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2" activeTab="11"/>
  </bookViews>
  <sheets>
    <sheet name="1 pr._pajamos (2)" sheetId="84" r:id="rId1"/>
    <sheet name="2 pr._pajamos pagal rūšis" sheetId="85" r:id="rId2"/>
    <sheet name="3 pr._asignavimų suvestinė (2)" sheetId="86" r:id="rId3"/>
    <sheet name="4 pr._savarankiškos f-jos" sheetId="87" r:id="rId4"/>
    <sheet name="5 pr._valstybinės f-jos (2)" sheetId="88" r:id="rId5"/>
    <sheet name="6 pr._mokinio krepšelis (2)" sheetId="89" r:id="rId6"/>
    <sheet name="7 pr._kita dotacija" sheetId="90" r:id="rId7"/>
    <sheet name="8 pr._aplinkos apsaugos s. p." sheetId="91" r:id="rId8"/>
    <sheet name="9 pr._įstaigų pajamos" sheetId="92" r:id="rId9"/>
    <sheet name="10 pr._skolintos lėšos" sheetId="93" r:id="rId10"/>
    <sheet name="11 pr._apyvartinės lėšos" sheetId="50" r:id="rId11"/>
    <sheet name="12 pr._suvestinė pagal progr." sheetId="94" r:id="rId12"/>
  </sheets>
  <externalReferences>
    <externalReference r:id="rId13"/>
  </externalReferences>
  <definedNames>
    <definedName name="_xlnm.Print_Titles" localSheetId="0">'1 pr._pajamos (2)'!$26:$26</definedName>
    <definedName name="_xlnm.Print_Titles" localSheetId="1">'2 pr._pajamos pagal rūšis'!$23:$25</definedName>
    <definedName name="_xlnm.Print_Titles" localSheetId="2">'3 pr._asignavimų suvestinė (2)'!$26:$28</definedName>
    <definedName name="_xlnm.Print_Titles" localSheetId="3">'4 pr._savarankiškos f-jos'!$24:$26</definedName>
    <definedName name="_xlnm.Print_Titles" localSheetId="6">'7 pr._kita dotacija'!$24:$26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Q36" i="94" l="1"/>
  <c r="Q35" i="94"/>
  <c r="N35" i="94"/>
  <c r="M35" i="94"/>
  <c r="L35" i="94"/>
  <c r="K35" i="94"/>
  <c r="J35" i="94"/>
  <c r="I35" i="94"/>
  <c r="H35" i="94"/>
  <c r="G35" i="94"/>
  <c r="F35" i="94"/>
  <c r="E35" i="94"/>
  <c r="D35" i="94"/>
  <c r="C35" i="94" s="1"/>
  <c r="Q34" i="94"/>
  <c r="N34" i="94"/>
  <c r="M34" i="94"/>
  <c r="L34" i="94"/>
  <c r="K34" i="94"/>
  <c r="J34" i="94"/>
  <c r="I34" i="94"/>
  <c r="H34" i="94"/>
  <c r="G34" i="94"/>
  <c r="F34" i="94"/>
  <c r="C34" i="94" s="1"/>
  <c r="E34" i="94"/>
  <c r="D34" i="94"/>
  <c r="Q33" i="94"/>
  <c r="N33" i="94"/>
  <c r="M33" i="94"/>
  <c r="L33" i="94"/>
  <c r="K33" i="94"/>
  <c r="J33" i="94"/>
  <c r="I33" i="94"/>
  <c r="H33" i="94"/>
  <c r="G33" i="94"/>
  <c r="F33" i="94"/>
  <c r="C33" i="94" s="1"/>
  <c r="E33" i="94"/>
  <c r="D33" i="94"/>
  <c r="Q32" i="94"/>
  <c r="N32" i="94"/>
  <c r="M32" i="94"/>
  <c r="L32" i="94"/>
  <c r="K32" i="94"/>
  <c r="K36" i="94" s="1"/>
  <c r="J32" i="94"/>
  <c r="I32" i="94"/>
  <c r="H32" i="94"/>
  <c r="G32" i="94"/>
  <c r="G36" i="94" s="1"/>
  <c r="F32" i="94"/>
  <c r="E32" i="94"/>
  <c r="D32" i="94"/>
  <c r="C32" i="94"/>
  <c r="Q31" i="94"/>
  <c r="N31" i="94"/>
  <c r="M31" i="94"/>
  <c r="L31" i="94"/>
  <c r="L36" i="94" s="1"/>
  <c r="K31" i="94"/>
  <c r="J31" i="94"/>
  <c r="I31" i="94"/>
  <c r="H31" i="94"/>
  <c r="H36" i="94" s="1"/>
  <c r="G31" i="94"/>
  <c r="F31" i="94"/>
  <c r="E31" i="94"/>
  <c r="D31" i="94"/>
  <c r="C31" i="94" s="1"/>
  <c r="Q30" i="94"/>
  <c r="N30" i="94"/>
  <c r="M30" i="94"/>
  <c r="L30" i="94"/>
  <c r="K30" i="94"/>
  <c r="J30" i="94"/>
  <c r="I30" i="94"/>
  <c r="H30" i="94"/>
  <c r="G30" i="94"/>
  <c r="F30" i="94"/>
  <c r="C30" i="94" s="1"/>
  <c r="E30" i="94"/>
  <c r="D30" i="94"/>
  <c r="Q29" i="94"/>
  <c r="N29" i="94"/>
  <c r="N36" i="94" s="1"/>
  <c r="M29" i="94"/>
  <c r="M36" i="94" s="1"/>
  <c r="L29" i="94"/>
  <c r="K29" i="94"/>
  <c r="J29" i="94"/>
  <c r="J36" i="94" s="1"/>
  <c r="I29" i="94"/>
  <c r="I36" i="94" s="1"/>
  <c r="H29" i="94"/>
  <c r="G29" i="94"/>
  <c r="F29" i="94"/>
  <c r="F36" i="94" s="1"/>
  <c r="E29" i="94"/>
  <c r="E36" i="94" s="1"/>
  <c r="D29" i="94"/>
  <c r="Q28" i="94"/>
  <c r="Q37" i="94" s="1"/>
  <c r="Q27" i="94"/>
  <c r="E24" i="93"/>
  <c r="E27" i="93" s="1"/>
  <c r="F24" i="93"/>
  <c r="F27" i="93" s="1"/>
  <c r="G24" i="93"/>
  <c r="I24" i="93"/>
  <c r="I27" i="93" s="1"/>
  <c r="J24" i="93"/>
  <c r="J27" i="93" s="1"/>
  <c r="K24" i="93"/>
  <c r="N24" i="93"/>
  <c r="N27" i="93" s="1"/>
  <c r="N53" i="93" s="1"/>
  <c r="D25" i="93"/>
  <c r="D24" i="93" s="1"/>
  <c r="D27" i="93" s="1"/>
  <c r="H25" i="93"/>
  <c r="H24" i="93" s="1"/>
  <c r="H27" i="93" s="1"/>
  <c r="M25" i="93"/>
  <c r="L25" i="93" s="1"/>
  <c r="N25" i="93"/>
  <c r="O25" i="93"/>
  <c r="O24" i="93" s="1"/>
  <c r="O27" i="93" s="1"/>
  <c r="D26" i="93"/>
  <c r="H26" i="93"/>
  <c r="M26" i="93"/>
  <c r="M24" i="93" s="1"/>
  <c r="M27" i="93" s="1"/>
  <c r="N26" i="93"/>
  <c r="O26" i="93"/>
  <c r="G27" i="93"/>
  <c r="G53" i="93" s="1"/>
  <c r="K27" i="93"/>
  <c r="K53" i="93" s="1"/>
  <c r="E29" i="93"/>
  <c r="F29" i="93"/>
  <c r="G29" i="93"/>
  <c r="I29" i="93"/>
  <c r="J29" i="93"/>
  <c r="K29" i="93"/>
  <c r="D30" i="93"/>
  <c r="D29" i="93" s="1"/>
  <c r="D34" i="93" s="1"/>
  <c r="H30" i="93"/>
  <c r="H29" i="93" s="1"/>
  <c r="H34" i="93" s="1"/>
  <c r="M30" i="93"/>
  <c r="L30" i="93" s="1"/>
  <c r="N30" i="93"/>
  <c r="O30" i="93"/>
  <c r="O29" i="93" s="1"/>
  <c r="O34" i="93" s="1"/>
  <c r="D31" i="93"/>
  <c r="H31" i="93"/>
  <c r="L31" i="93"/>
  <c r="Q28" i="93" s="1"/>
  <c r="M31" i="93"/>
  <c r="N31" i="93"/>
  <c r="O31" i="93"/>
  <c r="D32" i="93"/>
  <c r="H32" i="93"/>
  <c r="M32" i="93"/>
  <c r="M29" i="93" s="1"/>
  <c r="M34" i="93" s="1"/>
  <c r="N32" i="93"/>
  <c r="O32" i="93"/>
  <c r="D33" i="93"/>
  <c r="H33" i="93"/>
  <c r="M33" i="93"/>
  <c r="L33" i="93" s="1"/>
  <c r="N33" i="93"/>
  <c r="N29" i="93" s="1"/>
  <c r="N34" i="93" s="1"/>
  <c r="O33" i="93"/>
  <c r="E34" i="93"/>
  <c r="F34" i="93"/>
  <c r="G34" i="93"/>
  <c r="I34" i="93"/>
  <c r="J34" i="93"/>
  <c r="K34" i="93"/>
  <c r="D36" i="93"/>
  <c r="D37" i="93" s="1"/>
  <c r="H36" i="93"/>
  <c r="H37" i="93" s="1"/>
  <c r="M36" i="93"/>
  <c r="L36" i="93" s="1"/>
  <c r="N36" i="93"/>
  <c r="O36" i="93"/>
  <c r="O37" i="93" s="1"/>
  <c r="E37" i="93"/>
  <c r="F37" i="93"/>
  <c r="G37" i="93"/>
  <c r="I37" i="93"/>
  <c r="J37" i="93"/>
  <c r="K37" i="93"/>
  <c r="M37" i="93"/>
  <c r="N37" i="93"/>
  <c r="E39" i="93"/>
  <c r="E45" i="93" s="1"/>
  <c r="F39" i="93"/>
  <c r="F45" i="93" s="1"/>
  <c r="G39" i="93"/>
  <c r="I39" i="93"/>
  <c r="I45" i="93" s="1"/>
  <c r="J39" i="93"/>
  <c r="J45" i="93" s="1"/>
  <c r="K39" i="93"/>
  <c r="D40" i="93"/>
  <c r="D39" i="93" s="1"/>
  <c r="D45" i="93" s="1"/>
  <c r="H40" i="93"/>
  <c r="H39" i="93" s="1"/>
  <c r="H45" i="93" s="1"/>
  <c r="L40" i="93"/>
  <c r="L39" i="93" s="1"/>
  <c r="M40" i="93"/>
  <c r="N40" i="93"/>
  <c r="O40" i="93"/>
  <c r="O39" i="93" s="1"/>
  <c r="O45" i="93" s="1"/>
  <c r="D41" i="93"/>
  <c r="H41" i="93"/>
  <c r="M41" i="93"/>
  <c r="L41" i="93" s="1"/>
  <c r="N41" i="93"/>
  <c r="N39" i="93" s="1"/>
  <c r="N45" i="93" s="1"/>
  <c r="O41" i="93"/>
  <c r="D42" i="93"/>
  <c r="H42" i="93"/>
  <c r="L42" i="93"/>
  <c r="M42" i="93"/>
  <c r="N42" i="93"/>
  <c r="O42" i="93"/>
  <c r="D43" i="93"/>
  <c r="H43" i="93"/>
  <c r="M43" i="93"/>
  <c r="L43" i="93" s="1"/>
  <c r="N43" i="93"/>
  <c r="O43" i="93"/>
  <c r="D44" i="93"/>
  <c r="H44" i="93"/>
  <c r="L44" i="93"/>
  <c r="M44" i="93"/>
  <c r="N44" i="93"/>
  <c r="O44" i="93"/>
  <c r="G45" i="93"/>
  <c r="K45" i="93"/>
  <c r="D47" i="93"/>
  <c r="D48" i="93" s="1"/>
  <c r="H47" i="93"/>
  <c r="M47" i="93"/>
  <c r="L47" i="93" s="1"/>
  <c r="L48" i="93" s="1"/>
  <c r="N47" i="93"/>
  <c r="O47" i="93"/>
  <c r="E48" i="93"/>
  <c r="F48" i="93"/>
  <c r="G48" i="93"/>
  <c r="H48" i="93"/>
  <c r="I48" i="93"/>
  <c r="J48" i="93"/>
  <c r="K48" i="93"/>
  <c r="M48" i="93"/>
  <c r="N48" i="93"/>
  <c r="O48" i="93"/>
  <c r="D50" i="93"/>
  <c r="H50" i="93"/>
  <c r="H52" i="93" s="1"/>
  <c r="L50" i="93"/>
  <c r="L52" i="93" s="1"/>
  <c r="M50" i="93"/>
  <c r="N50" i="93"/>
  <c r="O50" i="93"/>
  <c r="O52" i="93" s="1"/>
  <c r="D51" i="93"/>
  <c r="D52" i="93" s="1"/>
  <c r="H51" i="93"/>
  <c r="M51" i="93"/>
  <c r="L51" i="93" s="1"/>
  <c r="N51" i="93"/>
  <c r="O51" i="93"/>
  <c r="E52" i="93"/>
  <c r="F52" i="93"/>
  <c r="G52" i="93"/>
  <c r="I52" i="93"/>
  <c r="J52" i="93"/>
  <c r="K52" i="93"/>
  <c r="M52" i="93"/>
  <c r="N52" i="93"/>
  <c r="D28" i="92"/>
  <c r="H28" i="92"/>
  <c r="H38" i="92" s="1"/>
  <c r="L28" i="92"/>
  <c r="L38" i="92" s="1"/>
  <c r="M28" i="92"/>
  <c r="N28" i="92"/>
  <c r="O28" i="92"/>
  <c r="O38" i="92" s="1"/>
  <c r="D29" i="92"/>
  <c r="D38" i="92" s="1"/>
  <c r="H29" i="92"/>
  <c r="M29" i="92"/>
  <c r="L29" i="92" s="1"/>
  <c r="N29" i="92"/>
  <c r="O29" i="92"/>
  <c r="D30" i="92"/>
  <c r="H30" i="92"/>
  <c r="L30" i="92"/>
  <c r="M30" i="92"/>
  <c r="N30" i="92"/>
  <c r="O30" i="92"/>
  <c r="D31" i="92"/>
  <c r="H31" i="92"/>
  <c r="M31" i="92"/>
  <c r="L31" i="92" s="1"/>
  <c r="N31" i="92"/>
  <c r="O31" i="92"/>
  <c r="D32" i="92"/>
  <c r="H32" i="92"/>
  <c r="M32" i="92"/>
  <c r="L32" i="92" s="1"/>
  <c r="N32" i="92"/>
  <c r="O32" i="92"/>
  <c r="D33" i="92"/>
  <c r="H33" i="92"/>
  <c r="M33" i="92"/>
  <c r="L33" i="92" s="1"/>
  <c r="N33" i="92"/>
  <c r="O33" i="92"/>
  <c r="D34" i="92"/>
  <c r="H34" i="92"/>
  <c r="M34" i="92"/>
  <c r="L34" i="92" s="1"/>
  <c r="N34" i="92"/>
  <c r="O34" i="92"/>
  <c r="D35" i="92"/>
  <c r="H35" i="92"/>
  <c r="M35" i="92"/>
  <c r="L35" i="92" s="1"/>
  <c r="N35" i="92"/>
  <c r="O35" i="92"/>
  <c r="D36" i="92"/>
  <c r="H36" i="92"/>
  <c r="M36" i="92"/>
  <c r="L36" i="92" s="1"/>
  <c r="N36" i="92"/>
  <c r="O36" i="92"/>
  <c r="D37" i="92"/>
  <c r="H37" i="92"/>
  <c r="M37" i="92"/>
  <c r="L37" i="92" s="1"/>
  <c r="N37" i="92"/>
  <c r="O37" i="92"/>
  <c r="E38" i="92"/>
  <c r="F38" i="92"/>
  <c r="G38" i="92"/>
  <c r="I38" i="92"/>
  <c r="J38" i="92"/>
  <c r="K38" i="92"/>
  <c r="N38" i="92"/>
  <c r="D40" i="92"/>
  <c r="H40" i="92"/>
  <c r="M40" i="92"/>
  <c r="L40" i="92" s="1"/>
  <c r="N40" i="92"/>
  <c r="N51" i="92" s="1"/>
  <c r="N109" i="92" s="1"/>
  <c r="O40" i="92"/>
  <c r="D41" i="92"/>
  <c r="H41" i="92"/>
  <c r="M41" i="92"/>
  <c r="L41" i="92" s="1"/>
  <c r="N41" i="92"/>
  <c r="O41" i="92"/>
  <c r="O51" i="92" s="1"/>
  <c r="D42" i="92"/>
  <c r="H42" i="92"/>
  <c r="M42" i="92"/>
  <c r="L42" i="92" s="1"/>
  <c r="N42" i="92"/>
  <c r="O42" i="92"/>
  <c r="D43" i="92"/>
  <c r="H43" i="92"/>
  <c r="M43" i="92"/>
  <c r="L43" i="92" s="1"/>
  <c r="N43" i="92"/>
  <c r="O43" i="92"/>
  <c r="D44" i="92"/>
  <c r="H44" i="92"/>
  <c r="L44" i="92"/>
  <c r="M44" i="92"/>
  <c r="N44" i="92"/>
  <c r="O44" i="92"/>
  <c r="D45" i="92"/>
  <c r="H45" i="92"/>
  <c r="M45" i="92"/>
  <c r="L45" i="92" s="1"/>
  <c r="N45" i="92"/>
  <c r="O45" i="92"/>
  <c r="D46" i="92"/>
  <c r="H46" i="92"/>
  <c r="L46" i="92"/>
  <c r="M46" i="92"/>
  <c r="N46" i="92"/>
  <c r="O46" i="92"/>
  <c r="D47" i="92"/>
  <c r="H47" i="92"/>
  <c r="M47" i="92"/>
  <c r="L47" i="92" s="1"/>
  <c r="N47" i="92"/>
  <c r="O47" i="92"/>
  <c r="D48" i="92"/>
  <c r="H48" i="92"/>
  <c r="L48" i="92"/>
  <c r="M48" i="92"/>
  <c r="N48" i="92"/>
  <c r="O48" i="92"/>
  <c r="D49" i="92"/>
  <c r="H49" i="92"/>
  <c r="M49" i="92"/>
  <c r="L49" i="92" s="1"/>
  <c r="N49" i="92"/>
  <c r="O49" i="92"/>
  <c r="D50" i="92"/>
  <c r="H50" i="92"/>
  <c r="L50" i="92"/>
  <c r="M50" i="92"/>
  <c r="N50" i="92"/>
  <c r="O50" i="92"/>
  <c r="D51" i="92"/>
  <c r="E51" i="92"/>
  <c r="F51" i="92"/>
  <c r="G51" i="92"/>
  <c r="G109" i="92" s="1"/>
  <c r="H51" i="92"/>
  <c r="I51" i="92"/>
  <c r="J51" i="92"/>
  <c r="K51" i="92"/>
  <c r="K109" i="92" s="1"/>
  <c r="D53" i="92"/>
  <c r="D54" i="92" s="1"/>
  <c r="H53" i="92"/>
  <c r="M53" i="92"/>
  <c r="L53" i="92" s="1"/>
  <c r="N53" i="92"/>
  <c r="O53" i="92"/>
  <c r="E54" i="92"/>
  <c r="F54" i="92"/>
  <c r="G54" i="92"/>
  <c r="H54" i="92"/>
  <c r="I54" i="92"/>
  <c r="J54" i="92"/>
  <c r="K54" i="92"/>
  <c r="M54" i="92"/>
  <c r="N54" i="92"/>
  <c r="O54" i="92"/>
  <c r="D56" i="92"/>
  <c r="H56" i="92"/>
  <c r="H86" i="92" s="1"/>
  <c r="L56" i="92"/>
  <c r="M56" i="92"/>
  <c r="N56" i="92"/>
  <c r="O56" i="92"/>
  <c r="O86" i="92" s="1"/>
  <c r="D57" i="92"/>
  <c r="D86" i="92" s="1"/>
  <c r="H57" i="92"/>
  <c r="M57" i="92"/>
  <c r="L57" i="92" s="1"/>
  <c r="N57" i="92"/>
  <c r="O57" i="92"/>
  <c r="D58" i="92"/>
  <c r="H58" i="92"/>
  <c r="L58" i="92"/>
  <c r="M58" i="92"/>
  <c r="N58" i="92"/>
  <c r="O58" i="92"/>
  <c r="D59" i="92"/>
  <c r="H59" i="92"/>
  <c r="M59" i="92"/>
  <c r="L59" i="92" s="1"/>
  <c r="N59" i="92"/>
  <c r="O59" i="92"/>
  <c r="D60" i="92"/>
  <c r="H60" i="92"/>
  <c r="L60" i="92"/>
  <c r="M60" i="92"/>
  <c r="N60" i="92"/>
  <c r="O60" i="92"/>
  <c r="D61" i="92"/>
  <c r="H61" i="92"/>
  <c r="M61" i="92"/>
  <c r="L61" i="92" s="1"/>
  <c r="N61" i="92"/>
  <c r="O61" i="92"/>
  <c r="D62" i="92"/>
  <c r="H62" i="92"/>
  <c r="L62" i="92"/>
  <c r="M62" i="92"/>
  <c r="N62" i="92"/>
  <c r="O62" i="92"/>
  <c r="D63" i="92"/>
  <c r="H63" i="92"/>
  <c r="M63" i="92"/>
  <c r="L63" i="92" s="1"/>
  <c r="N63" i="92"/>
  <c r="O63" i="92"/>
  <c r="D64" i="92"/>
  <c r="H64" i="92"/>
  <c r="L64" i="92"/>
  <c r="M64" i="92"/>
  <c r="N64" i="92"/>
  <c r="O64" i="92"/>
  <c r="D65" i="92"/>
  <c r="H65" i="92"/>
  <c r="M65" i="92"/>
  <c r="L65" i="92" s="1"/>
  <c r="N65" i="92"/>
  <c r="O65" i="92"/>
  <c r="D66" i="92"/>
  <c r="H66" i="92"/>
  <c r="L66" i="92"/>
  <c r="M66" i="92"/>
  <c r="N66" i="92"/>
  <c r="O66" i="92"/>
  <c r="D67" i="92"/>
  <c r="H67" i="92"/>
  <c r="M67" i="92"/>
  <c r="L67" i="92" s="1"/>
  <c r="N67" i="92"/>
  <c r="O67" i="92"/>
  <c r="D68" i="92"/>
  <c r="H68" i="92"/>
  <c r="L68" i="92"/>
  <c r="M68" i="92"/>
  <c r="N68" i="92"/>
  <c r="O68" i="92"/>
  <c r="D69" i="92"/>
  <c r="H69" i="92"/>
  <c r="M69" i="92"/>
  <c r="L69" i="92" s="1"/>
  <c r="N69" i="92"/>
  <c r="O69" i="92"/>
  <c r="D70" i="92"/>
  <c r="H70" i="92"/>
  <c r="L70" i="92"/>
  <c r="M70" i="92"/>
  <c r="N70" i="92"/>
  <c r="O70" i="92"/>
  <c r="D71" i="92"/>
  <c r="H71" i="92"/>
  <c r="M71" i="92"/>
  <c r="L71" i="92" s="1"/>
  <c r="N71" i="92"/>
  <c r="O71" i="92"/>
  <c r="D72" i="92"/>
  <c r="H72" i="92"/>
  <c r="L72" i="92"/>
  <c r="M72" i="92"/>
  <c r="N72" i="92"/>
  <c r="O72" i="92"/>
  <c r="D73" i="92"/>
  <c r="H73" i="92"/>
  <c r="M73" i="92"/>
  <c r="L73" i="92" s="1"/>
  <c r="N73" i="92"/>
  <c r="O73" i="92"/>
  <c r="D74" i="92"/>
  <c r="H74" i="92"/>
  <c r="L74" i="92"/>
  <c r="M74" i="92"/>
  <c r="N74" i="92"/>
  <c r="O74" i="92"/>
  <c r="D75" i="92"/>
  <c r="H75" i="92"/>
  <c r="M75" i="92"/>
  <c r="L75" i="92" s="1"/>
  <c r="N75" i="92"/>
  <c r="O75" i="92"/>
  <c r="D76" i="92"/>
  <c r="H76" i="92"/>
  <c r="L76" i="92"/>
  <c r="M76" i="92"/>
  <c r="N76" i="92"/>
  <c r="O76" i="92"/>
  <c r="D77" i="92"/>
  <c r="H77" i="92"/>
  <c r="M77" i="92"/>
  <c r="L77" i="92" s="1"/>
  <c r="N77" i="92"/>
  <c r="O77" i="92"/>
  <c r="D78" i="92"/>
  <c r="H78" i="92"/>
  <c r="L78" i="92"/>
  <c r="M78" i="92"/>
  <c r="N78" i="92"/>
  <c r="O78" i="92"/>
  <c r="D79" i="92"/>
  <c r="H79" i="92"/>
  <c r="M79" i="92"/>
  <c r="L79" i="92" s="1"/>
  <c r="N79" i="92"/>
  <c r="O79" i="92"/>
  <c r="D80" i="92"/>
  <c r="H80" i="92"/>
  <c r="L80" i="92"/>
  <c r="M80" i="92"/>
  <c r="N80" i="92"/>
  <c r="O80" i="92"/>
  <c r="D81" i="92"/>
  <c r="H81" i="92"/>
  <c r="M81" i="92"/>
  <c r="L81" i="92" s="1"/>
  <c r="N81" i="92"/>
  <c r="O81" i="92"/>
  <c r="D82" i="92"/>
  <c r="H82" i="92"/>
  <c r="L82" i="92"/>
  <c r="M82" i="92"/>
  <c r="N82" i="92"/>
  <c r="O82" i="92"/>
  <c r="D83" i="92"/>
  <c r="H83" i="92"/>
  <c r="M83" i="92"/>
  <c r="L83" i="92" s="1"/>
  <c r="N83" i="92"/>
  <c r="O83" i="92"/>
  <c r="D84" i="92"/>
  <c r="H84" i="92"/>
  <c r="L84" i="92"/>
  <c r="M84" i="92"/>
  <c r="N84" i="92"/>
  <c r="O84" i="92"/>
  <c r="D85" i="92"/>
  <c r="H85" i="92"/>
  <c r="M85" i="92"/>
  <c r="L85" i="92" s="1"/>
  <c r="N85" i="92"/>
  <c r="O85" i="92"/>
  <c r="E86" i="92"/>
  <c r="F86" i="92"/>
  <c r="G86" i="92"/>
  <c r="I86" i="92"/>
  <c r="J86" i="92"/>
  <c r="K86" i="92"/>
  <c r="M86" i="92"/>
  <c r="N86" i="92"/>
  <c r="D88" i="92"/>
  <c r="H88" i="92"/>
  <c r="H102" i="92" s="1"/>
  <c r="L88" i="92"/>
  <c r="M88" i="92"/>
  <c r="N88" i="92"/>
  <c r="O88" i="92"/>
  <c r="O102" i="92" s="1"/>
  <c r="D89" i="92"/>
  <c r="D102" i="92" s="1"/>
  <c r="H89" i="92"/>
  <c r="M89" i="92"/>
  <c r="L89" i="92" s="1"/>
  <c r="N89" i="92"/>
  <c r="O89" i="92"/>
  <c r="D90" i="92"/>
  <c r="H90" i="92"/>
  <c r="L90" i="92"/>
  <c r="M90" i="92"/>
  <c r="N90" i="92"/>
  <c r="O90" i="92"/>
  <c r="D91" i="92"/>
  <c r="H91" i="92"/>
  <c r="M91" i="92"/>
  <c r="L91" i="92" s="1"/>
  <c r="N91" i="92"/>
  <c r="O91" i="92"/>
  <c r="D92" i="92"/>
  <c r="H92" i="92"/>
  <c r="L92" i="92"/>
  <c r="M92" i="92"/>
  <c r="N92" i="92"/>
  <c r="O92" i="92"/>
  <c r="D93" i="92"/>
  <c r="H93" i="92"/>
  <c r="M93" i="92"/>
  <c r="L93" i="92" s="1"/>
  <c r="N93" i="92"/>
  <c r="O93" i="92"/>
  <c r="D94" i="92"/>
  <c r="H94" i="92"/>
  <c r="L94" i="92"/>
  <c r="M94" i="92"/>
  <c r="N94" i="92"/>
  <c r="O94" i="92"/>
  <c r="D95" i="92"/>
  <c r="H95" i="92"/>
  <c r="M95" i="92"/>
  <c r="L95" i="92" s="1"/>
  <c r="N95" i="92"/>
  <c r="O95" i="92"/>
  <c r="D96" i="92"/>
  <c r="H96" i="92"/>
  <c r="L96" i="92"/>
  <c r="M96" i="92"/>
  <c r="N96" i="92"/>
  <c r="O96" i="92"/>
  <c r="D97" i="92"/>
  <c r="H97" i="92"/>
  <c r="M97" i="92"/>
  <c r="L97" i="92" s="1"/>
  <c r="N97" i="92"/>
  <c r="O97" i="92"/>
  <c r="D98" i="92"/>
  <c r="H98" i="92"/>
  <c r="L98" i="92"/>
  <c r="M98" i="92"/>
  <c r="N98" i="92"/>
  <c r="O98" i="92"/>
  <c r="D99" i="92"/>
  <c r="H99" i="92"/>
  <c r="M99" i="92"/>
  <c r="L99" i="92" s="1"/>
  <c r="N99" i="92"/>
  <c r="O99" i="92"/>
  <c r="D100" i="92"/>
  <c r="H100" i="92"/>
  <c r="L100" i="92"/>
  <c r="M100" i="92"/>
  <c r="N100" i="92"/>
  <c r="O100" i="92"/>
  <c r="D101" i="92"/>
  <c r="H101" i="92"/>
  <c r="M101" i="92"/>
  <c r="L101" i="92" s="1"/>
  <c r="N101" i="92"/>
  <c r="O101" i="92"/>
  <c r="E102" i="92"/>
  <c r="F102" i="92"/>
  <c r="G102" i="92"/>
  <c r="I102" i="92"/>
  <c r="J102" i="92"/>
  <c r="K102" i="92"/>
  <c r="M102" i="92"/>
  <c r="N102" i="92"/>
  <c r="D104" i="92"/>
  <c r="H104" i="92"/>
  <c r="H108" i="92" s="1"/>
  <c r="L104" i="92"/>
  <c r="M104" i="92"/>
  <c r="N104" i="92"/>
  <c r="O104" i="92"/>
  <c r="O108" i="92" s="1"/>
  <c r="D105" i="92"/>
  <c r="D108" i="92" s="1"/>
  <c r="H105" i="92"/>
  <c r="M105" i="92"/>
  <c r="L105" i="92" s="1"/>
  <c r="N105" i="92"/>
  <c r="O105" i="92"/>
  <c r="D106" i="92"/>
  <c r="H106" i="92"/>
  <c r="L106" i="92"/>
  <c r="M106" i="92"/>
  <c r="N106" i="92"/>
  <c r="O106" i="92"/>
  <c r="D107" i="92"/>
  <c r="H107" i="92"/>
  <c r="M107" i="92"/>
  <c r="L107" i="92" s="1"/>
  <c r="N107" i="92"/>
  <c r="O107" i="92"/>
  <c r="E108" i="92"/>
  <c r="F108" i="92"/>
  <c r="G108" i="92"/>
  <c r="I108" i="92"/>
  <c r="J108" i="92"/>
  <c r="K108" i="92"/>
  <c r="M108" i="92"/>
  <c r="N108" i="92"/>
  <c r="E109" i="92"/>
  <c r="F109" i="92"/>
  <c r="I109" i="92"/>
  <c r="J109" i="92"/>
  <c r="D16" i="91"/>
  <c r="H16" i="91"/>
  <c r="M16" i="91"/>
  <c r="L16" i="91" s="1"/>
  <c r="N16" i="91"/>
  <c r="O16" i="91"/>
  <c r="D17" i="91"/>
  <c r="E17" i="91"/>
  <c r="E21" i="91" s="1"/>
  <c r="F17" i="91"/>
  <c r="F21" i="91" s="1"/>
  <c r="G17" i="91"/>
  <c r="H17" i="91"/>
  <c r="I17" i="91"/>
  <c r="I21" i="91" s="1"/>
  <c r="J17" i="91"/>
  <c r="J21" i="91" s="1"/>
  <c r="K17" i="91"/>
  <c r="M17" i="91"/>
  <c r="M21" i="91" s="1"/>
  <c r="N17" i="91"/>
  <c r="O17" i="91"/>
  <c r="D19" i="91"/>
  <c r="D20" i="91" s="1"/>
  <c r="D21" i="91" s="1"/>
  <c r="H19" i="91"/>
  <c r="M19" i="91"/>
  <c r="L19" i="91" s="1"/>
  <c r="N19" i="91"/>
  <c r="N20" i="91" s="1"/>
  <c r="O19" i="91"/>
  <c r="O20" i="91" s="1"/>
  <c r="O21" i="91" s="1"/>
  <c r="Q19" i="91"/>
  <c r="E20" i="91"/>
  <c r="F20" i="91"/>
  <c r="G20" i="91"/>
  <c r="H20" i="91"/>
  <c r="I20" i="91"/>
  <c r="J20" i="91"/>
  <c r="K20" i="91"/>
  <c r="M20" i="91"/>
  <c r="G21" i="91"/>
  <c r="H21" i="91"/>
  <c r="K21" i="91"/>
  <c r="Q21" i="91"/>
  <c r="Q22" i="91"/>
  <c r="Q23" i="91"/>
  <c r="D28" i="90"/>
  <c r="H28" i="90"/>
  <c r="L28" i="90"/>
  <c r="M28" i="90"/>
  <c r="N28" i="90"/>
  <c r="O28" i="90"/>
  <c r="D30" i="90"/>
  <c r="E30" i="90"/>
  <c r="F30" i="90"/>
  <c r="G30" i="90"/>
  <c r="H30" i="90"/>
  <c r="I30" i="90"/>
  <c r="J30" i="90"/>
  <c r="K30" i="90"/>
  <c r="O30" i="90"/>
  <c r="D31" i="90"/>
  <c r="H31" i="90"/>
  <c r="M31" i="90"/>
  <c r="N31" i="90"/>
  <c r="N30" i="90" s="1"/>
  <c r="O31" i="90"/>
  <c r="D32" i="90"/>
  <c r="H32" i="90"/>
  <c r="L32" i="90"/>
  <c r="M32" i="90"/>
  <c r="N32" i="90"/>
  <c r="O32" i="90"/>
  <c r="D33" i="90"/>
  <c r="H33" i="90"/>
  <c r="M33" i="90"/>
  <c r="N33" i="90"/>
  <c r="O33" i="90"/>
  <c r="E34" i="90"/>
  <c r="D34" i="90" s="1"/>
  <c r="F34" i="90"/>
  <c r="G34" i="90"/>
  <c r="I34" i="90"/>
  <c r="J34" i="90"/>
  <c r="K34" i="90"/>
  <c r="M34" i="90"/>
  <c r="N34" i="90"/>
  <c r="D35" i="90"/>
  <c r="H35" i="90"/>
  <c r="L35" i="90"/>
  <c r="M35" i="90"/>
  <c r="N35" i="90"/>
  <c r="O35" i="90"/>
  <c r="D36" i="90"/>
  <c r="H36" i="90"/>
  <c r="M36" i="90"/>
  <c r="L36" i="90" s="1"/>
  <c r="N36" i="90"/>
  <c r="O36" i="90"/>
  <c r="D37" i="90"/>
  <c r="H37" i="90"/>
  <c r="M37" i="90"/>
  <c r="N37" i="90"/>
  <c r="O37" i="90"/>
  <c r="L37" i="90" s="1"/>
  <c r="E38" i="90"/>
  <c r="F38" i="90"/>
  <c r="G38" i="90"/>
  <c r="D38" i="90" s="1"/>
  <c r="I38" i="90"/>
  <c r="J38" i="90"/>
  <c r="K38" i="90"/>
  <c r="H38" i="90" s="1"/>
  <c r="O38" i="90"/>
  <c r="D39" i="90"/>
  <c r="H39" i="90"/>
  <c r="M39" i="90"/>
  <c r="N39" i="90"/>
  <c r="N38" i="90" s="1"/>
  <c r="O39" i="90"/>
  <c r="D40" i="90"/>
  <c r="H40" i="90"/>
  <c r="L40" i="90"/>
  <c r="M40" i="90"/>
  <c r="N40" i="90"/>
  <c r="O40" i="90"/>
  <c r="D41" i="90"/>
  <c r="H41" i="90"/>
  <c r="M41" i="90"/>
  <c r="L41" i="90" s="1"/>
  <c r="N41" i="90"/>
  <c r="O41" i="90"/>
  <c r="E42" i="90"/>
  <c r="F42" i="90"/>
  <c r="G42" i="90"/>
  <c r="I42" i="90"/>
  <c r="H42" i="90" s="1"/>
  <c r="J42" i="90"/>
  <c r="J74" i="90" s="1"/>
  <c r="K42" i="90"/>
  <c r="N42" i="90"/>
  <c r="D43" i="90"/>
  <c r="H43" i="90"/>
  <c r="M43" i="90"/>
  <c r="N43" i="90"/>
  <c r="O43" i="90"/>
  <c r="L43" i="90" s="1"/>
  <c r="D44" i="90"/>
  <c r="H44" i="90"/>
  <c r="M44" i="90"/>
  <c r="N44" i="90"/>
  <c r="O44" i="90"/>
  <c r="D45" i="90"/>
  <c r="H45" i="90"/>
  <c r="M45" i="90"/>
  <c r="N45" i="90"/>
  <c r="O45" i="90"/>
  <c r="L45" i="90" s="1"/>
  <c r="E46" i="90"/>
  <c r="F46" i="90"/>
  <c r="G46" i="90"/>
  <c r="D46" i="90" s="1"/>
  <c r="I46" i="90"/>
  <c r="J46" i="90"/>
  <c r="K46" i="90"/>
  <c r="D47" i="90"/>
  <c r="H47" i="90"/>
  <c r="M47" i="90"/>
  <c r="N47" i="90"/>
  <c r="O47" i="90"/>
  <c r="D48" i="90"/>
  <c r="H48" i="90"/>
  <c r="M48" i="90"/>
  <c r="N48" i="90"/>
  <c r="O48" i="90"/>
  <c r="O46" i="90" s="1"/>
  <c r="D49" i="90"/>
  <c r="H49" i="90"/>
  <c r="M49" i="90"/>
  <c r="L49" i="90" s="1"/>
  <c r="N49" i="90"/>
  <c r="O49" i="90"/>
  <c r="E50" i="90"/>
  <c r="F50" i="90"/>
  <c r="F74" i="90" s="1"/>
  <c r="G50" i="90"/>
  <c r="I50" i="90"/>
  <c r="H50" i="90" s="1"/>
  <c r="J50" i="90"/>
  <c r="K50" i="90"/>
  <c r="D51" i="90"/>
  <c r="H51" i="90"/>
  <c r="M51" i="90"/>
  <c r="N51" i="90"/>
  <c r="O51" i="90"/>
  <c r="D52" i="90"/>
  <c r="H52" i="90"/>
  <c r="M52" i="90"/>
  <c r="N52" i="90"/>
  <c r="N50" i="90" s="1"/>
  <c r="O52" i="90"/>
  <c r="D53" i="90"/>
  <c r="H53" i="90"/>
  <c r="M53" i="90"/>
  <c r="N53" i="90"/>
  <c r="O53" i="90"/>
  <c r="L53" i="90" s="1"/>
  <c r="E54" i="90"/>
  <c r="F54" i="90"/>
  <c r="G54" i="90"/>
  <c r="D54" i="90" s="1"/>
  <c r="I54" i="90"/>
  <c r="J54" i="90"/>
  <c r="K54" i="90"/>
  <c r="H54" i="90" s="1"/>
  <c r="D55" i="90"/>
  <c r="H55" i="90"/>
  <c r="M55" i="90"/>
  <c r="N55" i="90"/>
  <c r="O55" i="90"/>
  <c r="D56" i="90"/>
  <c r="H56" i="90"/>
  <c r="M56" i="90"/>
  <c r="N56" i="90"/>
  <c r="O56" i="90"/>
  <c r="D57" i="90"/>
  <c r="H57" i="90"/>
  <c r="M57" i="90"/>
  <c r="L57" i="90" s="1"/>
  <c r="N57" i="90"/>
  <c r="O57" i="90"/>
  <c r="E58" i="90"/>
  <c r="D58" i="90" s="1"/>
  <c r="F58" i="90"/>
  <c r="G58" i="90"/>
  <c r="I58" i="90"/>
  <c r="H58" i="90" s="1"/>
  <c r="J58" i="90"/>
  <c r="K58" i="90"/>
  <c r="M58" i="90"/>
  <c r="L58" i="90" s="1"/>
  <c r="D59" i="90"/>
  <c r="H59" i="90"/>
  <c r="M59" i="90"/>
  <c r="N59" i="90"/>
  <c r="O59" i="90"/>
  <c r="O58" i="90" s="1"/>
  <c r="D60" i="90"/>
  <c r="H60" i="90"/>
  <c r="M60" i="90"/>
  <c r="L60" i="90" s="1"/>
  <c r="N60" i="90"/>
  <c r="N58" i="90" s="1"/>
  <c r="O60" i="90"/>
  <c r="D61" i="90"/>
  <c r="H61" i="90"/>
  <c r="L61" i="90"/>
  <c r="M61" i="90"/>
  <c r="N61" i="90"/>
  <c r="O61" i="90"/>
  <c r="D62" i="90"/>
  <c r="E62" i="90"/>
  <c r="F62" i="90"/>
  <c r="G62" i="90"/>
  <c r="H62" i="90"/>
  <c r="I62" i="90"/>
  <c r="J62" i="90"/>
  <c r="K62" i="90"/>
  <c r="D63" i="90"/>
  <c r="H63" i="90"/>
  <c r="M63" i="90"/>
  <c r="N63" i="90"/>
  <c r="O63" i="90"/>
  <c r="D64" i="90"/>
  <c r="H64" i="90"/>
  <c r="M64" i="90"/>
  <c r="N64" i="90"/>
  <c r="O64" i="90"/>
  <c r="O62" i="90" s="1"/>
  <c r="D65" i="90"/>
  <c r="H65" i="90"/>
  <c r="M65" i="90"/>
  <c r="L65" i="90" s="1"/>
  <c r="N65" i="90"/>
  <c r="O65" i="90"/>
  <c r="E66" i="90"/>
  <c r="D66" i="90" s="1"/>
  <c r="F66" i="90"/>
  <c r="G66" i="90"/>
  <c r="I66" i="90"/>
  <c r="H66" i="90" s="1"/>
  <c r="J66" i="90"/>
  <c r="K66" i="90"/>
  <c r="M66" i="90"/>
  <c r="N66" i="90"/>
  <c r="D67" i="90"/>
  <c r="H67" i="90"/>
  <c r="L67" i="90"/>
  <c r="M67" i="90"/>
  <c r="N67" i="90"/>
  <c r="O67" i="90"/>
  <c r="D68" i="90"/>
  <c r="H68" i="90"/>
  <c r="M68" i="90"/>
  <c r="L68" i="90" s="1"/>
  <c r="N68" i="90"/>
  <c r="O68" i="90"/>
  <c r="D69" i="90"/>
  <c r="H69" i="90"/>
  <c r="M69" i="90"/>
  <c r="N69" i="90"/>
  <c r="O69" i="90"/>
  <c r="L69" i="90" s="1"/>
  <c r="E70" i="90"/>
  <c r="F70" i="90"/>
  <c r="G70" i="90"/>
  <c r="D70" i="90" s="1"/>
  <c r="I70" i="90"/>
  <c r="J70" i="90"/>
  <c r="K70" i="90"/>
  <c r="H70" i="90" s="1"/>
  <c r="O70" i="90"/>
  <c r="D71" i="90"/>
  <c r="H71" i="90"/>
  <c r="M71" i="90"/>
  <c r="N71" i="90"/>
  <c r="N70" i="90" s="1"/>
  <c r="O71" i="90"/>
  <c r="D72" i="90"/>
  <c r="H72" i="90"/>
  <c r="L72" i="90"/>
  <c r="M72" i="90"/>
  <c r="N72" i="90"/>
  <c r="O72" i="90"/>
  <c r="D73" i="90"/>
  <c r="H73" i="90"/>
  <c r="M73" i="90"/>
  <c r="L73" i="90" s="1"/>
  <c r="N73" i="90"/>
  <c r="O73" i="90"/>
  <c r="E76" i="90"/>
  <c r="F76" i="90"/>
  <c r="F80" i="90" s="1"/>
  <c r="G76" i="90"/>
  <c r="I76" i="90"/>
  <c r="I80" i="90" s="1"/>
  <c r="J76" i="90"/>
  <c r="K76" i="90"/>
  <c r="M76" i="90"/>
  <c r="D77" i="90"/>
  <c r="H77" i="90"/>
  <c r="H76" i="90" s="1"/>
  <c r="H80" i="90" s="1"/>
  <c r="M77" i="90"/>
  <c r="N77" i="90"/>
  <c r="O77" i="90"/>
  <c r="L77" i="90" s="1"/>
  <c r="D78" i="90"/>
  <c r="H78" i="90"/>
  <c r="M78" i="90"/>
  <c r="L78" i="90" s="1"/>
  <c r="N78" i="90"/>
  <c r="O78" i="90"/>
  <c r="D79" i="90"/>
  <c r="H79" i="90"/>
  <c r="M79" i="90"/>
  <c r="L79" i="90" s="1"/>
  <c r="N79" i="90"/>
  <c r="N236" i="90" s="1"/>
  <c r="O79" i="90"/>
  <c r="G80" i="90"/>
  <c r="J80" i="90"/>
  <c r="K80" i="90"/>
  <c r="D82" i="90"/>
  <c r="H82" i="90"/>
  <c r="H84" i="90" s="1"/>
  <c r="M82" i="90"/>
  <c r="N82" i="90"/>
  <c r="O82" i="90"/>
  <c r="D84" i="90"/>
  <c r="E84" i="90"/>
  <c r="F84" i="90"/>
  <c r="G84" i="90"/>
  <c r="I84" i="90"/>
  <c r="J84" i="90"/>
  <c r="K84" i="90"/>
  <c r="N84" i="90"/>
  <c r="O84" i="90"/>
  <c r="D86" i="90"/>
  <c r="E86" i="90"/>
  <c r="F86" i="90"/>
  <c r="G86" i="90"/>
  <c r="H86" i="90"/>
  <c r="I86" i="90"/>
  <c r="J86" i="90"/>
  <c r="K86" i="90"/>
  <c r="L86" i="90"/>
  <c r="M86" i="90"/>
  <c r="N86" i="90"/>
  <c r="O86" i="90"/>
  <c r="D87" i="90"/>
  <c r="H87" i="90"/>
  <c r="M87" i="90"/>
  <c r="L87" i="90" s="1"/>
  <c r="N87" i="90"/>
  <c r="O87" i="90"/>
  <c r="D88" i="90"/>
  <c r="H88" i="90"/>
  <c r="M88" i="90"/>
  <c r="N88" i="90"/>
  <c r="O88" i="90"/>
  <c r="E89" i="90"/>
  <c r="F89" i="90"/>
  <c r="G89" i="90"/>
  <c r="I89" i="90"/>
  <c r="J89" i="90"/>
  <c r="K89" i="90"/>
  <c r="M89" i="90"/>
  <c r="D90" i="90"/>
  <c r="H90" i="90"/>
  <c r="M90" i="90"/>
  <c r="N90" i="90"/>
  <c r="O90" i="90"/>
  <c r="L90" i="90" s="1"/>
  <c r="D91" i="90"/>
  <c r="H91" i="90"/>
  <c r="M91" i="90"/>
  <c r="L91" i="90" s="1"/>
  <c r="N91" i="90"/>
  <c r="N238" i="90" s="1"/>
  <c r="O91" i="90"/>
  <c r="D92" i="90"/>
  <c r="H92" i="90"/>
  <c r="M92" i="90"/>
  <c r="L92" i="90" s="1"/>
  <c r="N92" i="90"/>
  <c r="O92" i="90"/>
  <c r="H93" i="90"/>
  <c r="D94" i="90"/>
  <c r="E94" i="90"/>
  <c r="F94" i="90"/>
  <c r="G94" i="90"/>
  <c r="H94" i="90"/>
  <c r="I94" i="90"/>
  <c r="J94" i="90"/>
  <c r="K94" i="90"/>
  <c r="L94" i="90"/>
  <c r="M94" i="90"/>
  <c r="N94" i="90"/>
  <c r="O94" i="90"/>
  <c r="D95" i="90"/>
  <c r="H95" i="90"/>
  <c r="M95" i="90"/>
  <c r="N95" i="90"/>
  <c r="O95" i="90"/>
  <c r="D96" i="90"/>
  <c r="H96" i="90"/>
  <c r="M96" i="90"/>
  <c r="M238" i="90" s="1"/>
  <c r="N96" i="90"/>
  <c r="O96" i="90"/>
  <c r="E97" i="90"/>
  <c r="D97" i="90" s="1"/>
  <c r="F97" i="90"/>
  <c r="G97" i="90"/>
  <c r="I97" i="90"/>
  <c r="H97" i="90" s="1"/>
  <c r="J97" i="90"/>
  <c r="K97" i="90"/>
  <c r="M97" i="90"/>
  <c r="L97" i="90" s="1"/>
  <c r="N97" i="90"/>
  <c r="O97" i="90"/>
  <c r="D98" i="90"/>
  <c r="H98" i="90"/>
  <c r="M98" i="90"/>
  <c r="N98" i="90"/>
  <c r="O98" i="90"/>
  <c r="D99" i="90"/>
  <c r="H99" i="90"/>
  <c r="M99" i="90"/>
  <c r="L99" i="90" s="1"/>
  <c r="N99" i="90"/>
  <c r="O99" i="90"/>
  <c r="D100" i="90"/>
  <c r="H100" i="90"/>
  <c r="M100" i="90"/>
  <c r="L100" i="90" s="1"/>
  <c r="N100" i="90"/>
  <c r="O100" i="90"/>
  <c r="H101" i="90"/>
  <c r="E102" i="90"/>
  <c r="F102" i="90"/>
  <c r="G102" i="90"/>
  <c r="I102" i="90"/>
  <c r="H102" i="90" s="1"/>
  <c r="J102" i="90"/>
  <c r="N102" i="90" s="1"/>
  <c r="K102" i="90"/>
  <c r="O102" i="90"/>
  <c r="D103" i="90"/>
  <c r="H103" i="90"/>
  <c r="L103" i="90"/>
  <c r="M103" i="90"/>
  <c r="N103" i="90"/>
  <c r="O103" i="90"/>
  <c r="D104" i="90"/>
  <c r="D238" i="90" s="1"/>
  <c r="H104" i="90"/>
  <c r="M104" i="90"/>
  <c r="L104" i="90" s="1"/>
  <c r="N104" i="90"/>
  <c r="O104" i="90"/>
  <c r="D105" i="90"/>
  <c r="H105" i="90"/>
  <c r="M105" i="90"/>
  <c r="N105" i="90"/>
  <c r="O105" i="90"/>
  <c r="L105" i="90" s="1"/>
  <c r="R105" i="90"/>
  <c r="H106" i="90"/>
  <c r="E107" i="90"/>
  <c r="F107" i="90"/>
  <c r="G107" i="90"/>
  <c r="I107" i="90"/>
  <c r="H107" i="90" s="1"/>
  <c r="J107" i="90"/>
  <c r="K107" i="90"/>
  <c r="N107" i="90"/>
  <c r="O107" i="90"/>
  <c r="D108" i="90"/>
  <c r="H108" i="90"/>
  <c r="L108" i="90"/>
  <c r="M108" i="90"/>
  <c r="N108" i="90"/>
  <c r="O108" i="90"/>
  <c r="D109" i="90"/>
  <c r="H109" i="90"/>
  <c r="M109" i="90"/>
  <c r="L109" i="90" s="1"/>
  <c r="N109" i="90"/>
  <c r="O109" i="90"/>
  <c r="E110" i="90"/>
  <c r="F110" i="90"/>
  <c r="G110" i="90"/>
  <c r="I110" i="90"/>
  <c r="J110" i="90"/>
  <c r="N110" i="90" s="1"/>
  <c r="K110" i="90"/>
  <c r="O110" i="90"/>
  <c r="D111" i="90"/>
  <c r="H111" i="90"/>
  <c r="L111" i="90"/>
  <c r="M111" i="90"/>
  <c r="N111" i="90"/>
  <c r="O111" i="90"/>
  <c r="D112" i="90"/>
  <c r="H112" i="90"/>
  <c r="M112" i="90"/>
  <c r="L112" i="90" s="1"/>
  <c r="N112" i="90"/>
  <c r="O112" i="90"/>
  <c r="E113" i="90"/>
  <c r="D55" i="86" s="1"/>
  <c r="F113" i="90"/>
  <c r="G113" i="90"/>
  <c r="I113" i="90"/>
  <c r="H113" i="90" s="1"/>
  <c r="J113" i="90"/>
  <c r="N113" i="90" s="1"/>
  <c r="K113" i="90"/>
  <c r="O113" i="90"/>
  <c r="D114" i="90"/>
  <c r="H114" i="90"/>
  <c r="L114" i="90"/>
  <c r="M114" i="90"/>
  <c r="N114" i="90"/>
  <c r="O114" i="90"/>
  <c r="D115" i="90"/>
  <c r="H115" i="90"/>
  <c r="M115" i="90"/>
  <c r="L115" i="90" s="1"/>
  <c r="N115" i="90"/>
  <c r="O115" i="90"/>
  <c r="D116" i="90"/>
  <c r="H116" i="90"/>
  <c r="M116" i="90"/>
  <c r="N116" i="90"/>
  <c r="O116" i="90"/>
  <c r="L116" i="90" s="1"/>
  <c r="H117" i="90"/>
  <c r="E118" i="90"/>
  <c r="D118" i="90" s="1"/>
  <c r="F118" i="90"/>
  <c r="G118" i="90"/>
  <c r="I118" i="90"/>
  <c r="J118" i="90"/>
  <c r="K118" i="90"/>
  <c r="M118" i="90"/>
  <c r="O118" i="90"/>
  <c r="D119" i="90"/>
  <c r="H119" i="90"/>
  <c r="M119" i="90"/>
  <c r="L119" i="90" s="1"/>
  <c r="N119" i="90"/>
  <c r="O119" i="90"/>
  <c r="D120" i="90"/>
  <c r="H120" i="90"/>
  <c r="M120" i="90"/>
  <c r="L120" i="90" s="1"/>
  <c r="N120" i="90"/>
  <c r="O120" i="90"/>
  <c r="D121" i="90"/>
  <c r="H121" i="90"/>
  <c r="L121" i="90"/>
  <c r="M121" i="90"/>
  <c r="N121" i="90"/>
  <c r="O121" i="90"/>
  <c r="R121" i="90"/>
  <c r="H122" i="90"/>
  <c r="D123" i="90"/>
  <c r="H123" i="90"/>
  <c r="L123" i="90"/>
  <c r="M123" i="90"/>
  <c r="N123" i="90"/>
  <c r="O123" i="90"/>
  <c r="R123" i="90"/>
  <c r="H124" i="90"/>
  <c r="D125" i="90"/>
  <c r="H125" i="90"/>
  <c r="L125" i="90"/>
  <c r="M125" i="90"/>
  <c r="N125" i="90"/>
  <c r="O125" i="90"/>
  <c r="R125" i="90"/>
  <c r="H126" i="90"/>
  <c r="D127" i="90"/>
  <c r="H127" i="90"/>
  <c r="L127" i="90"/>
  <c r="M127" i="90"/>
  <c r="N127" i="90"/>
  <c r="O127" i="90"/>
  <c r="R127" i="90"/>
  <c r="H128" i="90"/>
  <c r="D129" i="90"/>
  <c r="H129" i="90"/>
  <c r="L129" i="90"/>
  <c r="M129" i="90"/>
  <c r="N129" i="90"/>
  <c r="O129" i="90"/>
  <c r="R129" i="90"/>
  <c r="H130" i="90"/>
  <c r="D131" i="90"/>
  <c r="H131" i="90"/>
  <c r="L131" i="90"/>
  <c r="M131" i="90"/>
  <c r="N131" i="90"/>
  <c r="O131" i="90"/>
  <c r="R131" i="90"/>
  <c r="H132" i="90"/>
  <c r="D133" i="90"/>
  <c r="H133" i="90"/>
  <c r="L133" i="90"/>
  <c r="M133" i="90"/>
  <c r="N133" i="90"/>
  <c r="O133" i="90"/>
  <c r="R133" i="90"/>
  <c r="H134" i="90"/>
  <c r="D135" i="90"/>
  <c r="H135" i="90"/>
  <c r="L135" i="90"/>
  <c r="M135" i="90"/>
  <c r="N135" i="90"/>
  <c r="O135" i="90"/>
  <c r="R135" i="90"/>
  <c r="H136" i="90"/>
  <c r="D137" i="90"/>
  <c r="H137" i="90"/>
  <c r="L137" i="90"/>
  <c r="M137" i="90"/>
  <c r="N137" i="90"/>
  <c r="O137" i="90"/>
  <c r="R137" i="90"/>
  <c r="H138" i="90"/>
  <c r="D139" i="90"/>
  <c r="H139" i="90"/>
  <c r="L139" i="90"/>
  <c r="M139" i="90"/>
  <c r="N139" i="90"/>
  <c r="O139" i="90"/>
  <c r="R139" i="90"/>
  <c r="H140" i="90"/>
  <c r="D141" i="90"/>
  <c r="H141" i="90"/>
  <c r="L141" i="90"/>
  <c r="M141" i="90"/>
  <c r="N141" i="90"/>
  <c r="O141" i="90"/>
  <c r="R141" i="90"/>
  <c r="H142" i="90"/>
  <c r="D143" i="90"/>
  <c r="H143" i="90"/>
  <c r="L143" i="90"/>
  <c r="M143" i="90"/>
  <c r="N143" i="90"/>
  <c r="O143" i="90"/>
  <c r="R143" i="90"/>
  <c r="H144" i="90"/>
  <c r="D145" i="90"/>
  <c r="H145" i="90"/>
  <c r="L145" i="90"/>
  <c r="M145" i="90"/>
  <c r="N145" i="90"/>
  <c r="O145" i="90"/>
  <c r="R145" i="90"/>
  <c r="H146" i="90"/>
  <c r="D147" i="90"/>
  <c r="H147" i="90"/>
  <c r="L147" i="90"/>
  <c r="M147" i="90"/>
  <c r="N147" i="90"/>
  <c r="O147" i="90"/>
  <c r="R147" i="90"/>
  <c r="H148" i="90"/>
  <c r="D149" i="90"/>
  <c r="H149" i="90"/>
  <c r="L149" i="90"/>
  <c r="M149" i="90"/>
  <c r="N149" i="90"/>
  <c r="O149" i="90"/>
  <c r="R149" i="90"/>
  <c r="H150" i="90"/>
  <c r="D151" i="90"/>
  <c r="H151" i="90"/>
  <c r="L151" i="90"/>
  <c r="M151" i="90"/>
  <c r="N151" i="90"/>
  <c r="O151" i="90"/>
  <c r="R151" i="90"/>
  <c r="H152" i="90"/>
  <c r="D153" i="90"/>
  <c r="H153" i="90"/>
  <c r="L153" i="90"/>
  <c r="M153" i="90"/>
  <c r="N153" i="90"/>
  <c r="O153" i="90"/>
  <c r="R153" i="90"/>
  <c r="H154" i="90"/>
  <c r="D155" i="90"/>
  <c r="H155" i="90"/>
  <c r="L155" i="90"/>
  <c r="M155" i="90"/>
  <c r="N155" i="90"/>
  <c r="O155" i="90"/>
  <c r="R155" i="90"/>
  <c r="H156" i="90"/>
  <c r="E157" i="90"/>
  <c r="D157" i="90" s="1"/>
  <c r="F157" i="90"/>
  <c r="N157" i="90" s="1"/>
  <c r="G157" i="90"/>
  <c r="I157" i="90"/>
  <c r="J157" i="90"/>
  <c r="K157" i="90"/>
  <c r="O157" i="90" s="1"/>
  <c r="M157" i="90"/>
  <c r="R157" i="90"/>
  <c r="D158" i="90"/>
  <c r="H158" i="90"/>
  <c r="L158" i="90"/>
  <c r="M158" i="90"/>
  <c r="N158" i="90"/>
  <c r="O158" i="90"/>
  <c r="D159" i="90"/>
  <c r="H159" i="90"/>
  <c r="M159" i="90"/>
  <c r="L159" i="90" s="1"/>
  <c r="N159" i="90"/>
  <c r="O159" i="90"/>
  <c r="E160" i="90"/>
  <c r="F160" i="90"/>
  <c r="G160" i="90"/>
  <c r="I160" i="90"/>
  <c r="H160" i="90" s="1"/>
  <c r="J160" i="90"/>
  <c r="K160" i="90"/>
  <c r="N160" i="90"/>
  <c r="O160" i="90"/>
  <c r="R160" i="90"/>
  <c r="D161" i="90"/>
  <c r="H161" i="90"/>
  <c r="M161" i="90"/>
  <c r="L161" i="90" s="1"/>
  <c r="N161" i="90"/>
  <c r="O161" i="90"/>
  <c r="D162" i="90"/>
  <c r="H162" i="90"/>
  <c r="M162" i="90"/>
  <c r="L162" i="90" s="1"/>
  <c r="N162" i="90"/>
  <c r="O162" i="90"/>
  <c r="D163" i="90"/>
  <c r="H163" i="90"/>
  <c r="M163" i="90"/>
  <c r="L163" i="90" s="1"/>
  <c r="N163" i="90"/>
  <c r="O163" i="90"/>
  <c r="R163" i="90"/>
  <c r="H164" i="90"/>
  <c r="D165" i="90"/>
  <c r="E165" i="90"/>
  <c r="F165" i="90"/>
  <c r="I165" i="90"/>
  <c r="H165" i="90" s="1"/>
  <c r="J165" i="90"/>
  <c r="K165" i="90"/>
  <c r="M165" i="90"/>
  <c r="L165" i="90" s="1"/>
  <c r="N165" i="90"/>
  <c r="D166" i="90"/>
  <c r="H166" i="90"/>
  <c r="M166" i="90"/>
  <c r="L166" i="90" s="1"/>
  <c r="N166" i="90"/>
  <c r="O166" i="90"/>
  <c r="G167" i="90"/>
  <c r="G165" i="90" s="1"/>
  <c r="O165" i="90" s="1"/>
  <c r="H167" i="90"/>
  <c r="H237" i="90" s="1"/>
  <c r="M167" i="90"/>
  <c r="N167" i="90"/>
  <c r="O167" i="90"/>
  <c r="D168" i="90"/>
  <c r="G168" i="90"/>
  <c r="H168" i="90"/>
  <c r="L168" i="90"/>
  <c r="M168" i="90"/>
  <c r="N168" i="90"/>
  <c r="O168" i="90"/>
  <c r="I170" i="90"/>
  <c r="D172" i="90"/>
  <c r="D174" i="90" s="1"/>
  <c r="H172" i="90"/>
  <c r="H174" i="90" s="1"/>
  <c r="M172" i="90"/>
  <c r="L172" i="90" s="1"/>
  <c r="L174" i="90" s="1"/>
  <c r="N172" i="90"/>
  <c r="O172" i="90"/>
  <c r="E174" i="90"/>
  <c r="F174" i="90"/>
  <c r="G174" i="90"/>
  <c r="I174" i="90"/>
  <c r="J174" i="90"/>
  <c r="K174" i="90"/>
  <c r="M174" i="90"/>
  <c r="N174" i="90"/>
  <c r="O174" i="90"/>
  <c r="E176" i="90"/>
  <c r="D176" i="90" s="1"/>
  <c r="F176" i="90"/>
  <c r="G176" i="90"/>
  <c r="I176" i="90"/>
  <c r="H176" i="90" s="1"/>
  <c r="J176" i="90"/>
  <c r="J220" i="90" s="1"/>
  <c r="K176" i="90"/>
  <c r="M176" i="90"/>
  <c r="O176" i="90"/>
  <c r="D177" i="90"/>
  <c r="H177" i="90"/>
  <c r="M177" i="90"/>
  <c r="L177" i="90" s="1"/>
  <c r="N177" i="90"/>
  <c r="O177" i="90"/>
  <c r="D178" i="90"/>
  <c r="H178" i="90"/>
  <c r="M178" i="90"/>
  <c r="N178" i="90"/>
  <c r="N234" i="90" s="1"/>
  <c r="O178" i="90"/>
  <c r="E179" i="90"/>
  <c r="D179" i="90" s="1"/>
  <c r="F179" i="90"/>
  <c r="G179" i="90"/>
  <c r="I179" i="90"/>
  <c r="H179" i="90" s="1"/>
  <c r="J179" i="90"/>
  <c r="N179" i="90" s="1"/>
  <c r="K179" i="90"/>
  <c r="M179" i="90"/>
  <c r="O179" i="90"/>
  <c r="R179" i="90"/>
  <c r="D180" i="90"/>
  <c r="H180" i="90"/>
  <c r="L180" i="90"/>
  <c r="M180" i="90"/>
  <c r="N180" i="90"/>
  <c r="O180" i="90"/>
  <c r="D181" i="90"/>
  <c r="H181" i="90"/>
  <c r="M181" i="90"/>
  <c r="L181" i="90" s="1"/>
  <c r="N181" i="90"/>
  <c r="N241" i="90" s="1"/>
  <c r="O181" i="90"/>
  <c r="E182" i="90"/>
  <c r="D182" i="90" s="1"/>
  <c r="F182" i="90"/>
  <c r="G182" i="90"/>
  <c r="I182" i="90"/>
  <c r="H182" i="90" s="1"/>
  <c r="J182" i="90"/>
  <c r="K182" i="90"/>
  <c r="N182" i="90"/>
  <c r="O182" i="90"/>
  <c r="R182" i="90"/>
  <c r="D183" i="90"/>
  <c r="H183" i="90"/>
  <c r="M183" i="90"/>
  <c r="N183" i="90"/>
  <c r="O183" i="90"/>
  <c r="D184" i="90"/>
  <c r="H184" i="90"/>
  <c r="M184" i="90"/>
  <c r="N184" i="90"/>
  <c r="O184" i="90"/>
  <c r="E185" i="90"/>
  <c r="D185" i="90" s="1"/>
  <c r="F185" i="90"/>
  <c r="G185" i="90"/>
  <c r="I185" i="90"/>
  <c r="M185" i="90" s="1"/>
  <c r="L185" i="90" s="1"/>
  <c r="J185" i="90"/>
  <c r="K185" i="90"/>
  <c r="N185" i="90"/>
  <c r="O185" i="90"/>
  <c r="R185" i="90"/>
  <c r="D186" i="90"/>
  <c r="H186" i="90"/>
  <c r="M186" i="90"/>
  <c r="L186" i="90" s="1"/>
  <c r="N186" i="90"/>
  <c r="O186" i="90"/>
  <c r="D187" i="90"/>
  <c r="H187" i="90"/>
  <c r="L187" i="90"/>
  <c r="M187" i="90"/>
  <c r="N187" i="90"/>
  <c r="O187" i="90"/>
  <c r="D188" i="90"/>
  <c r="E188" i="90"/>
  <c r="F188" i="90"/>
  <c r="G188" i="90"/>
  <c r="H188" i="90"/>
  <c r="I188" i="90"/>
  <c r="J188" i="90"/>
  <c r="K188" i="90"/>
  <c r="L188" i="90"/>
  <c r="M188" i="90"/>
  <c r="N188" i="90"/>
  <c r="O188" i="90"/>
  <c r="R188" i="90"/>
  <c r="D189" i="90"/>
  <c r="H189" i="90"/>
  <c r="M189" i="90"/>
  <c r="L189" i="90" s="1"/>
  <c r="N189" i="90"/>
  <c r="O189" i="90"/>
  <c r="D190" i="90"/>
  <c r="H190" i="90"/>
  <c r="M190" i="90"/>
  <c r="L190" i="90" s="1"/>
  <c r="N190" i="90"/>
  <c r="O190" i="90"/>
  <c r="E191" i="90"/>
  <c r="F191" i="90"/>
  <c r="N191" i="90" s="1"/>
  <c r="G191" i="90"/>
  <c r="O191" i="90" s="1"/>
  <c r="I191" i="90"/>
  <c r="J191" i="90"/>
  <c r="K191" i="90"/>
  <c r="M191" i="90"/>
  <c r="R191" i="90"/>
  <c r="D192" i="90"/>
  <c r="H192" i="90"/>
  <c r="L192" i="90"/>
  <c r="M192" i="90"/>
  <c r="N192" i="90"/>
  <c r="O192" i="90"/>
  <c r="D193" i="90"/>
  <c r="H193" i="90"/>
  <c r="M193" i="90"/>
  <c r="L193" i="90" s="1"/>
  <c r="N193" i="90"/>
  <c r="O193" i="90"/>
  <c r="D194" i="90"/>
  <c r="E194" i="90"/>
  <c r="F194" i="90"/>
  <c r="G194" i="90"/>
  <c r="H194" i="90"/>
  <c r="I194" i="90"/>
  <c r="J194" i="90"/>
  <c r="K194" i="90"/>
  <c r="L194" i="90"/>
  <c r="M194" i="90"/>
  <c r="N194" i="90"/>
  <c r="O194" i="90"/>
  <c r="R194" i="90"/>
  <c r="D195" i="90"/>
  <c r="H195" i="90"/>
  <c r="M195" i="90"/>
  <c r="N195" i="90"/>
  <c r="O195" i="90"/>
  <c r="D196" i="90"/>
  <c r="H196" i="90"/>
  <c r="L196" i="90"/>
  <c r="M196" i="90"/>
  <c r="N196" i="90"/>
  <c r="O196" i="90"/>
  <c r="D197" i="90"/>
  <c r="E197" i="90"/>
  <c r="F197" i="90"/>
  <c r="G197" i="90"/>
  <c r="H197" i="90"/>
  <c r="I197" i="90"/>
  <c r="J197" i="90"/>
  <c r="K197" i="90"/>
  <c r="L197" i="90"/>
  <c r="M197" i="90"/>
  <c r="N197" i="90"/>
  <c r="O197" i="90"/>
  <c r="R197" i="90"/>
  <c r="D198" i="90"/>
  <c r="H198" i="90"/>
  <c r="M198" i="90"/>
  <c r="L198" i="90" s="1"/>
  <c r="N198" i="90"/>
  <c r="O198" i="90"/>
  <c r="D199" i="90"/>
  <c r="H199" i="90"/>
  <c r="L199" i="90"/>
  <c r="M199" i="90"/>
  <c r="N199" i="90"/>
  <c r="O199" i="90"/>
  <c r="O241" i="90" s="1"/>
  <c r="D200" i="90"/>
  <c r="E200" i="90"/>
  <c r="F200" i="90"/>
  <c r="G200" i="90"/>
  <c r="H200" i="90"/>
  <c r="I200" i="90"/>
  <c r="J200" i="90"/>
  <c r="K200" i="90"/>
  <c r="L200" i="90"/>
  <c r="M200" i="90"/>
  <c r="N200" i="90"/>
  <c r="O200" i="90"/>
  <c r="R200" i="90"/>
  <c r="D201" i="90"/>
  <c r="H201" i="90"/>
  <c r="M201" i="90"/>
  <c r="L201" i="90" s="1"/>
  <c r="N201" i="90"/>
  <c r="O201" i="90"/>
  <c r="D202" i="90"/>
  <c r="H202" i="90"/>
  <c r="M202" i="90"/>
  <c r="N202" i="90"/>
  <c r="O202" i="90"/>
  <c r="E203" i="90"/>
  <c r="D203" i="90" s="1"/>
  <c r="F203" i="90"/>
  <c r="G203" i="90"/>
  <c r="I203" i="90"/>
  <c r="H203" i="90" s="1"/>
  <c r="J203" i="90"/>
  <c r="N203" i="90" s="1"/>
  <c r="K203" i="90"/>
  <c r="M203" i="90"/>
  <c r="O203" i="90"/>
  <c r="R203" i="90"/>
  <c r="D204" i="90"/>
  <c r="H204" i="90"/>
  <c r="L204" i="90"/>
  <c r="M204" i="90"/>
  <c r="N204" i="90"/>
  <c r="O204" i="90"/>
  <c r="D205" i="90"/>
  <c r="H205" i="90"/>
  <c r="M205" i="90"/>
  <c r="L205" i="90" s="1"/>
  <c r="N205" i="90"/>
  <c r="O205" i="90"/>
  <c r="E206" i="90"/>
  <c r="D206" i="90" s="1"/>
  <c r="F206" i="90"/>
  <c r="G206" i="90"/>
  <c r="I206" i="90"/>
  <c r="H206" i="90" s="1"/>
  <c r="J206" i="90"/>
  <c r="K206" i="90"/>
  <c r="N206" i="90"/>
  <c r="O206" i="90"/>
  <c r="R206" i="90"/>
  <c r="D207" i="90"/>
  <c r="H207" i="90"/>
  <c r="M207" i="90"/>
  <c r="N207" i="90"/>
  <c r="O207" i="90"/>
  <c r="D208" i="90"/>
  <c r="H208" i="90"/>
  <c r="M208" i="90"/>
  <c r="L208" i="90" s="1"/>
  <c r="N208" i="90"/>
  <c r="O208" i="90"/>
  <c r="E209" i="90"/>
  <c r="D209" i="90" s="1"/>
  <c r="F209" i="90"/>
  <c r="G209" i="90"/>
  <c r="I209" i="90"/>
  <c r="M209" i="90" s="1"/>
  <c r="L209" i="90" s="1"/>
  <c r="J209" i="90"/>
  <c r="K209" i="90"/>
  <c r="N209" i="90"/>
  <c r="O209" i="90"/>
  <c r="R209" i="90"/>
  <c r="D210" i="90"/>
  <c r="H210" i="90"/>
  <c r="M210" i="90"/>
  <c r="L210" i="90" s="1"/>
  <c r="N210" i="90"/>
  <c r="O210" i="90"/>
  <c r="D211" i="90"/>
  <c r="H211" i="90"/>
  <c r="M211" i="90"/>
  <c r="N211" i="90"/>
  <c r="O211" i="90"/>
  <c r="L211" i="90" s="1"/>
  <c r="E212" i="90"/>
  <c r="F212" i="90"/>
  <c r="G212" i="90"/>
  <c r="D212" i="90" s="1"/>
  <c r="I212" i="90"/>
  <c r="J212" i="90"/>
  <c r="K212" i="90"/>
  <c r="H212" i="90" s="1"/>
  <c r="M212" i="90"/>
  <c r="N212" i="90"/>
  <c r="O212" i="90"/>
  <c r="L212" i="90" s="1"/>
  <c r="R212" i="90"/>
  <c r="D213" i="90"/>
  <c r="H213" i="90"/>
  <c r="L213" i="90"/>
  <c r="M213" i="90"/>
  <c r="N213" i="90"/>
  <c r="O213" i="90"/>
  <c r="D214" i="90"/>
  <c r="H214" i="90"/>
  <c r="M214" i="90"/>
  <c r="L214" i="90" s="1"/>
  <c r="N214" i="90"/>
  <c r="O214" i="90"/>
  <c r="E215" i="90"/>
  <c r="F215" i="90"/>
  <c r="N215" i="90" s="1"/>
  <c r="G215" i="90"/>
  <c r="O215" i="90" s="1"/>
  <c r="I215" i="90"/>
  <c r="J215" i="90"/>
  <c r="K215" i="90"/>
  <c r="M215" i="90"/>
  <c r="R215" i="90"/>
  <c r="D216" i="90"/>
  <c r="H216" i="90"/>
  <c r="M216" i="90"/>
  <c r="N216" i="90"/>
  <c r="O216" i="90"/>
  <c r="L216" i="90" s="1"/>
  <c r="D217" i="90"/>
  <c r="H217" i="90"/>
  <c r="M217" i="90"/>
  <c r="L217" i="90" s="1"/>
  <c r="N217" i="90"/>
  <c r="O217" i="90"/>
  <c r="D218" i="90"/>
  <c r="H218" i="90"/>
  <c r="M218" i="90"/>
  <c r="N218" i="90"/>
  <c r="O218" i="90"/>
  <c r="L218" i="90" s="1"/>
  <c r="R218" i="90"/>
  <c r="H219" i="90"/>
  <c r="E220" i="90"/>
  <c r="F220" i="90"/>
  <c r="E222" i="90"/>
  <c r="D222" i="90" s="1"/>
  <c r="F222" i="90"/>
  <c r="G222" i="90"/>
  <c r="I222" i="90"/>
  <c r="H222" i="90" s="1"/>
  <c r="J222" i="90"/>
  <c r="K222" i="90"/>
  <c r="N222" i="90"/>
  <c r="O222" i="90"/>
  <c r="D223" i="90"/>
  <c r="H223" i="90"/>
  <c r="L223" i="90"/>
  <c r="M223" i="90"/>
  <c r="N223" i="90"/>
  <c r="O223" i="90"/>
  <c r="D224" i="90"/>
  <c r="D242" i="90" s="1"/>
  <c r="H224" i="90"/>
  <c r="M224" i="90"/>
  <c r="N224" i="90"/>
  <c r="N242" i="90" s="1"/>
  <c r="O224" i="90"/>
  <c r="G225" i="90"/>
  <c r="D225" i="90" s="1"/>
  <c r="H225" i="90"/>
  <c r="M225" i="90"/>
  <c r="L225" i="90" s="1"/>
  <c r="N225" i="90"/>
  <c r="O225" i="90"/>
  <c r="E227" i="90"/>
  <c r="F227" i="90"/>
  <c r="F231" i="90" s="1"/>
  <c r="G227" i="90"/>
  <c r="G231" i="90" s="1"/>
  <c r="I227" i="90"/>
  <c r="J227" i="90"/>
  <c r="K227" i="90"/>
  <c r="K231" i="90" s="1"/>
  <c r="M227" i="90"/>
  <c r="D228" i="90"/>
  <c r="H228" i="90"/>
  <c r="L228" i="90"/>
  <c r="M228" i="90"/>
  <c r="N228" i="90"/>
  <c r="O228" i="90"/>
  <c r="D229" i="90"/>
  <c r="H229" i="90"/>
  <c r="M229" i="90"/>
  <c r="L229" i="90" s="1"/>
  <c r="N229" i="90"/>
  <c r="O229" i="90"/>
  <c r="D230" i="90"/>
  <c r="H230" i="90"/>
  <c r="L230" i="90"/>
  <c r="L239" i="90" s="1"/>
  <c r="M230" i="90"/>
  <c r="M239" i="90" s="1"/>
  <c r="N230" i="90"/>
  <c r="O230" i="90"/>
  <c r="E231" i="90"/>
  <c r="D234" i="90"/>
  <c r="E234" i="90"/>
  <c r="F234" i="90"/>
  <c r="G234" i="90"/>
  <c r="H234" i="90"/>
  <c r="I234" i="90"/>
  <c r="J234" i="90"/>
  <c r="K234" i="90"/>
  <c r="M234" i="90"/>
  <c r="D235" i="90"/>
  <c r="E235" i="90"/>
  <c r="F235" i="90"/>
  <c r="G235" i="90"/>
  <c r="H235" i="90"/>
  <c r="I235" i="90"/>
  <c r="J235" i="90"/>
  <c r="K235" i="90"/>
  <c r="M235" i="90"/>
  <c r="D236" i="90"/>
  <c r="E236" i="90"/>
  <c r="F236" i="90"/>
  <c r="G236" i="90"/>
  <c r="H236" i="90"/>
  <c r="I236" i="90"/>
  <c r="J236" i="90"/>
  <c r="K236" i="90"/>
  <c r="L236" i="90"/>
  <c r="M236" i="90"/>
  <c r="O236" i="90"/>
  <c r="E237" i="90"/>
  <c r="F237" i="90"/>
  <c r="G237" i="90"/>
  <c r="I237" i="90"/>
  <c r="J237" i="90"/>
  <c r="K237" i="90"/>
  <c r="M237" i="90"/>
  <c r="N237" i="90"/>
  <c r="E238" i="90"/>
  <c r="F238" i="90"/>
  <c r="G238" i="90"/>
  <c r="H238" i="90"/>
  <c r="I238" i="90"/>
  <c r="J238" i="90"/>
  <c r="K238" i="90"/>
  <c r="O238" i="90"/>
  <c r="D239" i="90"/>
  <c r="E239" i="90"/>
  <c r="F239" i="90"/>
  <c r="I239" i="90"/>
  <c r="J239" i="90"/>
  <c r="K239" i="90"/>
  <c r="N239" i="90"/>
  <c r="O239" i="90"/>
  <c r="K240" i="90"/>
  <c r="E241" i="90"/>
  <c r="F241" i="90"/>
  <c r="G241" i="90"/>
  <c r="I241" i="90"/>
  <c r="J241" i="90"/>
  <c r="K241" i="90"/>
  <c r="E242" i="90"/>
  <c r="F242" i="90"/>
  <c r="G242" i="90"/>
  <c r="H242" i="90"/>
  <c r="I242" i="90"/>
  <c r="J242" i="90"/>
  <c r="K242" i="90"/>
  <c r="O242" i="90"/>
  <c r="E22" i="89"/>
  <c r="D22" i="89" s="1"/>
  <c r="D65" i="89" s="1"/>
  <c r="F22" i="89"/>
  <c r="F65" i="89" s="1"/>
  <c r="G22" i="89"/>
  <c r="I22" i="89"/>
  <c r="I65" i="89" s="1"/>
  <c r="J22" i="89"/>
  <c r="J65" i="89" s="1"/>
  <c r="K22" i="89"/>
  <c r="D23" i="89"/>
  <c r="H23" i="89"/>
  <c r="H22" i="89" s="1"/>
  <c r="H65" i="89" s="1"/>
  <c r="L23" i="89"/>
  <c r="M23" i="89"/>
  <c r="N23" i="89"/>
  <c r="O23" i="89"/>
  <c r="O22" i="89" s="1"/>
  <c r="O65" i="89" s="1"/>
  <c r="D24" i="89"/>
  <c r="H24" i="89"/>
  <c r="M24" i="89"/>
  <c r="L24" i="89" s="1"/>
  <c r="N24" i="89"/>
  <c r="N22" i="89" s="1"/>
  <c r="N65" i="89" s="1"/>
  <c r="O24" i="89"/>
  <c r="D25" i="89"/>
  <c r="H25" i="89"/>
  <c r="L25" i="89"/>
  <c r="M25" i="89"/>
  <c r="N25" i="89"/>
  <c r="O25" i="89"/>
  <c r="D26" i="89"/>
  <c r="H26" i="89"/>
  <c r="M26" i="89"/>
  <c r="L26" i="89" s="1"/>
  <c r="N26" i="89"/>
  <c r="O26" i="89"/>
  <c r="D27" i="89"/>
  <c r="H27" i="89"/>
  <c r="L27" i="89"/>
  <c r="M27" i="89"/>
  <c r="N27" i="89"/>
  <c r="O27" i="89"/>
  <c r="D28" i="89"/>
  <c r="H28" i="89"/>
  <c r="M28" i="89"/>
  <c r="L28" i="89" s="1"/>
  <c r="N28" i="89"/>
  <c r="O28" i="89"/>
  <c r="D29" i="89"/>
  <c r="H29" i="89"/>
  <c r="L29" i="89"/>
  <c r="M29" i="89"/>
  <c r="N29" i="89"/>
  <c r="O29" i="89"/>
  <c r="D30" i="89"/>
  <c r="H30" i="89"/>
  <c r="M30" i="89"/>
  <c r="L30" i="89" s="1"/>
  <c r="N30" i="89"/>
  <c r="O30" i="89"/>
  <c r="D31" i="89"/>
  <c r="H31" i="89"/>
  <c r="M31" i="89"/>
  <c r="L31" i="89" s="1"/>
  <c r="N31" i="89"/>
  <c r="O31" i="89"/>
  <c r="D32" i="89"/>
  <c r="H32" i="89"/>
  <c r="L32" i="89"/>
  <c r="M32" i="89"/>
  <c r="N32" i="89"/>
  <c r="O32" i="89"/>
  <c r="D33" i="89"/>
  <c r="H33" i="89"/>
  <c r="M33" i="89"/>
  <c r="L33" i="89" s="1"/>
  <c r="N33" i="89"/>
  <c r="O33" i="89"/>
  <c r="D34" i="89"/>
  <c r="H34" i="89"/>
  <c r="M34" i="89"/>
  <c r="L34" i="89" s="1"/>
  <c r="N34" i="89"/>
  <c r="O34" i="89"/>
  <c r="D35" i="89"/>
  <c r="H35" i="89"/>
  <c r="M35" i="89"/>
  <c r="L35" i="89" s="1"/>
  <c r="N35" i="89"/>
  <c r="O35" i="89"/>
  <c r="D36" i="89"/>
  <c r="H36" i="89"/>
  <c r="M36" i="89"/>
  <c r="L36" i="89" s="1"/>
  <c r="N36" i="89"/>
  <c r="O36" i="89"/>
  <c r="D37" i="89"/>
  <c r="H37" i="89"/>
  <c r="L37" i="89"/>
  <c r="M37" i="89"/>
  <c r="N37" i="89"/>
  <c r="O37" i="89"/>
  <c r="D38" i="89"/>
  <c r="H38" i="89"/>
  <c r="M38" i="89"/>
  <c r="L38" i="89" s="1"/>
  <c r="N38" i="89"/>
  <c r="O38" i="89"/>
  <c r="D39" i="89"/>
  <c r="H39" i="89"/>
  <c r="L39" i="89"/>
  <c r="M39" i="89"/>
  <c r="N39" i="89"/>
  <c r="O39" i="89"/>
  <c r="D40" i="89"/>
  <c r="H40" i="89"/>
  <c r="M40" i="89"/>
  <c r="L40" i="89" s="1"/>
  <c r="N40" i="89"/>
  <c r="O40" i="89"/>
  <c r="D41" i="89"/>
  <c r="H41" i="89"/>
  <c r="L41" i="89"/>
  <c r="M41" i="89"/>
  <c r="N41" i="89"/>
  <c r="O41" i="89"/>
  <c r="D42" i="89"/>
  <c r="H42" i="89"/>
  <c r="M42" i="89"/>
  <c r="L42" i="89" s="1"/>
  <c r="N42" i="89"/>
  <c r="O42" i="89"/>
  <c r="D43" i="89"/>
  <c r="H43" i="89"/>
  <c r="L43" i="89"/>
  <c r="M43" i="89"/>
  <c r="N43" i="89"/>
  <c r="O43" i="89"/>
  <c r="D44" i="89"/>
  <c r="H44" i="89"/>
  <c r="M44" i="89"/>
  <c r="L44" i="89" s="1"/>
  <c r="N44" i="89"/>
  <c r="D45" i="89"/>
  <c r="H45" i="89"/>
  <c r="M45" i="89"/>
  <c r="L45" i="89" s="1"/>
  <c r="N45" i="89"/>
  <c r="O45" i="89"/>
  <c r="D46" i="89"/>
  <c r="H46" i="89"/>
  <c r="M46" i="89"/>
  <c r="L46" i="89" s="1"/>
  <c r="N46" i="89"/>
  <c r="O46" i="89"/>
  <c r="D47" i="89"/>
  <c r="H47" i="89"/>
  <c r="M47" i="89"/>
  <c r="L47" i="89" s="1"/>
  <c r="N47" i="89"/>
  <c r="O47" i="89"/>
  <c r="D48" i="89"/>
  <c r="H48" i="89"/>
  <c r="M48" i="89"/>
  <c r="L48" i="89" s="1"/>
  <c r="N48" i="89"/>
  <c r="O48" i="89"/>
  <c r="D49" i="89"/>
  <c r="H49" i="89"/>
  <c r="M49" i="89"/>
  <c r="L49" i="89" s="1"/>
  <c r="N49" i="89"/>
  <c r="O49" i="89"/>
  <c r="D50" i="89"/>
  <c r="H50" i="89"/>
  <c r="M50" i="89"/>
  <c r="L50" i="89" s="1"/>
  <c r="N50" i="89"/>
  <c r="O50" i="89"/>
  <c r="D51" i="89"/>
  <c r="H51" i="89"/>
  <c r="M51" i="89"/>
  <c r="L51" i="89" s="1"/>
  <c r="N51" i="89"/>
  <c r="O51" i="89"/>
  <c r="D52" i="89"/>
  <c r="H52" i="89"/>
  <c r="M52" i="89"/>
  <c r="L52" i="89" s="1"/>
  <c r="N52" i="89"/>
  <c r="O52" i="89"/>
  <c r="D53" i="89"/>
  <c r="H53" i="89"/>
  <c r="M53" i="89"/>
  <c r="L53" i="89" s="1"/>
  <c r="N53" i="89"/>
  <c r="O53" i="89"/>
  <c r="D54" i="89"/>
  <c r="H54" i="89"/>
  <c r="M54" i="89"/>
  <c r="L54" i="89" s="1"/>
  <c r="N54" i="89"/>
  <c r="O54" i="89"/>
  <c r="D55" i="89"/>
  <c r="H55" i="89"/>
  <c r="M55" i="89"/>
  <c r="L55" i="89" s="1"/>
  <c r="N55" i="89"/>
  <c r="O55" i="89"/>
  <c r="D56" i="89"/>
  <c r="H56" i="89"/>
  <c r="M56" i="89"/>
  <c r="L56" i="89" s="1"/>
  <c r="N56" i="89"/>
  <c r="O56" i="89"/>
  <c r="D57" i="89"/>
  <c r="H57" i="89"/>
  <c r="M57" i="89"/>
  <c r="L57" i="89" s="1"/>
  <c r="N57" i="89"/>
  <c r="O57" i="89"/>
  <c r="D58" i="89"/>
  <c r="H58" i="89"/>
  <c r="M58" i="89"/>
  <c r="L58" i="89" s="1"/>
  <c r="N58" i="89"/>
  <c r="O58" i="89"/>
  <c r="D59" i="89"/>
  <c r="H59" i="89"/>
  <c r="M59" i="89"/>
  <c r="L59" i="89" s="1"/>
  <c r="N59" i="89"/>
  <c r="O59" i="89"/>
  <c r="D60" i="89"/>
  <c r="H60" i="89"/>
  <c r="M60" i="89"/>
  <c r="L60" i="89" s="1"/>
  <c r="N60" i="89"/>
  <c r="O60" i="89"/>
  <c r="D61" i="89"/>
  <c r="H61" i="89"/>
  <c r="M61" i="89"/>
  <c r="L61" i="89" s="1"/>
  <c r="N61" i="89"/>
  <c r="O61" i="89"/>
  <c r="D62" i="89"/>
  <c r="H62" i="89"/>
  <c r="M62" i="89"/>
  <c r="L62" i="89" s="1"/>
  <c r="N62" i="89"/>
  <c r="O62" i="89"/>
  <c r="D63" i="89"/>
  <c r="H63" i="89"/>
  <c r="M63" i="89"/>
  <c r="L63" i="89" s="1"/>
  <c r="N63" i="89"/>
  <c r="O63" i="89"/>
  <c r="D64" i="89"/>
  <c r="H64" i="89"/>
  <c r="M64" i="89"/>
  <c r="L64" i="89" s="1"/>
  <c r="N64" i="89"/>
  <c r="O64" i="89"/>
  <c r="G65" i="89"/>
  <c r="K65" i="89"/>
  <c r="E22" i="88"/>
  <c r="F22" i="88"/>
  <c r="G22" i="88"/>
  <c r="I22" i="88"/>
  <c r="J22" i="88"/>
  <c r="K22" i="88"/>
  <c r="D24" i="88"/>
  <c r="H24" i="88"/>
  <c r="M24" i="88"/>
  <c r="L24" i="88" s="1"/>
  <c r="N24" i="88"/>
  <c r="O24" i="88"/>
  <c r="D25" i="88"/>
  <c r="H25" i="88"/>
  <c r="M25" i="88"/>
  <c r="N25" i="88"/>
  <c r="O25" i="88"/>
  <c r="O130" i="88" s="1"/>
  <c r="D26" i="88"/>
  <c r="H26" i="88"/>
  <c r="M26" i="88"/>
  <c r="N26" i="88"/>
  <c r="O26" i="88"/>
  <c r="O131" i="88" s="1"/>
  <c r="D27" i="88"/>
  <c r="H27" i="88"/>
  <c r="M27" i="88"/>
  <c r="L27" i="88" s="1"/>
  <c r="N27" i="88"/>
  <c r="O27" i="88"/>
  <c r="D28" i="88"/>
  <c r="H28" i="88"/>
  <c r="M28" i="88"/>
  <c r="N28" i="88"/>
  <c r="O28" i="88"/>
  <c r="L28" i="88" s="1"/>
  <c r="D29" i="88"/>
  <c r="H29" i="88"/>
  <c r="L29" i="88"/>
  <c r="M29" i="88"/>
  <c r="N29" i="88"/>
  <c r="O29" i="88"/>
  <c r="D30" i="88"/>
  <c r="H30" i="88"/>
  <c r="M30" i="88"/>
  <c r="N30" i="88"/>
  <c r="N22" i="88" s="1"/>
  <c r="O30" i="88"/>
  <c r="O135" i="88" s="1"/>
  <c r="D31" i="88"/>
  <c r="H31" i="88"/>
  <c r="L31" i="88"/>
  <c r="M31" i="88"/>
  <c r="N31" i="88"/>
  <c r="O31" i="88"/>
  <c r="D32" i="88"/>
  <c r="H32" i="88"/>
  <c r="M32" i="88"/>
  <c r="L32" i="88" s="1"/>
  <c r="N32" i="88"/>
  <c r="N137" i="88" s="1"/>
  <c r="O32" i="88"/>
  <c r="D33" i="88"/>
  <c r="H33" i="88"/>
  <c r="M33" i="88"/>
  <c r="L33" i="88" s="1"/>
  <c r="R23" i="88" s="1"/>
  <c r="N33" i="88"/>
  <c r="O33" i="88"/>
  <c r="D34" i="88"/>
  <c r="H34" i="88"/>
  <c r="L34" i="88"/>
  <c r="M34" i="88"/>
  <c r="N34" i="88"/>
  <c r="O34" i="88"/>
  <c r="D35" i="88"/>
  <c r="H35" i="88"/>
  <c r="M35" i="88"/>
  <c r="L35" i="88" s="1"/>
  <c r="N35" i="88"/>
  <c r="O35" i="88"/>
  <c r="D36" i="88"/>
  <c r="H36" i="88"/>
  <c r="M36" i="88"/>
  <c r="N36" i="88"/>
  <c r="O36" i="88"/>
  <c r="O144" i="88" s="1"/>
  <c r="D37" i="88"/>
  <c r="H37" i="88"/>
  <c r="M37" i="88"/>
  <c r="L37" i="88" s="1"/>
  <c r="N37" i="88"/>
  <c r="N145" i="88" s="1"/>
  <c r="O37" i="88"/>
  <c r="D38" i="88"/>
  <c r="H38" i="88"/>
  <c r="L38" i="88"/>
  <c r="M38" i="88"/>
  <c r="N38" i="88"/>
  <c r="O38" i="88"/>
  <c r="D39" i="88"/>
  <c r="H39" i="88"/>
  <c r="M39" i="88"/>
  <c r="L39" i="88" s="1"/>
  <c r="N39" i="88"/>
  <c r="O39" i="88"/>
  <c r="E40" i="88"/>
  <c r="F40" i="88"/>
  <c r="G40" i="88"/>
  <c r="I40" i="88"/>
  <c r="J40" i="88"/>
  <c r="K40" i="88"/>
  <c r="D41" i="88"/>
  <c r="H41" i="88"/>
  <c r="L41" i="88"/>
  <c r="D42" i="88"/>
  <c r="H42" i="88"/>
  <c r="H40" i="88" s="1"/>
  <c r="L42" i="88"/>
  <c r="M42" i="88"/>
  <c r="M40" i="88" s="1"/>
  <c r="N42" i="88"/>
  <c r="O42" i="88"/>
  <c r="D43" i="88"/>
  <c r="D40" i="88" s="1"/>
  <c r="H43" i="88"/>
  <c r="M43" i="88" s="1"/>
  <c r="N43" i="88"/>
  <c r="N40" i="88" s="1"/>
  <c r="O43" i="88"/>
  <c r="E44" i="88"/>
  <c r="F44" i="88"/>
  <c r="G44" i="88"/>
  <c r="I44" i="88"/>
  <c r="J44" i="88"/>
  <c r="K44" i="88"/>
  <c r="N44" i="88"/>
  <c r="O44" i="88"/>
  <c r="D45" i="88"/>
  <c r="H45" i="88"/>
  <c r="L45" i="88"/>
  <c r="D46" i="88"/>
  <c r="D44" i="88" s="1"/>
  <c r="H46" i="88"/>
  <c r="H44" i="88" s="1"/>
  <c r="M46" i="88"/>
  <c r="N46" i="88"/>
  <c r="N140" i="88" s="1"/>
  <c r="O46" i="88"/>
  <c r="D47" i="88"/>
  <c r="H47" i="88"/>
  <c r="M47" i="88" s="1"/>
  <c r="L47" i="88"/>
  <c r="N47" i="88"/>
  <c r="O47" i="88"/>
  <c r="E48" i="88"/>
  <c r="F48" i="88"/>
  <c r="G48" i="88"/>
  <c r="I48" i="88"/>
  <c r="J48" i="88"/>
  <c r="K48" i="88"/>
  <c r="D49" i="88"/>
  <c r="H49" i="88"/>
  <c r="L49" i="88"/>
  <c r="D50" i="88"/>
  <c r="D48" i="88" s="1"/>
  <c r="H50" i="88"/>
  <c r="H48" i="88" s="1"/>
  <c r="M50" i="88"/>
  <c r="N50" i="88"/>
  <c r="N48" i="88" s="1"/>
  <c r="O50" i="88"/>
  <c r="D51" i="88"/>
  <c r="H51" i="88"/>
  <c r="M51" i="88"/>
  <c r="L51" i="88" s="1"/>
  <c r="N51" i="88"/>
  <c r="O51" i="88"/>
  <c r="E52" i="88"/>
  <c r="F52" i="88"/>
  <c r="G52" i="88"/>
  <c r="I52" i="88"/>
  <c r="J52" i="88"/>
  <c r="K52" i="88"/>
  <c r="M52" i="88"/>
  <c r="D53" i="88"/>
  <c r="H53" i="88"/>
  <c r="L53" i="88"/>
  <c r="D54" i="88"/>
  <c r="H54" i="88"/>
  <c r="H52" i="88" s="1"/>
  <c r="M54" i="88"/>
  <c r="N54" i="88"/>
  <c r="O54" i="88"/>
  <c r="D55" i="88"/>
  <c r="D52" i="88" s="1"/>
  <c r="H55" i="88"/>
  <c r="M55" i="88"/>
  <c r="L55" i="88" s="1"/>
  <c r="N55" i="88"/>
  <c r="O55" i="88"/>
  <c r="E56" i="88"/>
  <c r="F56" i="88"/>
  <c r="G56" i="88"/>
  <c r="I56" i="88"/>
  <c r="J56" i="88"/>
  <c r="K56" i="88"/>
  <c r="M56" i="88"/>
  <c r="D57" i="88"/>
  <c r="H57" i="88"/>
  <c r="L57" i="88"/>
  <c r="D58" i="88"/>
  <c r="H58" i="88"/>
  <c r="M58" i="88"/>
  <c r="L58" i="88" s="1"/>
  <c r="L56" i="88" s="1"/>
  <c r="N58" i="88"/>
  <c r="O58" i="88"/>
  <c r="D59" i="88"/>
  <c r="H59" i="88"/>
  <c r="M59" i="88" s="1"/>
  <c r="L59" i="88" s="1"/>
  <c r="N59" i="88"/>
  <c r="N56" i="88" s="1"/>
  <c r="O59" i="88"/>
  <c r="E60" i="88"/>
  <c r="F60" i="88"/>
  <c r="G60" i="88"/>
  <c r="I60" i="88"/>
  <c r="J60" i="88"/>
  <c r="K60" i="88"/>
  <c r="J36" i="86" s="1"/>
  <c r="D61" i="88"/>
  <c r="H61" i="88"/>
  <c r="L61" i="88"/>
  <c r="D62" i="88"/>
  <c r="D60" i="88" s="1"/>
  <c r="H62" i="88"/>
  <c r="H60" i="88" s="1"/>
  <c r="M62" i="88"/>
  <c r="N62" i="88"/>
  <c r="N60" i="88" s="1"/>
  <c r="O62" i="88"/>
  <c r="D63" i="88"/>
  <c r="H63" i="88"/>
  <c r="M63" i="88" s="1"/>
  <c r="N63" i="88"/>
  <c r="O63" i="88"/>
  <c r="O60" i="88" s="1"/>
  <c r="D64" i="88"/>
  <c r="E64" i="88"/>
  <c r="F64" i="88"/>
  <c r="G64" i="88"/>
  <c r="H64" i="88"/>
  <c r="I64" i="88"/>
  <c r="J64" i="88"/>
  <c r="K64" i="88"/>
  <c r="D65" i="88"/>
  <c r="H65" i="88"/>
  <c r="L65" i="88"/>
  <c r="D66" i="88"/>
  <c r="H66" i="88"/>
  <c r="M66" i="88"/>
  <c r="M64" i="88" s="1"/>
  <c r="N66" i="88"/>
  <c r="N64" i="88" s="1"/>
  <c r="O66" i="88"/>
  <c r="O64" i="88" s="1"/>
  <c r="D67" i="88"/>
  <c r="H67" i="88"/>
  <c r="L67" i="88"/>
  <c r="M67" i="88"/>
  <c r="N67" i="88"/>
  <c r="O67" i="88"/>
  <c r="D68" i="88"/>
  <c r="E68" i="88"/>
  <c r="F68" i="88"/>
  <c r="G68" i="88"/>
  <c r="H68" i="88"/>
  <c r="K68" i="88"/>
  <c r="D69" i="88"/>
  <c r="H69" i="88"/>
  <c r="L69" i="88"/>
  <c r="D70" i="88"/>
  <c r="H70" i="88"/>
  <c r="M70" i="88"/>
  <c r="N70" i="88"/>
  <c r="N68" i="88" s="1"/>
  <c r="O70" i="88"/>
  <c r="D71" i="88"/>
  <c r="H71" i="88"/>
  <c r="M71" i="88" s="1"/>
  <c r="L71" i="88" s="1"/>
  <c r="N71" i="88"/>
  <c r="O71" i="88"/>
  <c r="O68" i="88" s="1"/>
  <c r="D72" i="88"/>
  <c r="E72" i="88"/>
  <c r="F72" i="88"/>
  <c r="G72" i="88"/>
  <c r="F39" i="86" s="1"/>
  <c r="I72" i="88"/>
  <c r="J72" i="88"/>
  <c r="K72" i="88"/>
  <c r="J39" i="86" s="1"/>
  <c r="D73" i="88"/>
  <c r="H73" i="88"/>
  <c r="L73" i="88"/>
  <c r="D74" i="88"/>
  <c r="H74" i="88"/>
  <c r="H72" i="88" s="1"/>
  <c r="M74" i="88"/>
  <c r="M72" i="88" s="1"/>
  <c r="N74" i="88"/>
  <c r="N72" i="88" s="1"/>
  <c r="O74" i="88"/>
  <c r="O72" i="88" s="1"/>
  <c r="D75" i="88"/>
  <c r="H75" i="88"/>
  <c r="L75" i="88"/>
  <c r="M75" i="88"/>
  <c r="N75" i="88"/>
  <c r="O75" i="88"/>
  <c r="E76" i="88"/>
  <c r="F76" i="88"/>
  <c r="G76" i="88"/>
  <c r="I76" i="88"/>
  <c r="J76" i="88"/>
  <c r="K76" i="88"/>
  <c r="D77" i="88"/>
  <c r="H77" i="88"/>
  <c r="L77" i="88"/>
  <c r="D78" i="88"/>
  <c r="H78" i="88"/>
  <c r="H76" i="88" s="1"/>
  <c r="L78" i="88"/>
  <c r="L76" i="88" s="1"/>
  <c r="M78" i="88"/>
  <c r="N78" i="88"/>
  <c r="O78" i="88"/>
  <c r="O76" i="88" s="1"/>
  <c r="D79" i="88"/>
  <c r="D76" i="88" s="1"/>
  <c r="H79" i="88"/>
  <c r="M79" i="88"/>
  <c r="L79" i="88" s="1"/>
  <c r="N79" i="88"/>
  <c r="O79" i="88"/>
  <c r="G80" i="88"/>
  <c r="D80" i="88" s="1"/>
  <c r="H80" i="88"/>
  <c r="K80" i="88"/>
  <c r="M80" i="88"/>
  <c r="L80" i="88" s="1"/>
  <c r="N80" i="88"/>
  <c r="O80" i="88"/>
  <c r="D82" i="88"/>
  <c r="H82" i="88"/>
  <c r="K82" i="88"/>
  <c r="M82" i="88"/>
  <c r="N82" i="88"/>
  <c r="O82" i="88"/>
  <c r="O142" i="88" s="1"/>
  <c r="J84" i="88"/>
  <c r="K84" i="88"/>
  <c r="E86" i="88"/>
  <c r="F86" i="88"/>
  <c r="F90" i="88" s="1"/>
  <c r="G86" i="88"/>
  <c r="G90" i="88" s="1"/>
  <c r="I86" i="88"/>
  <c r="J86" i="88"/>
  <c r="K86" i="88"/>
  <c r="K90" i="88" s="1"/>
  <c r="D87" i="88"/>
  <c r="H87" i="88"/>
  <c r="L87" i="88"/>
  <c r="D88" i="88"/>
  <c r="D86" i="88" s="1"/>
  <c r="H88" i="88"/>
  <c r="M88" i="88"/>
  <c r="N88" i="88"/>
  <c r="N86" i="88" s="1"/>
  <c r="N90" i="88" s="1"/>
  <c r="D89" i="88"/>
  <c r="H89" i="88"/>
  <c r="L89" i="88"/>
  <c r="M89" i="88"/>
  <c r="N89" i="88"/>
  <c r="O89" i="88"/>
  <c r="O88" i="88" s="1"/>
  <c r="D90" i="88"/>
  <c r="E90" i="88"/>
  <c r="I90" i="88"/>
  <c r="D92" i="88"/>
  <c r="F92" i="88"/>
  <c r="G92" i="88"/>
  <c r="H92" i="88"/>
  <c r="K92" i="88"/>
  <c r="K141" i="88" s="1"/>
  <c r="N92" i="88"/>
  <c r="O92" i="88"/>
  <c r="L92" i="88" s="1"/>
  <c r="D94" i="88"/>
  <c r="D116" i="88" s="1"/>
  <c r="G94" i="88"/>
  <c r="K94" i="88"/>
  <c r="H94" i="88" s="1"/>
  <c r="M94" i="88"/>
  <c r="N94" i="88"/>
  <c r="O94" i="88"/>
  <c r="L94" i="88" s="1"/>
  <c r="D96" i="88"/>
  <c r="G96" i="88"/>
  <c r="K96" i="88"/>
  <c r="M96" i="88"/>
  <c r="N96" i="88"/>
  <c r="D98" i="88"/>
  <c r="G98" i="88"/>
  <c r="K98" i="88"/>
  <c r="L98" i="88"/>
  <c r="M98" i="88"/>
  <c r="N98" i="88"/>
  <c r="O98" i="88"/>
  <c r="D100" i="88"/>
  <c r="G100" i="88"/>
  <c r="K100" i="88"/>
  <c r="H100" i="88" s="1"/>
  <c r="L100" i="88"/>
  <c r="M100" i="88"/>
  <c r="N100" i="88"/>
  <c r="O100" i="88"/>
  <c r="D102" i="88"/>
  <c r="G102" i="88"/>
  <c r="K102" i="88"/>
  <c r="H102" i="88" s="1"/>
  <c r="M102" i="88"/>
  <c r="N102" i="88"/>
  <c r="O102" i="88"/>
  <c r="L102" i="88" s="1"/>
  <c r="D104" i="88"/>
  <c r="G104" i="88"/>
  <c r="K104" i="88"/>
  <c r="H104" i="88" s="1"/>
  <c r="M104" i="88"/>
  <c r="N104" i="88"/>
  <c r="D106" i="88"/>
  <c r="G106" i="88"/>
  <c r="K106" i="88"/>
  <c r="H106" i="88" s="1"/>
  <c r="M106" i="88"/>
  <c r="N106" i="88"/>
  <c r="D108" i="88"/>
  <c r="G108" i="88"/>
  <c r="K108" i="88"/>
  <c r="H108" i="88" s="1"/>
  <c r="L108" i="88"/>
  <c r="M108" i="88"/>
  <c r="N108" i="88"/>
  <c r="O108" i="88"/>
  <c r="D110" i="88"/>
  <c r="G110" i="88"/>
  <c r="K110" i="88"/>
  <c r="H110" i="88" s="1"/>
  <c r="M110" i="88"/>
  <c r="N110" i="88"/>
  <c r="O110" i="88"/>
  <c r="L110" i="88" s="1"/>
  <c r="D112" i="88"/>
  <c r="G112" i="88"/>
  <c r="K112" i="88"/>
  <c r="H112" i="88" s="1"/>
  <c r="M112" i="88"/>
  <c r="N112" i="88"/>
  <c r="D114" i="88"/>
  <c r="G114" i="88"/>
  <c r="K114" i="88"/>
  <c r="H114" i="88" s="1"/>
  <c r="L114" i="88"/>
  <c r="M114" i="88"/>
  <c r="N114" i="88"/>
  <c r="O114" i="88"/>
  <c r="E116" i="88"/>
  <c r="F116" i="88"/>
  <c r="G116" i="88"/>
  <c r="I116" i="88"/>
  <c r="J116" i="88"/>
  <c r="M116" i="88"/>
  <c r="N116" i="88"/>
  <c r="D118" i="88"/>
  <c r="D126" i="88" s="1"/>
  <c r="E118" i="88"/>
  <c r="F118" i="88"/>
  <c r="G118" i="88"/>
  <c r="G126" i="88" s="1"/>
  <c r="I118" i="88"/>
  <c r="J118" i="88"/>
  <c r="K118" i="88"/>
  <c r="K126" i="88" s="1"/>
  <c r="D120" i="88"/>
  <c r="H120" i="88"/>
  <c r="M120" i="88"/>
  <c r="N120" i="88"/>
  <c r="O120" i="88"/>
  <c r="D121" i="88"/>
  <c r="H121" i="88"/>
  <c r="M121" i="88"/>
  <c r="N121" i="88"/>
  <c r="O121" i="88"/>
  <c r="D122" i="88"/>
  <c r="H122" i="88"/>
  <c r="M122" i="88"/>
  <c r="L122" i="88" s="1"/>
  <c r="N122" i="88"/>
  <c r="O122" i="88"/>
  <c r="D123" i="88"/>
  <c r="H123" i="88"/>
  <c r="H118" i="88" s="1"/>
  <c r="H126" i="88" s="1"/>
  <c r="M123" i="88"/>
  <c r="N123" i="88"/>
  <c r="O123" i="88"/>
  <c r="O147" i="88" s="1"/>
  <c r="D124" i="88"/>
  <c r="H124" i="88"/>
  <c r="M124" i="88"/>
  <c r="L124" i="88" s="1"/>
  <c r="N124" i="88"/>
  <c r="N147" i="88" s="1"/>
  <c r="O124" i="88"/>
  <c r="E126" i="88"/>
  <c r="F126" i="88"/>
  <c r="I126" i="88"/>
  <c r="J126" i="88"/>
  <c r="E129" i="88"/>
  <c r="D129" i="88" s="1"/>
  <c r="F129" i="88"/>
  <c r="G129" i="88"/>
  <c r="I129" i="88"/>
  <c r="J129" i="88"/>
  <c r="K129" i="88"/>
  <c r="M129" i="88"/>
  <c r="L129" i="88" s="1"/>
  <c r="N129" i="88"/>
  <c r="O129" i="88"/>
  <c r="E130" i="88"/>
  <c r="D130" i="88" s="1"/>
  <c r="F130" i="88"/>
  <c r="F127" i="88" s="1"/>
  <c r="G130" i="88"/>
  <c r="I130" i="88"/>
  <c r="H130" i="88" s="1"/>
  <c r="J130" i="88"/>
  <c r="K130" i="88"/>
  <c r="M130" i="88"/>
  <c r="N130" i="88"/>
  <c r="E131" i="88"/>
  <c r="D131" i="88" s="1"/>
  <c r="F131" i="88"/>
  <c r="G131" i="88"/>
  <c r="I131" i="88"/>
  <c r="H131" i="88" s="1"/>
  <c r="J131" i="88"/>
  <c r="K131" i="88"/>
  <c r="M131" i="88"/>
  <c r="L131" i="88" s="1"/>
  <c r="N131" i="88"/>
  <c r="E132" i="88"/>
  <c r="D132" i="88" s="1"/>
  <c r="F132" i="88"/>
  <c r="G132" i="88"/>
  <c r="I132" i="88"/>
  <c r="H132" i="88" s="1"/>
  <c r="J132" i="88"/>
  <c r="K132" i="88"/>
  <c r="N132" i="88"/>
  <c r="O132" i="88"/>
  <c r="E133" i="88"/>
  <c r="D133" i="88" s="1"/>
  <c r="F133" i="88"/>
  <c r="G133" i="88"/>
  <c r="I133" i="88"/>
  <c r="J133" i="88"/>
  <c r="K133" i="88"/>
  <c r="M133" i="88"/>
  <c r="N133" i="88"/>
  <c r="O133" i="88"/>
  <c r="E134" i="88"/>
  <c r="D134" i="88" s="1"/>
  <c r="F134" i="88"/>
  <c r="G134" i="88"/>
  <c r="I134" i="88"/>
  <c r="H134" i="88" s="1"/>
  <c r="J134" i="88"/>
  <c r="K134" i="88"/>
  <c r="M134" i="88"/>
  <c r="N134" i="88"/>
  <c r="O134" i="88"/>
  <c r="E135" i="88"/>
  <c r="F135" i="88"/>
  <c r="G135" i="88"/>
  <c r="I135" i="88"/>
  <c r="H135" i="88" s="1"/>
  <c r="J135" i="88"/>
  <c r="K135" i="88"/>
  <c r="M135" i="88"/>
  <c r="L135" i="88" s="1"/>
  <c r="E136" i="88"/>
  <c r="D136" i="88" s="1"/>
  <c r="F136" i="88"/>
  <c r="G136" i="88"/>
  <c r="I136" i="88"/>
  <c r="H136" i="88" s="1"/>
  <c r="J136" i="88"/>
  <c r="K136" i="88"/>
  <c r="M136" i="88"/>
  <c r="L136" i="88" s="1"/>
  <c r="N136" i="88"/>
  <c r="O136" i="88"/>
  <c r="E137" i="88"/>
  <c r="D137" i="88" s="1"/>
  <c r="F137" i="88"/>
  <c r="G137" i="88"/>
  <c r="I137" i="88"/>
  <c r="H137" i="88" s="1"/>
  <c r="J137" i="88"/>
  <c r="K137" i="88"/>
  <c r="M137" i="88"/>
  <c r="L137" i="88" s="1"/>
  <c r="O137" i="88"/>
  <c r="E138" i="88"/>
  <c r="D138" i="88" s="1"/>
  <c r="F138" i="88"/>
  <c r="G138" i="88"/>
  <c r="I138" i="88"/>
  <c r="H138" i="88" s="1"/>
  <c r="J138" i="88"/>
  <c r="K138" i="88"/>
  <c r="M138" i="88"/>
  <c r="L138" i="88" s="1"/>
  <c r="N138" i="88"/>
  <c r="O138" i="88"/>
  <c r="E139" i="88"/>
  <c r="D139" i="88" s="1"/>
  <c r="F139" i="88"/>
  <c r="G139" i="88"/>
  <c r="I139" i="88"/>
  <c r="H139" i="88" s="1"/>
  <c r="J139" i="88"/>
  <c r="K139" i="88"/>
  <c r="M139" i="88"/>
  <c r="L139" i="88" s="1"/>
  <c r="N139" i="88"/>
  <c r="O139" i="88"/>
  <c r="E140" i="88"/>
  <c r="D140" i="88" s="1"/>
  <c r="F140" i="88"/>
  <c r="G140" i="88"/>
  <c r="I140" i="88"/>
  <c r="H140" i="88" s="1"/>
  <c r="J140" i="88"/>
  <c r="K140" i="88"/>
  <c r="M140" i="88"/>
  <c r="E141" i="88"/>
  <c r="D141" i="88" s="1"/>
  <c r="F141" i="88"/>
  <c r="G141" i="88"/>
  <c r="I141" i="88"/>
  <c r="H141" i="88" s="1"/>
  <c r="J141" i="88"/>
  <c r="M141" i="88"/>
  <c r="L141" i="88" s="1"/>
  <c r="N141" i="88"/>
  <c r="O141" i="88"/>
  <c r="E142" i="88"/>
  <c r="D142" i="88" s="1"/>
  <c r="F142" i="88"/>
  <c r="G142" i="88"/>
  <c r="I142" i="88"/>
  <c r="H142" i="88" s="1"/>
  <c r="J142" i="88"/>
  <c r="K142" i="88"/>
  <c r="M142" i="88"/>
  <c r="L142" i="88" s="1"/>
  <c r="N142" i="88"/>
  <c r="E143" i="88"/>
  <c r="D143" i="88" s="1"/>
  <c r="F143" i="88"/>
  <c r="G143" i="88"/>
  <c r="I143" i="88"/>
  <c r="H143" i="88" s="1"/>
  <c r="J143" i="88"/>
  <c r="K143" i="88"/>
  <c r="M143" i="88"/>
  <c r="N143" i="88"/>
  <c r="E144" i="88"/>
  <c r="D144" i="88" s="1"/>
  <c r="F144" i="88"/>
  <c r="G144" i="88"/>
  <c r="I144" i="88"/>
  <c r="H144" i="88" s="1"/>
  <c r="J144" i="88"/>
  <c r="K144" i="88"/>
  <c r="M144" i="88"/>
  <c r="L144" i="88" s="1"/>
  <c r="N144" i="88"/>
  <c r="E145" i="88"/>
  <c r="D145" i="88" s="1"/>
  <c r="F145" i="88"/>
  <c r="G145" i="88"/>
  <c r="I145" i="88"/>
  <c r="H145" i="88" s="1"/>
  <c r="J145" i="88"/>
  <c r="K145" i="88"/>
  <c r="M145" i="88"/>
  <c r="E146" i="88"/>
  <c r="D146" i="88" s="1"/>
  <c r="F146" i="88"/>
  <c r="G146" i="88"/>
  <c r="I146" i="88"/>
  <c r="H146" i="88" s="1"/>
  <c r="J146" i="88"/>
  <c r="K146" i="88"/>
  <c r="M146" i="88"/>
  <c r="L146" i="88" s="1"/>
  <c r="N146" i="88"/>
  <c r="O146" i="88"/>
  <c r="E147" i="88"/>
  <c r="D147" i="88" s="1"/>
  <c r="F147" i="88"/>
  <c r="G147" i="88"/>
  <c r="I147" i="88"/>
  <c r="H147" i="88" s="1"/>
  <c r="J147" i="88"/>
  <c r="K147" i="88"/>
  <c r="M147" i="88"/>
  <c r="E148" i="88"/>
  <c r="D148" i="88" s="1"/>
  <c r="F148" i="88"/>
  <c r="G148" i="88"/>
  <c r="I148" i="88"/>
  <c r="J148" i="88"/>
  <c r="M148" i="88"/>
  <c r="D28" i="87"/>
  <c r="H28" i="87"/>
  <c r="L28" i="87"/>
  <c r="M28" i="87"/>
  <c r="N28" i="87"/>
  <c r="O28" i="87"/>
  <c r="J29" i="87"/>
  <c r="Q29" i="87"/>
  <c r="E30" i="87"/>
  <c r="F30" i="87"/>
  <c r="F29" i="87" s="1"/>
  <c r="G30" i="87"/>
  <c r="G29" i="87" s="1"/>
  <c r="I30" i="87"/>
  <c r="J30" i="87"/>
  <c r="K30" i="87"/>
  <c r="K29" i="87" s="1"/>
  <c r="M30" i="87"/>
  <c r="M29" i="87" s="1"/>
  <c r="D31" i="87"/>
  <c r="D30" i="87" s="1"/>
  <c r="H31" i="87"/>
  <c r="H30" i="87" s="1"/>
  <c r="M31" i="87"/>
  <c r="N31" i="87"/>
  <c r="N30" i="87" s="1"/>
  <c r="N29" i="87" s="1"/>
  <c r="O31" i="87"/>
  <c r="D32" i="87"/>
  <c r="H32" i="87"/>
  <c r="L32" i="87"/>
  <c r="M32" i="87"/>
  <c r="M115" i="87" s="1"/>
  <c r="N32" i="87"/>
  <c r="O32" i="87"/>
  <c r="D33" i="87"/>
  <c r="D29" i="87" s="1"/>
  <c r="E33" i="87"/>
  <c r="F33" i="87"/>
  <c r="G33" i="87"/>
  <c r="H33" i="87"/>
  <c r="I33" i="87"/>
  <c r="J33" i="87"/>
  <c r="K33" i="87"/>
  <c r="M33" i="87"/>
  <c r="D34" i="87"/>
  <c r="H34" i="87"/>
  <c r="M34" i="87"/>
  <c r="N34" i="87"/>
  <c r="O34" i="87"/>
  <c r="O33" i="87" s="1"/>
  <c r="H35" i="87"/>
  <c r="L35" i="87"/>
  <c r="M35" i="87"/>
  <c r="N35" i="87"/>
  <c r="N33" i="87" s="1"/>
  <c r="O35" i="87"/>
  <c r="D36" i="87"/>
  <c r="H36" i="87"/>
  <c r="L36" i="87"/>
  <c r="M36" i="87"/>
  <c r="N36" i="87"/>
  <c r="O36" i="87"/>
  <c r="D37" i="87"/>
  <c r="H37" i="87"/>
  <c r="L37" i="87"/>
  <c r="M37" i="87"/>
  <c r="N37" i="87"/>
  <c r="O37" i="87"/>
  <c r="E38" i="87"/>
  <c r="G38" i="87"/>
  <c r="I38" i="87"/>
  <c r="K38" i="87"/>
  <c r="D39" i="87"/>
  <c r="H39" i="87"/>
  <c r="M39" i="87"/>
  <c r="N39" i="87"/>
  <c r="O39" i="87"/>
  <c r="D40" i="87"/>
  <c r="H40" i="87"/>
  <c r="H38" i="87" s="1"/>
  <c r="M40" i="87"/>
  <c r="N40" i="87"/>
  <c r="O40" i="87"/>
  <c r="D41" i="87"/>
  <c r="H41" i="87"/>
  <c r="M41" i="87"/>
  <c r="N41" i="87"/>
  <c r="O41" i="87"/>
  <c r="L41" i="87" s="1"/>
  <c r="D42" i="87"/>
  <c r="H42" i="87"/>
  <c r="M42" i="87"/>
  <c r="L42" i="87" s="1"/>
  <c r="N42" i="87"/>
  <c r="O42" i="87"/>
  <c r="E43" i="87"/>
  <c r="F43" i="87"/>
  <c r="F38" i="87" s="1"/>
  <c r="E31" i="86" s="1"/>
  <c r="G43" i="87"/>
  <c r="H43" i="87"/>
  <c r="I43" i="87"/>
  <c r="J43" i="87"/>
  <c r="J38" i="87" s="1"/>
  <c r="K43" i="87"/>
  <c r="D44" i="87"/>
  <c r="H44" i="87"/>
  <c r="M44" i="87"/>
  <c r="N44" i="87"/>
  <c r="O44" i="87"/>
  <c r="D45" i="87"/>
  <c r="H45" i="87"/>
  <c r="M45" i="87"/>
  <c r="N45" i="87"/>
  <c r="O45" i="87"/>
  <c r="O115" i="87" s="1"/>
  <c r="E46" i="87"/>
  <c r="I46" i="87"/>
  <c r="D47" i="87"/>
  <c r="H47" i="87"/>
  <c r="M47" i="87"/>
  <c r="N47" i="87"/>
  <c r="O47" i="87"/>
  <c r="D48" i="87"/>
  <c r="H48" i="87"/>
  <c r="L48" i="87"/>
  <c r="M48" i="87"/>
  <c r="N48" i="87"/>
  <c r="O48" i="87"/>
  <c r="D49" i="87"/>
  <c r="H49" i="87"/>
  <c r="M49" i="87"/>
  <c r="N49" i="87"/>
  <c r="O49" i="87"/>
  <c r="L49" i="87" s="1"/>
  <c r="E50" i="87"/>
  <c r="F50" i="87"/>
  <c r="F46" i="87" s="1"/>
  <c r="G50" i="87"/>
  <c r="G46" i="87" s="1"/>
  <c r="F32" i="86" s="1"/>
  <c r="I50" i="87"/>
  <c r="J50" i="87"/>
  <c r="J46" i="87" s="1"/>
  <c r="K50" i="87"/>
  <c r="O50" i="87"/>
  <c r="D51" i="87"/>
  <c r="D50" i="87" s="1"/>
  <c r="H51" i="87"/>
  <c r="M51" i="87"/>
  <c r="N51" i="87"/>
  <c r="N50" i="87" s="1"/>
  <c r="O51" i="87"/>
  <c r="D52" i="87"/>
  <c r="H52" i="87"/>
  <c r="H115" i="87" s="1"/>
  <c r="L52" i="87"/>
  <c r="M52" i="87"/>
  <c r="N52" i="87"/>
  <c r="O52" i="87"/>
  <c r="E53" i="87"/>
  <c r="F53" i="87"/>
  <c r="G53" i="87"/>
  <c r="H53" i="87"/>
  <c r="I53" i="87"/>
  <c r="J53" i="87"/>
  <c r="K53" i="87"/>
  <c r="D54" i="87"/>
  <c r="H54" i="87"/>
  <c r="M54" i="87"/>
  <c r="N54" i="87"/>
  <c r="N53" i="87" s="1"/>
  <c r="O54" i="87"/>
  <c r="D55" i="87"/>
  <c r="H55" i="87"/>
  <c r="L55" i="87"/>
  <c r="M55" i="87"/>
  <c r="N55" i="87"/>
  <c r="O55" i="87"/>
  <c r="O53" i="87" s="1"/>
  <c r="D56" i="87"/>
  <c r="D53" i="87" s="1"/>
  <c r="H56" i="87"/>
  <c r="M56" i="87"/>
  <c r="L56" i="87" s="1"/>
  <c r="N56" i="87"/>
  <c r="O56" i="87"/>
  <c r="D57" i="87"/>
  <c r="H57" i="87"/>
  <c r="L57" i="87"/>
  <c r="M57" i="87"/>
  <c r="N57" i="87"/>
  <c r="O57" i="87"/>
  <c r="D58" i="87"/>
  <c r="H58" i="87"/>
  <c r="M58" i="87"/>
  <c r="L58" i="87" s="1"/>
  <c r="N58" i="87"/>
  <c r="O58" i="87"/>
  <c r="E59" i="87"/>
  <c r="F59" i="87"/>
  <c r="E34" i="86" s="1"/>
  <c r="I59" i="87"/>
  <c r="M59" i="87"/>
  <c r="D60" i="87"/>
  <c r="H60" i="87"/>
  <c r="L60" i="87"/>
  <c r="M60" i="87"/>
  <c r="N60" i="87"/>
  <c r="N59" i="87" s="1"/>
  <c r="O60" i="87"/>
  <c r="D61" i="87"/>
  <c r="H61" i="87"/>
  <c r="M61" i="87"/>
  <c r="L61" i="87" s="1"/>
  <c r="N61" i="87"/>
  <c r="O61" i="87"/>
  <c r="D62" i="87"/>
  <c r="H62" i="87"/>
  <c r="M62" i="87"/>
  <c r="N62" i="87"/>
  <c r="O62" i="87"/>
  <c r="L62" i="87" s="1"/>
  <c r="E63" i="87"/>
  <c r="F63" i="87"/>
  <c r="G63" i="87"/>
  <c r="G59" i="87" s="1"/>
  <c r="I63" i="87"/>
  <c r="J63" i="87"/>
  <c r="J59" i="87" s="1"/>
  <c r="K63" i="87"/>
  <c r="K59" i="87" s="1"/>
  <c r="D64" i="87"/>
  <c r="D63" i="87" s="1"/>
  <c r="H64" i="87"/>
  <c r="M64" i="87"/>
  <c r="M63" i="87" s="1"/>
  <c r="N64" i="87"/>
  <c r="N63" i="87" s="1"/>
  <c r="O64" i="87"/>
  <c r="D65" i="87"/>
  <c r="H65" i="87"/>
  <c r="L65" i="87"/>
  <c r="M65" i="87"/>
  <c r="N65" i="87"/>
  <c r="O65" i="87"/>
  <c r="O63" i="87" s="1"/>
  <c r="F66" i="87"/>
  <c r="G66" i="87"/>
  <c r="K66" i="87"/>
  <c r="O66" i="87"/>
  <c r="D67" i="87"/>
  <c r="H67" i="87"/>
  <c r="M67" i="87"/>
  <c r="N67" i="87"/>
  <c r="O67" i="87"/>
  <c r="D68" i="87"/>
  <c r="H68" i="87"/>
  <c r="L68" i="87"/>
  <c r="M68" i="87"/>
  <c r="N68" i="87"/>
  <c r="O68" i="87"/>
  <c r="D69" i="87"/>
  <c r="H69" i="87"/>
  <c r="M69" i="87"/>
  <c r="L69" i="87" s="1"/>
  <c r="N69" i="87"/>
  <c r="O69" i="87"/>
  <c r="E70" i="87"/>
  <c r="E66" i="87" s="1"/>
  <c r="F70" i="87"/>
  <c r="G70" i="87"/>
  <c r="I70" i="87"/>
  <c r="J70" i="87"/>
  <c r="J66" i="87" s="1"/>
  <c r="K70" i="87"/>
  <c r="M70" i="87"/>
  <c r="N70" i="87"/>
  <c r="D71" i="87"/>
  <c r="H71" i="87"/>
  <c r="L71" i="87"/>
  <c r="M71" i="87"/>
  <c r="N71" i="87"/>
  <c r="O71" i="87"/>
  <c r="O70" i="87" s="1"/>
  <c r="D72" i="87"/>
  <c r="D70" i="87" s="1"/>
  <c r="H72" i="87"/>
  <c r="M72" i="87"/>
  <c r="L72" i="87" s="1"/>
  <c r="N72" i="87"/>
  <c r="O72" i="87"/>
  <c r="E73" i="87"/>
  <c r="F73" i="87"/>
  <c r="I73" i="87"/>
  <c r="M73" i="87"/>
  <c r="D74" i="87"/>
  <c r="H74" i="87"/>
  <c r="L74" i="87"/>
  <c r="M74" i="87"/>
  <c r="N74" i="87"/>
  <c r="N73" i="87" s="1"/>
  <c r="O74" i="87"/>
  <c r="D75" i="87"/>
  <c r="H75" i="87"/>
  <c r="M75" i="87"/>
  <c r="L75" i="87" s="1"/>
  <c r="N75" i="87"/>
  <c r="O75" i="87"/>
  <c r="D76" i="87"/>
  <c r="H76" i="87"/>
  <c r="M76" i="87"/>
  <c r="N76" i="87"/>
  <c r="O76" i="87"/>
  <c r="L76" i="87" s="1"/>
  <c r="E77" i="87"/>
  <c r="F77" i="87"/>
  <c r="G77" i="87"/>
  <c r="G73" i="87" s="1"/>
  <c r="I77" i="87"/>
  <c r="J77" i="87"/>
  <c r="J73" i="87" s="1"/>
  <c r="K77" i="87"/>
  <c r="K73" i="87" s="1"/>
  <c r="D78" i="87"/>
  <c r="D77" i="87" s="1"/>
  <c r="H78" i="87"/>
  <c r="M78" i="87"/>
  <c r="M77" i="87" s="1"/>
  <c r="N78" i="87"/>
  <c r="N77" i="87" s="1"/>
  <c r="O78" i="87"/>
  <c r="D79" i="87"/>
  <c r="H79" i="87"/>
  <c r="L79" i="87"/>
  <c r="M79" i="87"/>
  <c r="N79" i="87"/>
  <c r="O79" i="87"/>
  <c r="O77" i="87" s="1"/>
  <c r="F80" i="87"/>
  <c r="G80" i="87"/>
  <c r="K80" i="87"/>
  <c r="O80" i="87"/>
  <c r="D81" i="87"/>
  <c r="D80" i="87" s="1"/>
  <c r="H81" i="87"/>
  <c r="M81" i="87"/>
  <c r="N81" i="87"/>
  <c r="O81" i="87"/>
  <c r="D82" i="87"/>
  <c r="H82" i="87"/>
  <c r="L82" i="87"/>
  <c r="M82" i="87"/>
  <c r="N82" i="87"/>
  <c r="O82" i="87"/>
  <c r="D83" i="87"/>
  <c r="H83" i="87"/>
  <c r="M83" i="87"/>
  <c r="L83" i="87" s="1"/>
  <c r="N83" i="87"/>
  <c r="O83" i="87"/>
  <c r="E84" i="87"/>
  <c r="E80" i="87" s="1"/>
  <c r="F84" i="87"/>
  <c r="G84" i="87"/>
  <c r="I84" i="87"/>
  <c r="J84" i="87"/>
  <c r="J80" i="87" s="1"/>
  <c r="K84" i="87"/>
  <c r="M84" i="87"/>
  <c r="N84" i="87"/>
  <c r="D85" i="87"/>
  <c r="H85" i="87"/>
  <c r="L85" i="87"/>
  <c r="M85" i="87"/>
  <c r="N85" i="87"/>
  <c r="O85" i="87"/>
  <c r="O84" i="87" s="1"/>
  <c r="D86" i="87"/>
  <c r="D84" i="87" s="1"/>
  <c r="H86" i="87"/>
  <c r="M86" i="87"/>
  <c r="L86" i="87" s="1"/>
  <c r="N86" i="87"/>
  <c r="O86" i="87"/>
  <c r="E87" i="87"/>
  <c r="F87" i="87"/>
  <c r="I87" i="87"/>
  <c r="M87" i="87"/>
  <c r="D88" i="87"/>
  <c r="H88" i="87"/>
  <c r="L88" i="87"/>
  <c r="M88" i="87"/>
  <c r="N88" i="87"/>
  <c r="O88" i="87"/>
  <c r="D89" i="87"/>
  <c r="H89" i="87"/>
  <c r="M89" i="87"/>
  <c r="L89" i="87" s="1"/>
  <c r="N89" i="87"/>
  <c r="O89" i="87"/>
  <c r="D90" i="87"/>
  <c r="H90" i="87"/>
  <c r="M90" i="87"/>
  <c r="N90" i="87"/>
  <c r="O90" i="87"/>
  <c r="L90" i="87" s="1"/>
  <c r="E91" i="87"/>
  <c r="F91" i="87"/>
  <c r="G91" i="87"/>
  <c r="G87" i="87" s="1"/>
  <c r="I91" i="87"/>
  <c r="J91" i="87"/>
  <c r="J87" i="87" s="1"/>
  <c r="K91" i="87"/>
  <c r="K87" i="87" s="1"/>
  <c r="D92" i="87"/>
  <c r="D91" i="87" s="1"/>
  <c r="H92" i="87"/>
  <c r="M92" i="87"/>
  <c r="M91" i="87" s="1"/>
  <c r="N92" i="87"/>
  <c r="N91" i="87" s="1"/>
  <c r="O92" i="87"/>
  <c r="D93" i="87"/>
  <c r="H93" i="87"/>
  <c r="L93" i="87"/>
  <c r="M93" i="87"/>
  <c r="N93" i="87"/>
  <c r="O93" i="87"/>
  <c r="O91" i="87" s="1"/>
  <c r="F94" i="87"/>
  <c r="E39" i="86" s="1"/>
  <c r="G94" i="87"/>
  <c r="K94" i="87"/>
  <c r="O94" i="87"/>
  <c r="D95" i="87"/>
  <c r="D94" i="87" s="1"/>
  <c r="H95" i="87"/>
  <c r="M95" i="87"/>
  <c r="N95" i="87"/>
  <c r="O95" i="87"/>
  <c r="D96" i="87"/>
  <c r="H96" i="87"/>
  <c r="L96" i="87"/>
  <c r="M96" i="87"/>
  <c r="N96" i="87"/>
  <c r="O96" i="87"/>
  <c r="D97" i="87"/>
  <c r="H97" i="87"/>
  <c r="M97" i="87"/>
  <c r="L97" i="87" s="1"/>
  <c r="N97" i="87"/>
  <c r="O97" i="87"/>
  <c r="E98" i="87"/>
  <c r="E94" i="87" s="1"/>
  <c r="D39" i="86" s="1"/>
  <c r="C39" i="86" s="1"/>
  <c r="F98" i="87"/>
  <c r="G98" i="87"/>
  <c r="I98" i="87"/>
  <c r="J98" i="87"/>
  <c r="J94" i="87" s="1"/>
  <c r="I39" i="86" s="1"/>
  <c r="K98" i="87"/>
  <c r="M98" i="87"/>
  <c r="N98" i="87"/>
  <c r="D99" i="87"/>
  <c r="H99" i="87"/>
  <c r="L99" i="87"/>
  <c r="M99" i="87"/>
  <c r="N99" i="87"/>
  <c r="O99" i="87"/>
  <c r="O98" i="87" s="1"/>
  <c r="D100" i="87"/>
  <c r="D98" i="87" s="1"/>
  <c r="H100" i="87"/>
  <c r="M100" i="87"/>
  <c r="L100" i="87" s="1"/>
  <c r="N100" i="87"/>
  <c r="O100" i="87"/>
  <c r="E101" i="87"/>
  <c r="F101" i="87"/>
  <c r="E40" i="86" s="1"/>
  <c r="I101" i="87"/>
  <c r="M101" i="87"/>
  <c r="D102" i="87"/>
  <c r="H102" i="87"/>
  <c r="H101" i="87" s="1"/>
  <c r="L102" i="87"/>
  <c r="M102" i="87"/>
  <c r="N102" i="87"/>
  <c r="O102" i="87"/>
  <c r="D103" i="87"/>
  <c r="H103" i="87"/>
  <c r="M103" i="87"/>
  <c r="L103" i="87" s="1"/>
  <c r="N103" i="87"/>
  <c r="O103" i="87"/>
  <c r="D104" i="87"/>
  <c r="H104" i="87"/>
  <c r="L104" i="87"/>
  <c r="M104" i="87"/>
  <c r="N104" i="87"/>
  <c r="O104" i="87"/>
  <c r="E105" i="87"/>
  <c r="F105" i="87"/>
  <c r="G105" i="87"/>
  <c r="G101" i="87" s="1"/>
  <c r="H105" i="87"/>
  <c r="I105" i="87"/>
  <c r="J105" i="87"/>
  <c r="J101" i="87" s="1"/>
  <c r="K105" i="87"/>
  <c r="K101" i="87" s="1"/>
  <c r="D106" i="87"/>
  <c r="D105" i="87" s="1"/>
  <c r="H106" i="87"/>
  <c r="M106" i="87"/>
  <c r="M105" i="87" s="1"/>
  <c r="N106" i="87"/>
  <c r="N105" i="87" s="1"/>
  <c r="O106" i="87"/>
  <c r="D107" i="87"/>
  <c r="H107" i="87"/>
  <c r="L107" i="87"/>
  <c r="M107" i="87"/>
  <c r="N107" i="87"/>
  <c r="O107" i="87"/>
  <c r="O105" i="87" s="1"/>
  <c r="E108" i="87"/>
  <c r="F108" i="87"/>
  <c r="G108" i="87"/>
  <c r="H108" i="87"/>
  <c r="I108" i="87"/>
  <c r="J108" i="87"/>
  <c r="K108" i="87"/>
  <c r="N108" i="87"/>
  <c r="D109" i="87"/>
  <c r="H109" i="87"/>
  <c r="L109" i="87"/>
  <c r="L108" i="87" s="1"/>
  <c r="M109" i="87"/>
  <c r="N109" i="87"/>
  <c r="O109" i="87"/>
  <c r="D110" i="87"/>
  <c r="D108" i="87" s="1"/>
  <c r="H110" i="87"/>
  <c r="L110" i="87"/>
  <c r="M110" i="87"/>
  <c r="N110" i="87"/>
  <c r="O110" i="87"/>
  <c r="O108" i="87" s="1"/>
  <c r="D111" i="87"/>
  <c r="H111" i="87"/>
  <c r="L111" i="87"/>
  <c r="M111" i="87"/>
  <c r="N111" i="87"/>
  <c r="O111" i="87"/>
  <c r="D112" i="87"/>
  <c r="H112" i="87"/>
  <c r="L112" i="87"/>
  <c r="M112" i="87"/>
  <c r="N112" i="87"/>
  <c r="O112" i="87"/>
  <c r="D113" i="87"/>
  <c r="H113" i="87"/>
  <c r="L113" i="87"/>
  <c r="Q30" i="87" s="1"/>
  <c r="M113" i="87"/>
  <c r="N113" i="87"/>
  <c r="O113" i="87"/>
  <c r="E115" i="87"/>
  <c r="F115" i="87"/>
  <c r="G307" i="87" s="1"/>
  <c r="G115" i="87"/>
  <c r="I115" i="87"/>
  <c r="J115" i="87"/>
  <c r="K115" i="87"/>
  <c r="H117" i="87"/>
  <c r="I117" i="87"/>
  <c r="M117" i="87"/>
  <c r="D118" i="87"/>
  <c r="H118" i="87"/>
  <c r="L118" i="87"/>
  <c r="M118" i="87"/>
  <c r="N118" i="87"/>
  <c r="O118" i="87"/>
  <c r="O117" i="87" s="1"/>
  <c r="D119" i="87"/>
  <c r="H119" i="87"/>
  <c r="M119" i="87"/>
  <c r="L119" i="87" s="1"/>
  <c r="N119" i="87"/>
  <c r="N117" i="87" s="1"/>
  <c r="O119" i="87"/>
  <c r="E120" i="87"/>
  <c r="E117" i="87" s="1"/>
  <c r="F120" i="87"/>
  <c r="F117" i="87" s="1"/>
  <c r="G120" i="87"/>
  <c r="G117" i="87" s="1"/>
  <c r="G169" i="87" s="1"/>
  <c r="I120" i="87"/>
  <c r="J120" i="87"/>
  <c r="J117" i="87" s="1"/>
  <c r="K120" i="87"/>
  <c r="K117" i="87" s="1"/>
  <c r="M120" i="87"/>
  <c r="D121" i="87"/>
  <c r="D120" i="87" s="1"/>
  <c r="D117" i="87" s="1"/>
  <c r="H121" i="87"/>
  <c r="H120" i="87" s="1"/>
  <c r="L121" i="87"/>
  <c r="L120" i="87" s="1"/>
  <c r="M121" i="87"/>
  <c r="N121" i="87"/>
  <c r="N120" i="87" s="1"/>
  <c r="O121" i="87"/>
  <c r="O120" i="87" s="1"/>
  <c r="D122" i="87"/>
  <c r="H122" i="87"/>
  <c r="L122" i="87"/>
  <c r="M122" i="87"/>
  <c r="M170" i="87" s="1"/>
  <c r="N122" i="87"/>
  <c r="N170" i="87" s="1"/>
  <c r="O122" i="87"/>
  <c r="D123" i="87"/>
  <c r="H123" i="87"/>
  <c r="L123" i="87"/>
  <c r="M123" i="87"/>
  <c r="N123" i="87"/>
  <c r="O123" i="87"/>
  <c r="D124" i="87"/>
  <c r="H124" i="87"/>
  <c r="L124" i="87"/>
  <c r="M124" i="87"/>
  <c r="N124" i="87"/>
  <c r="O124" i="87"/>
  <c r="E125" i="87"/>
  <c r="F125" i="87"/>
  <c r="G125" i="87"/>
  <c r="I125" i="87"/>
  <c r="J125" i="87"/>
  <c r="K125" i="87"/>
  <c r="D126" i="87"/>
  <c r="D125" i="87" s="1"/>
  <c r="H126" i="87"/>
  <c r="H125" i="87" s="1"/>
  <c r="M126" i="87"/>
  <c r="N126" i="87"/>
  <c r="N125" i="87" s="1"/>
  <c r="O126" i="87"/>
  <c r="D127" i="87"/>
  <c r="H127" i="87"/>
  <c r="M127" i="87"/>
  <c r="N127" i="87"/>
  <c r="O127" i="87"/>
  <c r="D128" i="87"/>
  <c r="H128" i="87"/>
  <c r="M128" i="87"/>
  <c r="N128" i="87"/>
  <c r="O128" i="87"/>
  <c r="L128" i="87" s="1"/>
  <c r="E129" i="87"/>
  <c r="F129" i="87"/>
  <c r="G129" i="87"/>
  <c r="I129" i="87"/>
  <c r="J129" i="87"/>
  <c r="I32" i="86" s="1"/>
  <c r="K129" i="87"/>
  <c r="D130" i="87"/>
  <c r="D129" i="87" s="1"/>
  <c r="H130" i="87"/>
  <c r="M130" i="87"/>
  <c r="N130" i="87"/>
  <c r="O130" i="87"/>
  <c r="D131" i="87"/>
  <c r="H131" i="87"/>
  <c r="H129" i="87" s="1"/>
  <c r="M131" i="87"/>
  <c r="N131" i="87"/>
  <c r="O131" i="87"/>
  <c r="D132" i="87"/>
  <c r="H132" i="87"/>
  <c r="M132" i="87"/>
  <c r="L132" i="87" s="1"/>
  <c r="N132" i="87"/>
  <c r="O132" i="87"/>
  <c r="E133" i="87"/>
  <c r="F133" i="87"/>
  <c r="E33" i="86" s="1"/>
  <c r="G133" i="87"/>
  <c r="I133" i="87"/>
  <c r="J133" i="87"/>
  <c r="K133" i="87"/>
  <c r="M133" i="87"/>
  <c r="D134" i="87"/>
  <c r="H134" i="87"/>
  <c r="H133" i="87" s="1"/>
  <c r="L134" i="87"/>
  <c r="L133" i="87" s="1"/>
  <c r="M134" i="87"/>
  <c r="N134" i="87"/>
  <c r="O134" i="87"/>
  <c r="D135" i="87"/>
  <c r="D133" i="87" s="1"/>
  <c r="H135" i="87"/>
  <c r="M135" i="87"/>
  <c r="L135" i="87" s="1"/>
  <c r="N135" i="87"/>
  <c r="N133" i="87" s="1"/>
  <c r="O135" i="87"/>
  <c r="D136" i="87"/>
  <c r="H136" i="87"/>
  <c r="L136" i="87"/>
  <c r="M136" i="87"/>
  <c r="N136" i="87"/>
  <c r="O136" i="87"/>
  <c r="E137" i="87"/>
  <c r="F137" i="87"/>
  <c r="G137" i="87"/>
  <c r="H137" i="87"/>
  <c r="I137" i="87"/>
  <c r="J137" i="87"/>
  <c r="K137" i="87"/>
  <c r="N137" i="87"/>
  <c r="D138" i="87"/>
  <c r="H138" i="87"/>
  <c r="L138" i="87"/>
  <c r="L137" i="87" s="1"/>
  <c r="M138" i="87"/>
  <c r="N138" i="87"/>
  <c r="O138" i="87"/>
  <c r="D139" i="87"/>
  <c r="D137" i="87" s="1"/>
  <c r="H139" i="87"/>
  <c r="L139" i="87"/>
  <c r="M139" i="87"/>
  <c r="N139" i="87"/>
  <c r="O139" i="87"/>
  <c r="O137" i="87" s="1"/>
  <c r="D140" i="87"/>
  <c r="H140" i="87"/>
  <c r="L140" i="87"/>
  <c r="M140" i="87"/>
  <c r="N140" i="87"/>
  <c r="O140" i="87"/>
  <c r="E141" i="87"/>
  <c r="F141" i="87"/>
  <c r="G141" i="87"/>
  <c r="I141" i="87"/>
  <c r="J141" i="87"/>
  <c r="K141" i="87"/>
  <c r="D142" i="87"/>
  <c r="D141" i="87" s="1"/>
  <c r="H142" i="87"/>
  <c r="M142" i="87"/>
  <c r="N142" i="87"/>
  <c r="N141" i="87" s="1"/>
  <c r="O142" i="87"/>
  <c r="D143" i="87"/>
  <c r="H143" i="87"/>
  <c r="M143" i="87"/>
  <c r="M141" i="87" s="1"/>
  <c r="N143" i="87"/>
  <c r="O143" i="87"/>
  <c r="D144" i="87"/>
  <c r="H144" i="87"/>
  <c r="H141" i="87" s="1"/>
  <c r="M144" i="87"/>
  <c r="N144" i="87"/>
  <c r="O144" i="87"/>
  <c r="L144" i="87" s="1"/>
  <c r="E145" i="87"/>
  <c r="F145" i="87"/>
  <c r="G145" i="87"/>
  <c r="I145" i="87"/>
  <c r="J145" i="87"/>
  <c r="K145" i="87"/>
  <c r="O145" i="87"/>
  <c r="D146" i="87"/>
  <c r="D145" i="87" s="1"/>
  <c r="H146" i="87"/>
  <c r="M146" i="87"/>
  <c r="N146" i="87"/>
  <c r="N145" i="87" s="1"/>
  <c r="O146" i="87"/>
  <c r="D147" i="87"/>
  <c r="H147" i="87"/>
  <c r="H145" i="87" s="1"/>
  <c r="L147" i="87"/>
  <c r="M147" i="87"/>
  <c r="N147" i="87"/>
  <c r="O147" i="87"/>
  <c r="D148" i="87"/>
  <c r="H148" i="87"/>
  <c r="M148" i="87"/>
  <c r="L148" i="87" s="1"/>
  <c r="N148" i="87"/>
  <c r="O148" i="87"/>
  <c r="E149" i="87"/>
  <c r="D37" i="86" s="1"/>
  <c r="F149" i="87"/>
  <c r="G149" i="87"/>
  <c r="I149" i="87"/>
  <c r="J149" i="87"/>
  <c r="K149" i="87"/>
  <c r="M149" i="87"/>
  <c r="D150" i="87"/>
  <c r="H150" i="87"/>
  <c r="H149" i="87" s="1"/>
  <c r="L150" i="87"/>
  <c r="M150" i="87"/>
  <c r="N150" i="87"/>
  <c r="O150" i="87"/>
  <c r="D151" i="87"/>
  <c r="D149" i="87" s="1"/>
  <c r="H151" i="87"/>
  <c r="M151" i="87"/>
  <c r="L151" i="87" s="1"/>
  <c r="N151" i="87"/>
  <c r="N149" i="87" s="1"/>
  <c r="O151" i="87"/>
  <c r="D152" i="87"/>
  <c r="H152" i="87"/>
  <c r="L152" i="87"/>
  <c r="M152" i="87"/>
  <c r="N152" i="87"/>
  <c r="O152" i="87"/>
  <c r="D153" i="87"/>
  <c r="E153" i="87"/>
  <c r="F153" i="87"/>
  <c r="G153" i="87"/>
  <c r="H153" i="87"/>
  <c r="I153" i="87"/>
  <c r="J153" i="87"/>
  <c r="K153" i="87"/>
  <c r="L153" i="87"/>
  <c r="D154" i="87"/>
  <c r="H154" i="87"/>
  <c r="L154" i="87"/>
  <c r="M154" i="87"/>
  <c r="N154" i="87"/>
  <c r="O154" i="87"/>
  <c r="D155" i="87"/>
  <c r="H155" i="87"/>
  <c r="L155" i="87"/>
  <c r="M155" i="87"/>
  <c r="N155" i="87"/>
  <c r="N153" i="87" s="1"/>
  <c r="O155" i="87"/>
  <c r="O153" i="87" s="1"/>
  <c r="D156" i="87"/>
  <c r="H156" i="87"/>
  <c r="L156" i="87"/>
  <c r="M156" i="87"/>
  <c r="N156" i="87"/>
  <c r="O156" i="87"/>
  <c r="E157" i="87"/>
  <c r="F157" i="87"/>
  <c r="G157" i="87"/>
  <c r="H157" i="87"/>
  <c r="I157" i="87"/>
  <c r="J157" i="87"/>
  <c r="K157" i="87"/>
  <c r="D158" i="87"/>
  <c r="H158" i="87"/>
  <c r="M158" i="87"/>
  <c r="N158" i="87"/>
  <c r="N157" i="87" s="1"/>
  <c r="O158" i="87"/>
  <c r="D159" i="87"/>
  <c r="H159" i="87"/>
  <c r="L159" i="87"/>
  <c r="M159" i="87"/>
  <c r="M157" i="87" s="1"/>
  <c r="N159" i="87"/>
  <c r="O159" i="87"/>
  <c r="D160" i="87"/>
  <c r="D157" i="87" s="1"/>
  <c r="H160" i="87"/>
  <c r="M160" i="87"/>
  <c r="N160" i="87"/>
  <c r="O160" i="87"/>
  <c r="L160" i="87" s="1"/>
  <c r="E161" i="87"/>
  <c r="F161" i="87"/>
  <c r="G161" i="87"/>
  <c r="F40" i="86" s="1"/>
  <c r="I161" i="87"/>
  <c r="J161" i="87"/>
  <c r="K161" i="87"/>
  <c r="O161" i="87"/>
  <c r="D162" i="87"/>
  <c r="D161" i="87" s="1"/>
  <c r="H162" i="87"/>
  <c r="M162" i="87"/>
  <c r="N162" i="87"/>
  <c r="N161" i="87" s="1"/>
  <c r="O162" i="87"/>
  <c r="D163" i="87"/>
  <c r="H163" i="87"/>
  <c r="H161" i="87" s="1"/>
  <c r="L163" i="87"/>
  <c r="M163" i="87"/>
  <c r="N163" i="87"/>
  <c r="O163" i="87"/>
  <c r="D164" i="87"/>
  <c r="H164" i="87"/>
  <c r="M164" i="87"/>
  <c r="L164" i="87" s="1"/>
  <c r="N164" i="87"/>
  <c r="O164" i="87"/>
  <c r="E165" i="87"/>
  <c r="F165" i="87"/>
  <c r="G165" i="87"/>
  <c r="I165" i="87"/>
  <c r="H41" i="86" s="1"/>
  <c r="J165" i="87"/>
  <c r="K165" i="87"/>
  <c r="M165" i="87"/>
  <c r="N165" i="87"/>
  <c r="D166" i="87"/>
  <c r="H166" i="87"/>
  <c r="H165" i="87" s="1"/>
  <c r="L166" i="87"/>
  <c r="M166" i="87"/>
  <c r="N166" i="87"/>
  <c r="O166" i="87"/>
  <c r="D167" i="87"/>
  <c r="D165" i="87" s="1"/>
  <c r="H167" i="87"/>
  <c r="M167" i="87"/>
  <c r="L167" i="87" s="1"/>
  <c r="N167" i="87"/>
  <c r="O167" i="87"/>
  <c r="D168" i="87"/>
  <c r="H168" i="87"/>
  <c r="L168" i="87"/>
  <c r="M168" i="87"/>
  <c r="N168" i="87"/>
  <c r="O168" i="87"/>
  <c r="J169" i="87"/>
  <c r="K169" i="87"/>
  <c r="D170" i="87"/>
  <c r="E170" i="87"/>
  <c r="F170" i="87"/>
  <c r="G170" i="87"/>
  <c r="H170" i="87"/>
  <c r="I170" i="87"/>
  <c r="J170" i="87"/>
  <c r="K170" i="87"/>
  <c r="L170" i="87"/>
  <c r="O170" i="87"/>
  <c r="E172" i="87"/>
  <c r="F172" i="87"/>
  <c r="G172" i="87"/>
  <c r="G176" i="87" s="1"/>
  <c r="I172" i="87"/>
  <c r="J172" i="87"/>
  <c r="K172" i="87"/>
  <c r="D173" i="87"/>
  <c r="D172" i="87" s="1"/>
  <c r="H173" i="87"/>
  <c r="L173" i="87"/>
  <c r="L172" i="87" s="1"/>
  <c r="Q39" i="87" s="1"/>
  <c r="M173" i="87"/>
  <c r="M172" i="87" s="1"/>
  <c r="N173" i="87"/>
  <c r="N172" i="87" s="1"/>
  <c r="O173" i="87"/>
  <c r="D174" i="87"/>
  <c r="D177" i="87" s="1"/>
  <c r="H174" i="87"/>
  <c r="L174" i="87"/>
  <c r="L177" i="87" s="1"/>
  <c r="M174" i="87"/>
  <c r="N174" i="87"/>
  <c r="O174" i="87"/>
  <c r="O177" i="87" s="1"/>
  <c r="D175" i="87"/>
  <c r="H175" i="87"/>
  <c r="L175" i="87"/>
  <c r="M175" i="87"/>
  <c r="N175" i="87"/>
  <c r="O175" i="87"/>
  <c r="E176" i="87"/>
  <c r="F176" i="87"/>
  <c r="I176" i="87"/>
  <c r="J176" i="87"/>
  <c r="L176" i="87"/>
  <c r="M176" i="87"/>
  <c r="E177" i="87"/>
  <c r="F177" i="87"/>
  <c r="F307" i="87" s="1"/>
  <c r="G177" i="87"/>
  <c r="H177" i="87"/>
  <c r="I177" i="87"/>
  <c r="J177" i="87"/>
  <c r="K177" i="87"/>
  <c r="M177" i="87"/>
  <c r="N177" i="87"/>
  <c r="D179" i="87"/>
  <c r="E179" i="87"/>
  <c r="F179" i="87"/>
  <c r="I179" i="87"/>
  <c r="M179" i="87"/>
  <c r="D180" i="87"/>
  <c r="H180" i="87"/>
  <c r="H179" i="87" s="1"/>
  <c r="M180" i="87"/>
  <c r="N180" i="87"/>
  <c r="O180" i="87"/>
  <c r="E181" i="87"/>
  <c r="F181" i="87"/>
  <c r="G181" i="87"/>
  <c r="G179" i="87" s="1"/>
  <c r="G263" i="87" s="1"/>
  <c r="H181" i="87"/>
  <c r="I181" i="87"/>
  <c r="J181" i="87"/>
  <c r="J179" i="87" s="1"/>
  <c r="K181" i="87"/>
  <c r="K179" i="87" s="1"/>
  <c r="K263" i="87" s="1"/>
  <c r="D182" i="87"/>
  <c r="D181" i="87" s="1"/>
  <c r="H182" i="87"/>
  <c r="L182" i="87"/>
  <c r="L181" i="87" s="1"/>
  <c r="M182" i="87"/>
  <c r="M181" i="87" s="1"/>
  <c r="N182" i="87"/>
  <c r="N181" i="87" s="1"/>
  <c r="N179" i="87" s="1"/>
  <c r="O182" i="87"/>
  <c r="D183" i="87"/>
  <c r="H183" i="87"/>
  <c r="L183" i="87"/>
  <c r="M183" i="87"/>
  <c r="N183" i="87"/>
  <c r="O183" i="87"/>
  <c r="O181" i="87" s="1"/>
  <c r="D184" i="87"/>
  <c r="H184" i="87"/>
  <c r="L184" i="87"/>
  <c r="M184" i="87"/>
  <c r="N184" i="87"/>
  <c r="O184" i="87"/>
  <c r="D185" i="87"/>
  <c r="H185" i="87"/>
  <c r="L185" i="87"/>
  <c r="M185" i="87"/>
  <c r="N185" i="87"/>
  <c r="O185" i="87"/>
  <c r="E186" i="87"/>
  <c r="F186" i="87"/>
  <c r="G186" i="87"/>
  <c r="H186" i="87"/>
  <c r="I186" i="87"/>
  <c r="J186" i="87"/>
  <c r="K186" i="87"/>
  <c r="D187" i="87"/>
  <c r="H187" i="87"/>
  <c r="L187" i="87"/>
  <c r="M187" i="87"/>
  <c r="M186" i="87" s="1"/>
  <c r="N187" i="87"/>
  <c r="O187" i="87"/>
  <c r="D188" i="87"/>
  <c r="H188" i="87"/>
  <c r="M188" i="87"/>
  <c r="N188" i="87"/>
  <c r="O188" i="87"/>
  <c r="D189" i="87"/>
  <c r="H189" i="87"/>
  <c r="L189" i="87"/>
  <c r="M189" i="87"/>
  <c r="N189" i="87"/>
  <c r="O189" i="87"/>
  <c r="E190" i="87"/>
  <c r="F190" i="87"/>
  <c r="G190" i="87"/>
  <c r="H190" i="87"/>
  <c r="I190" i="87"/>
  <c r="J190" i="87"/>
  <c r="K190" i="87"/>
  <c r="M190" i="87"/>
  <c r="D191" i="87"/>
  <c r="H191" i="87"/>
  <c r="L191" i="87"/>
  <c r="L190" i="87" s="1"/>
  <c r="M191" i="87"/>
  <c r="N191" i="87"/>
  <c r="O191" i="87"/>
  <c r="O190" i="87" s="1"/>
  <c r="D192" i="87"/>
  <c r="D190" i="87" s="1"/>
  <c r="H192" i="87"/>
  <c r="M192" i="87"/>
  <c r="L192" i="87" s="1"/>
  <c r="N192" i="87"/>
  <c r="O192" i="87"/>
  <c r="D193" i="87"/>
  <c r="H193" i="87"/>
  <c r="L193" i="87"/>
  <c r="M193" i="87"/>
  <c r="N193" i="87"/>
  <c r="O193" i="87"/>
  <c r="D194" i="87"/>
  <c r="H194" i="87"/>
  <c r="M194" i="87"/>
  <c r="L194" i="87" s="1"/>
  <c r="N194" i="87"/>
  <c r="O194" i="87"/>
  <c r="D195" i="87"/>
  <c r="E195" i="87"/>
  <c r="F195" i="87"/>
  <c r="E52" i="86" s="1"/>
  <c r="G195" i="87"/>
  <c r="I195" i="87"/>
  <c r="H195" i="87" s="1"/>
  <c r="J195" i="87"/>
  <c r="I52" i="86" s="1"/>
  <c r="K195" i="87"/>
  <c r="N195" i="87"/>
  <c r="D196" i="87"/>
  <c r="H196" i="87"/>
  <c r="M196" i="87"/>
  <c r="N196" i="87"/>
  <c r="O196" i="87"/>
  <c r="H197" i="87"/>
  <c r="L197" i="87"/>
  <c r="M197" i="87"/>
  <c r="N197" i="87"/>
  <c r="O197" i="87"/>
  <c r="E198" i="87"/>
  <c r="F198" i="87"/>
  <c r="G198" i="87"/>
  <c r="H198" i="87"/>
  <c r="I198" i="87"/>
  <c r="J198" i="87"/>
  <c r="K198" i="87"/>
  <c r="N198" i="87"/>
  <c r="D199" i="87"/>
  <c r="H199" i="87"/>
  <c r="L199" i="87"/>
  <c r="L198" i="87" s="1"/>
  <c r="M199" i="87"/>
  <c r="M198" i="87" s="1"/>
  <c r="N199" i="87"/>
  <c r="O199" i="87"/>
  <c r="D200" i="87"/>
  <c r="D198" i="87" s="1"/>
  <c r="H200" i="87"/>
  <c r="L200" i="87"/>
  <c r="M200" i="87"/>
  <c r="N200" i="87"/>
  <c r="O200" i="87"/>
  <c r="O198" i="87" s="1"/>
  <c r="D201" i="87"/>
  <c r="H201" i="87"/>
  <c r="L201" i="87"/>
  <c r="M201" i="87"/>
  <c r="N201" i="87"/>
  <c r="O201" i="87"/>
  <c r="D202" i="87"/>
  <c r="H202" i="87"/>
  <c r="L202" i="87"/>
  <c r="M202" i="87"/>
  <c r="N202" i="87"/>
  <c r="O202" i="87"/>
  <c r="D203" i="87"/>
  <c r="H203" i="87"/>
  <c r="L203" i="87"/>
  <c r="M203" i="87"/>
  <c r="N203" i="87"/>
  <c r="O203" i="87"/>
  <c r="E204" i="87"/>
  <c r="F204" i="87"/>
  <c r="G204" i="87"/>
  <c r="H204" i="87"/>
  <c r="I204" i="87"/>
  <c r="J204" i="87"/>
  <c r="K204" i="87"/>
  <c r="D205" i="87"/>
  <c r="D204" i="87" s="1"/>
  <c r="H205" i="87"/>
  <c r="M205" i="87"/>
  <c r="N205" i="87"/>
  <c r="N204" i="87" s="1"/>
  <c r="O205" i="87"/>
  <c r="D206" i="87"/>
  <c r="H206" i="87"/>
  <c r="M206" i="87"/>
  <c r="N206" i="87"/>
  <c r="O206" i="87"/>
  <c r="D207" i="87"/>
  <c r="H207" i="87"/>
  <c r="M207" i="87"/>
  <c r="N207" i="87"/>
  <c r="O207" i="87"/>
  <c r="L207" i="87" s="1"/>
  <c r="E208" i="87"/>
  <c r="F208" i="87"/>
  <c r="E59" i="86" s="1"/>
  <c r="M59" i="86" s="1"/>
  <c r="G208" i="87"/>
  <c r="F59" i="86" s="1"/>
  <c r="I208" i="87"/>
  <c r="J208" i="87"/>
  <c r="I59" i="86" s="1"/>
  <c r="K208" i="87"/>
  <c r="D209" i="87"/>
  <c r="D208" i="87" s="1"/>
  <c r="H209" i="87"/>
  <c r="M209" i="87"/>
  <c r="N209" i="87"/>
  <c r="N208" i="87" s="1"/>
  <c r="O209" i="87"/>
  <c r="D210" i="87"/>
  <c r="H210" i="87"/>
  <c r="M210" i="87"/>
  <c r="N210" i="87"/>
  <c r="O210" i="87"/>
  <c r="E211" i="87"/>
  <c r="F211" i="87"/>
  <c r="G211" i="87"/>
  <c r="I211" i="87"/>
  <c r="J211" i="87"/>
  <c r="K211" i="87"/>
  <c r="H211" i="87" s="1"/>
  <c r="D212" i="87"/>
  <c r="D211" i="87" s="1"/>
  <c r="H212" i="87"/>
  <c r="M212" i="87"/>
  <c r="M211" i="87" s="1"/>
  <c r="N212" i="87"/>
  <c r="N211" i="87" s="1"/>
  <c r="O212" i="87"/>
  <c r="D213" i="87"/>
  <c r="H213" i="87"/>
  <c r="L213" i="87"/>
  <c r="M213" i="87"/>
  <c r="N213" i="87"/>
  <c r="O213" i="87"/>
  <c r="O211" i="87" s="1"/>
  <c r="D214" i="87"/>
  <c r="H214" i="87"/>
  <c r="M214" i="87"/>
  <c r="L214" i="87" s="1"/>
  <c r="N214" i="87"/>
  <c r="O214" i="87"/>
  <c r="E215" i="87"/>
  <c r="F215" i="87"/>
  <c r="E62" i="86" s="1"/>
  <c r="G215" i="87"/>
  <c r="I215" i="87"/>
  <c r="H215" i="87" s="1"/>
  <c r="J215" i="87"/>
  <c r="K215" i="87"/>
  <c r="M215" i="87"/>
  <c r="D216" i="87"/>
  <c r="D215" i="87" s="1"/>
  <c r="H216" i="87"/>
  <c r="L216" i="87"/>
  <c r="L215" i="87" s="1"/>
  <c r="M216" i="87"/>
  <c r="N216" i="87"/>
  <c r="N215" i="87" s="1"/>
  <c r="O216" i="87"/>
  <c r="O215" i="87" s="1"/>
  <c r="D217" i="87"/>
  <c r="H217" i="87"/>
  <c r="L217" i="87"/>
  <c r="M217" i="87"/>
  <c r="N217" i="87"/>
  <c r="O217" i="87"/>
  <c r="E218" i="87"/>
  <c r="F218" i="87"/>
  <c r="G218" i="87"/>
  <c r="H218" i="87"/>
  <c r="I218" i="87"/>
  <c r="J218" i="87"/>
  <c r="K218" i="87"/>
  <c r="D219" i="87"/>
  <c r="D218" i="87" s="1"/>
  <c r="H219" i="87"/>
  <c r="M219" i="87"/>
  <c r="N219" i="87"/>
  <c r="N218" i="87" s="1"/>
  <c r="O219" i="87"/>
  <c r="D220" i="87"/>
  <c r="H220" i="87"/>
  <c r="M220" i="87"/>
  <c r="N220" i="87"/>
  <c r="O220" i="87"/>
  <c r="D221" i="87"/>
  <c r="H221" i="87"/>
  <c r="M221" i="87"/>
  <c r="N221" i="87"/>
  <c r="O221" i="87"/>
  <c r="L221" i="87" s="1"/>
  <c r="D222" i="87"/>
  <c r="H222" i="87"/>
  <c r="M222" i="87"/>
  <c r="L222" i="87" s="1"/>
  <c r="N222" i="87"/>
  <c r="O222" i="87"/>
  <c r="D223" i="87"/>
  <c r="H223" i="87"/>
  <c r="M223" i="87"/>
  <c r="N223" i="87"/>
  <c r="O223" i="87"/>
  <c r="L223" i="87" s="1"/>
  <c r="E224" i="87"/>
  <c r="F224" i="87"/>
  <c r="G224" i="87"/>
  <c r="F67" i="86" s="1"/>
  <c r="I224" i="87"/>
  <c r="J224" i="87"/>
  <c r="I67" i="86" s="1"/>
  <c r="K224" i="87"/>
  <c r="O224" i="87"/>
  <c r="D225" i="87"/>
  <c r="D224" i="87" s="1"/>
  <c r="H225" i="87"/>
  <c r="M225" i="87"/>
  <c r="N225" i="87"/>
  <c r="N224" i="87" s="1"/>
  <c r="O225" i="87"/>
  <c r="D226" i="87"/>
  <c r="H226" i="87"/>
  <c r="L226" i="87"/>
  <c r="M226" i="87"/>
  <c r="N226" i="87"/>
  <c r="O226" i="87"/>
  <c r="D227" i="87"/>
  <c r="H227" i="87"/>
  <c r="M227" i="87"/>
  <c r="L227" i="87" s="1"/>
  <c r="N227" i="87"/>
  <c r="O227" i="87"/>
  <c r="E228" i="87"/>
  <c r="D69" i="86" s="1"/>
  <c r="F228" i="87"/>
  <c r="E69" i="86" s="1"/>
  <c r="M69" i="86" s="1"/>
  <c r="G228" i="87"/>
  <c r="I228" i="87"/>
  <c r="J228" i="87"/>
  <c r="I69" i="86" s="1"/>
  <c r="K228" i="87"/>
  <c r="M228" i="87"/>
  <c r="N228" i="87"/>
  <c r="D229" i="87"/>
  <c r="H229" i="87"/>
  <c r="L229" i="87"/>
  <c r="L228" i="87" s="1"/>
  <c r="M229" i="87"/>
  <c r="N229" i="87"/>
  <c r="O229" i="87"/>
  <c r="O228" i="87" s="1"/>
  <c r="D230" i="87"/>
  <c r="D228" i="87" s="1"/>
  <c r="H230" i="87"/>
  <c r="M230" i="87"/>
  <c r="L230" i="87" s="1"/>
  <c r="N230" i="87"/>
  <c r="O230" i="87"/>
  <c r="D231" i="87"/>
  <c r="H231" i="87"/>
  <c r="L231" i="87"/>
  <c r="M231" i="87"/>
  <c r="N231" i="87"/>
  <c r="O231" i="87"/>
  <c r="E232" i="87"/>
  <c r="F232" i="87"/>
  <c r="G232" i="87"/>
  <c r="H232" i="87"/>
  <c r="I232" i="87"/>
  <c r="J232" i="87"/>
  <c r="K232" i="87"/>
  <c r="N232" i="87"/>
  <c r="D233" i="87"/>
  <c r="H233" i="87"/>
  <c r="L233" i="87"/>
  <c r="L232" i="87" s="1"/>
  <c r="M233" i="87"/>
  <c r="M232" i="87" s="1"/>
  <c r="N233" i="87"/>
  <c r="O233" i="87"/>
  <c r="D234" i="87"/>
  <c r="D232" i="87" s="1"/>
  <c r="H234" i="87"/>
  <c r="L234" i="87"/>
  <c r="M234" i="87"/>
  <c r="N234" i="87"/>
  <c r="O234" i="87"/>
  <c r="O232" i="87" s="1"/>
  <c r="E235" i="87"/>
  <c r="F235" i="87"/>
  <c r="G235" i="87"/>
  <c r="H235" i="87"/>
  <c r="I235" i="87"/>
  <c r="J235" i="87"/>
  <c r="K235" i="87"/>
  <c r="N235" i="87"/>
  <c r="O235" i="87"/>
  <c r="D236" i="87"/>
  <c r="H236" i="87"/>
  <c r="M236" i="87"/>
  <c r="M235" i="87" s="1"/>
  <c r="N236" i="87"/>
  <c r="O236" i="87"/>
  <c r="D237" i="87"/>
  <c r="D235" i="87" s="1"/>
  <c r="H237" i="87"/>
  <c r="M237" i="87"/>
  <c r="N237" i="87"/>
  <c r="O237" i="87"/>
  <c r="L237" i="87" s="1"/>
  <c r="D238" i="87"/>
  <c r="H238" i="87"/>
  <c r="M238" i="87"/>
  <c r="L238" i="87" s="1"/>
  <c r="N238" i="87"/>
  <c r="O238" i="87"/>
  <c r="E239" i="87"/>
  <c r="F239" i="87"/>
  <c r="G239" i="87"/>
  <c r="I239" i="87"/>
  <c r="H239" i="87" s="1"/>
  <c r="J239" i="87"/>
  <c r="K239" i="87"/>
  <c r="D240" i="87"/>
  <c r="H240" i="87"/>
  <c r="L240" i="87"/>
  <c r="M240" i="87"/>
  <c r="N240" i="87"/>
  <c r="N239" i="87" s="1"/>
  <c r="O240" i="87"/>
  <c r="O239" i="87" s="1"/>
  <c r="D241" i="87"/>
  <c r="D239" i="87" s="1"/>
  <c r="H241" i="87"/>
  <c r="M241" i="87"/>
  <c r="L241" i="87" s="1"/>
  <c r="N241" i="87"/>
  <c r="O241" i="87"/>
  <c r="E242" i="87"/>
  <c r="D75" i="86" s="1"/>
  <c r="F242" i="87"/>
  <c r="E75" i="86" s="1"/>
  <c r="M75" i="86" s="1"/>
  <c r="G242" i="87"/>
  <c r="I242" i="87"/>
  <c r="H242" i="87" s="1"/>
  <c r="J242" i="87"/>
  <c r="I75" i="86" s="1"/>
  <c r="K242" i="87"/>
  <c r="M242" i="87"/>
  <c r="D243" i="87"/>
  <c r="H243" i="87"/>
  <c r="L243" i="87"/>
  <c r="M243" i="87"/>
  <c r="N243" i="87"/>
  <c r="O243" i="87"/>
  <c r="O242" i="87" s="1"/>
  <c r="D244" i="87"/>
  <c r="D242" i="87" s="1"/>
  <c r="H244" i="87"/>
  <c r="M244" i="87"/>
  <c r="L244" i="87" s="1"/>
  <c r="N244" i="87"/>
  <c r="N242" i="87" s="1"/>
  <c r="O244" i="87"/>
  <c r="D245" i="87"/>
  <c r="H245" i="87"/>
  <c r="L245" i="87"/>
  <c r="M245" i="87"/>
  <c r="N245" i="87"/>
  <c r="O245" i="87"/>
  <c r="D246" i="87"/>
  <c r="H246" i="87"/>
  <c r="M246" i="87"/>
  <c r="L246" i="87" s="1"/>
  <c r="N246" i="87"/>
  <c r="O246" i="87"/>
  <c r="E247" i="87"/>
  <c r="F247" i="87"/>
  <c r="G247" i="87"/>
  <c r="I247" i="87"/>
  <c r="H247" i="87" s="1"/>
  <c r="J247" i="87"/>
  <c r="K247" i="87"/>
  <c r="M247" i="87"/>
  <c r="N247" i="87"/>
  <c r="D248" i="87"/>
  <c r="D247" i="87" s="1"/>
  <c r="H248" i="87"/>
  <c r="L248" i="87"/>
  <c r="L247" i="87" s="1"/>
  <c r="M248" i="87"/>
  <c r="N248" i="87"/>
  <c r="O248" i="87"/>
  <c r="O247" i="87" s="1"/>
  <c r="D249" i="87"/>
  <c r="H249" i="87"/>
  <c r="L249" i="87"/>
  <c r="M249" i="87"/>
  <c r="N249" i="87"/>
  <c r="O249" i="87"/>
  <c r="E250" i="87"/>
  <c r="F250" i="87"/>
  <c r="G250" i="87"/>
  <c r="H250" i="87"/>
  <c r="I250" i="87"/>
  <c r="J250" i="87"/>
  <c r="K250" i="87"/>
  <c r="O250" i="87"/>
  <c r="D251" i="87"/>
  <c r="D250" i="87" s="1"/>
  <c r="H251" i="87"/>
  <c r="M251" i="87"/>
  <c r="N251" i="87"/>
  <c r="N250" i="87" s="1"/>
  <c r="O251" i="87"/>
  <c r="D252" i="87"/>
  <c r="H252" i="87"/>
  <c r="L252" i="87"/>
  <c r="M252" i="87"/>
  <c r="N252" i="87"/>
  <c r="O252" i="87"/>
  <c r="D253" i="87"/>
  <c r="E253" i="87"/>
  <c r="F253" i="87"/>
  <c r="G253" i="87"/>
  <c r="H253" i="87"/>
  <c r="I253" i="87"/>
  <c r="J253" i="87"/>
  <c r="K253" i="87"/>
  <c r="O253" i="87"/>
  <c r="D254" i="87"/>
  <c r="H254" i="87"/>
  <c r="M254" i="87"/>
  <c r="N254" i="87"/>
  <c r="N253" i="87" s="1"/>
  <c r="O254" i="87"/>
  <c r="D255" i="87"/>
  <c r="H255" i="87"/>
  <c r="L255" i="87"/>
  <c r="M255" i="87"/>
  <c r="N255" i="87"/>
  <c r="O255" i="87"/>
  <c r="D256" i="87"/>
  <c r="H256" i="87"/>
  <c r="M256" i="87"/>
  <c r="L256" i="87" s="1"/>
  <c r="N256" i="87"/>
  <c r="O256" i="87"/>
  <c r="E257" i="87"/>
  <c r="F257" i="87"/>
  <c r="G257" i="87"/>
  <c r="I257" i="87"/>
  <c r="H257" i="87" s="1"/>
  <c r="J257" i="87"/>
  <c r="K257" i="87"/>
  <c r="M257" i="87"/>
  <c r="N257" i="87"/>
  <c r="D258" i="87"/>
  <c r="D257" i="87" s="1"/>
  <c r="H258" i="87"/>
  <c r="L258" i="87"/>
  <c r="M258" i="87"/>
  <c r="N258" i="87"/>
  <c r="O258" i="87"/>
  <c r="H259" i="87"/>
  <c r="M259" i="87"/>
  <c r="L259" i="87" s="1"/>
  <c r="N259" i="87"/>
  <c r="O259" i="87"/>
  <c r="E260" i="87"/>
  <c r="F260" i="87"/>
  <c r="G260" i="87"/>
  <c r="I260" i="87"/>
  <c r="J260" i="87"/>
  <c r="K260" i="87"/>
  <c r="J83" i="86" s="1"/>
  <c r="D261" i="87"/>
  <c r="H261" i="87"/>
  <c r="L261" i="87"/>
  <c r="M261" i="87"/>
  <c r="M260" i="87" s="1"/>
  <c r="N261" i="87"/>
  <c r="O261" i="87"/>
  <c r="D262" i="87"/>
  <c r="H262" i="87"/>
  <c r="M262" i="87"/>
  <c r="N262" i="87"/>
  <c r="N260" i="87" s="1"/>
  <c r="O262" i="87"/>
  <c r="O260" i="87" s="1"/>
  <c r="E264" i="87"/>
  <c r="F264" i="87"/>
  <c r="G264" i="87"/>
  <c r="I264" i="87"/>
  <c r="J264" i="87"/>
  <c r="K264" i="87"/>
  <c r="K307" i="87" s="1"/>
  <c r="E266" i="87"/>
  <c r="F266" i="87"/>
  <c r="G266" i="87"/>
  <c r="I266" i="87"/>
  <c r="H266" i="87" s="1"/>
  <c r="H269" i="87" s="1"/>
  <c r="J266" i="87"/>
  <c r="N266" i="87" s="1"/>
  <c r="N269" i="87" s="1"/>
  <c r="K266" i="87"/>
  <c r="M266" i="87"/>
  <c r="O266" i="87"/>
  <c r="D267" i="87"/>
  <c r="H267" i="87"/>
  <c r="M267" i="87"/>
  <c r="L267" i="87" s="1"/>
  <c r="N267" i="87"/>
  <c r="O267" i="87"/>
  <c r="D268" i="87"/>
  <c r="H268" i="87"/>
  <c r="M268" i="87"/>
  <c r="N268" i="87"/>
  <c r="O268" i="87"/>
  <c r="E269" i="87"/>
  <c r="F269" i="87"/>
  <c r="G269" i="87"/>
  <c r="I269" i="87"/>
  <c r="J269" i="87"/>
  <c r="K269" i="87"/>
  <c r="M269" i="87"/>
  <c r="O269" i="87"/>
  <c r="D271" i="87"/>
  <c r="H271" i="87"/>
  <c r="M271" i="87"/>
  <c r="N271" i="87"/>
  <c r="O271" i="87"/>
  <c r="D272" i="87"/>
  <c r="E272" i="87"/>
  <c r="E293" i="87" s="1"/>
  <c r="F272" i="87"/>
  <c r="G272" i="87"/>
  <c r="I272" i="87"/>
  <c r="J272" i="87"/>
  <c r="K272" i="87"/>
  <c r="M272" i="87"/>
  <c r="D273" i="87"/>
  <c r="H273" i="87"/>
  <c r="M273" i="87"/>
  <c r="L273" i="87" s="1"/>
  <c r="L272" i="87" s="1"/>
  <c r="N273" i="87"/>
  <c r="O273" i="87"/>
  <c r="O272" i="87" s="1"/>
  <c r="H274" i="87"/>
  <c r="M274" i="87"/>
  <c r="L274" i="87" s="1"/>
  <c r="N274" i="87"/>
  <c r="N294" i="87" s="1"/>
  <c r="O274" i="87"/>
  <c r="D275" i="87"/>
  <c r="H275" i="87"/>
  <c r="L275" i="87"/>
  <c r="M275" i="87"/>
  <c r="N275" i="87"/>
  <c r="O275" i="87"/>
  <c r="D276" i="87"/>
  <c r="H276" i="87"/>
  <c r="M276" i="87"/>
  <c r="L276" i="87" s="1"/>
  <c r="N276" i="87"/>
  <c r="O276" i="87"/>
  <c r="D277" i="87"/>
  <c r="H277" i="87"/>
  <c r="L277" i="87"/>
  <c r="M277" i="87"/>
  <c r="N277" i="87"/>
  <c r="O277" i="87"/>
  <c r="D278" i="87"/>
  <c r="E278" i="87"/>
  <c r="F278" i="87"/>
  <c r="G278" i="87"/>
  <c r="H278" i="87"/>
  <c r="I278" i="87"/>
  <c r="J278" i="87"/>
  <c r="K278" i="87"/>
  <c r="O278" i="87"/>
  <c r="D279" i="87"/>
  <c r="H279" i="87"/>
  <c r="M279" i="87"/>
  <c r="N279" i="87"/>
  <c r="N278" i="87" s="1"/>
  <c r="O279" i="87"/>
  <c r="D280" i="87"/>
  <c r="H280" i="87"/>
  <c r="H294" i="87" s="1"/>
  <c r="L280" i="87"/>
  <c r="M280" i="87"/>
  <c r="N280" i="87"/>
  <c r="O280" i="87"/>
  <c r="O294" i="87" s="1"/>
  <c r="D281" i="87"/>
  <c r="H281" i="87"/>
  <c r="M281" i="87"/>
  <c r="L281" i="87" s="1"/>
  <c r="N281" i="87"/>
  <c r="O281" i="87"/>
  <c r="D282" i="87"/>
  <c r="H282" i="87"/>
  <c r="L282" i="87"/>
  <c r="M282" i="87"/>
  <c r="N282" i="87"/>
  <c r="O282" i="87"/>
  <c r="D283" i="87"/>
  <c r="H283" i="87"/>
  <c r="M283" i="87"/>
  <c r="L283" i="87" s="1"/>
  <c r="N283" i="87"/>
  <c r="O283" i="87"/>
  <c r="D284" i="87"/>
  <c r="H284" i="87"/>
  <c r="M284" i="87"/>
  <c r="N284" i="87"/>
  <c r="O284" i="87"/>
  <c r="L284" i="87" s="1"/>
  <c r="D285" i="87"/>
  <c r="H285" i="87"/>
  <c r="M285" i="87"/>
  <c r="L285" i="87" s="1"/>
  <c r="N285" i="87"/>
  <c r="O285" i="87"/>
  <c r="D286" i="87"/>
  <c r="H286" i="87"/>
  <c r="L286" i="87"/>
  <c r="M286" i="87"/>
  <c r="N286" i="87"/>
  <c r="O286" i="87"/>
  <c r="D287" i="87"/>
  <c r="H287" i="87"/>
  <c r="M287" i="87"/>
  <c r="L287" i="87" s="1"/>
  <c r="N287" i="87"/>
  <c r="O287" i="87"/>
  <c r="E288" i="87"/>
  <c r="F288" i="87"/>
  <c r="G288" i="87"/>
  <c r="I288" i="87"/>
  <c r="H288" i="87" s="1"/>
  <c r="J288" i="87"/>
  <c r="K288" i="87"/>
  <c r="M288" i="87"/>
  <c r="N288" i="87"/>
  <c r="D289" i="87"/>
  <c r="H289" i="87"/>
  <c r="L289" i="87"/>
  <c r="L288" i="87" s="1"/>
  <c r="M289" i="87"/>
  <c r="N289" i="87"/>
  <c r="O289" i="87"/>
  <c r="O288" i="87" s="1"/>
  <c r="D290" i="87"/>
  <c r="D294" i="87" s="1"/>
  <c r="H290" i="87"/>
  <c r="M290" i="87"/>
  <c r="L290" i="87" s="1"/>
  <c r="N290" i="87"/>
  <c r="O290" i="87"/>
  <c r="D291" i="87"/>
  <c r="H291" i="87"/>
  <c r="L291" i="87"/>
  <c r="M291" i="87"/>
  <c r="N291" i="87"/>
  <c r="O291" i="87"/>
  <c r="D292" i="87"/>
  <c r="H292" i="87"/>
  <c r="M292" i="87"/>
  <c r="L292" i="87" s="1"/>
  <c r="N292" i="87"/>
  <c r="O292" i="87"/>
  <c r="F293" i="87"/>
  <c r="J293" i="87"/>
  <c r="E294" i="87"/>
  <c r="F294" i="87"/>
  <c r="G294" i="87"/>
  <c r="I294" i="87"/>
  <c r="I307" i="87" s="1"/>
  <c r="H307" i="87" s="1"/>
  <c r="J294" i="87"/>
  <c r="K294" i="87"/>
  <c r="E296" i="87"/>
  <c r="F296" i="87"/>
  <c r="G296" i="87"/>
  <c r="I296" i="87"/>
  <c r="J296" i="87"/>
  <c r="K296" i="87"/>
  <c r="M296" i="87"/>
  <c r="N296" i="87"/>
  <c r="N303" i="87" s="1"/>
  <c r="D297" i="87"/>
  <c r="H297" i="87"/>
  <c r="M297" i="87"/>
  <c r="N297" i="87"/>
  <c r="O297" i="87"/>
  <c r="O296" i="87" s="1"/>
  <c r="D298" i="87"/>
  <c r="D304" i="87" s="1"/>
  <c r="H298" i="87"/>
  <c r="M298" i="87"/>
  <c r="L298" i="87" s="1"/>
  <c r="L304" i="87" s="1"/>
  <c r="N298" i="87"/>
  <c r="O298" i="87"/>
  <c r="D299" i="87"/>
  <c r="H299" i="87"/>
  <c r="L299" i="87"/>
  <c r="M299" i="87"/>
  <c r="N299" i="87"/>
  <c r="O299" i="87"/>
  <c r="D300" i="87"/>
  <c r="H300" i="87"/>
  <c r="M300" i="87"/>
  <c r="L300" i="87" s="1"/>
  <c r="N300" i="87"/>
  <c r="O300" i="87"/>
  <c r="D301" i="87"/>
  <c r="H301" i="87"/>
  <c r="M301" i="87"/>
  <c r="N301" i="87"/>
  <c r="O301" i="87"/>
  <c r="L301" i="87" s="1"/>
  <c r="D302" i="87"/>
  <c r="H302" i="87"/>
  <c r="M302" i="87"/>
  <c r="L302" i="87" s="1"/>
  <c r="N302" i="87"/>
  <c r="O302" i="87"/>
  <c r="E303" i="87"/>
  <c r="F303" i="87"/>
  <c r="G303" i="87"/>
  <c r="J303" i="87"/>
  <c r="K303" i="87"/>
  <c r="E304" i="87"/>
  <c r="F304" i="87"/>
  <c r="G304" i="87"/>
  <c r="H304" i="87"/>
  <c r="I304" i="87"/>
  <c r="J304" i="87"/>
  <c r="K304" i="87"/>
  <c r="M304" i="87"/>
  <c r="N304" i="87"/>
  <c r="O304" i="87"/>
  <c r="E308" i="87"/>
  <c r="D308" i="87" s="1"/>
  <c r="F308" i="87"/>
  <c r="G308" i="87"/>
  <c r="I308" i="87"/>
  <c r="H308" i="87" s="1"/>
  <c r="J308" i="87"/>
  <c r="K308" i="87"/>
  <c r="M308" i="87"/>
  <c r="L308" i="87" s="1"/>
  <c r="N308" i="87"/>
  <c r="O308" i="87"/>
  <c r="D29" i="86"/>
  <c r="E29" i="86"/>
  <c r="F29" i="86"/>
  <c r="N29" i="86" s="1"/>
  <c r="H29" i="86"/>
  <c r="I29" i="86"/>
  <c r="J29" i="86"/>
  <c r="M29" i="86"/>
  <c r="F31" i="86"/>
  <c r="D32" i="86"/>
  <c r="E32" i="86"/>
  <c r="D33" i="86"/>
  <c r="F33" i="86"/>
  <c r="I33" i="86"/>
  <c r="F34" i="86"/>
  <c r="J34" i="86"/>
  <c r="D35" i="86"/>
  <c r="I35" i="86"/>
  <c r="F36" i="86"/>
  <c r="H36" i="86"/>
  <c r="I37" i="86"/>
  <c r="D38" i="86"/>
  <c r="E38" i="86"/>
  <c r="F38" i="86"/>
  <c r="H38" i="86"/>
  <c r="I38" i="86"/>
  <c r="J38" i="86"/>
  <c r="D40" i="86"/>
  <c r="H40" i="86"/>
  <c r="I40" i="86"/>
  <c r="D41" i="86"/>
  <c r="E41" i="86"/>
  <c r="F41" i="86"/>
  <c r="I41" i="86"/>
  <c r="J41" i="86"/>
  <c r="D42" i="86"/>
  <c r="E42" i="86"/>
  <c r="F42" i="86"/>
  <c r="N42" i="86" s="1"/>
  <c r="H42" i="86"/>
  <c r="L42" i="86" s="1"/>
  <c r="I42" i="86"/>
  <c r="J42" i="86"/>
  <c r="D43" i="86"/>
  <c r="E43" i="86"/>
  <c r="F43" i="86"/>
  <c r="H43" i="86"/>
  <c r="I43" i="86"/>
  <c r="J43" i="86"/>
  <c r="D44" i="86"/>
  <c r="E44" i="86"/>
  <c r="F44" i="86"/>
  <c r="H44" i="86"/>
  <c r="J44" i="86"/>
  <c r="D45" i="86"/>
  <c r="E45" i="86"/>
  <c r="F45" i="86"/>
  <c r="H45" i="86"/>
  <c r="I45" i="86"/>
  <c r="J45" i="86"/>
  <c r="D46" i="86"/>
  <c r="L46" i="86" s="1"/>
  <c r="E46" i="86"/>
  <c r="F46" i="86"/>
  <c r="N46" i="86" s="1"/>
  <c r="H46" i="86"/>
  <c r="I46" i="86"/>
  <c r="J46" i="86"/>
  <c r="D47" i="86"/>
  <c r="E47" i="86"/>
  <c r="F47" i="86"/>
  <c r="H47" i="86"/>
  <c r="I47" i="86"/>
  <c r="J47" i="86"/>
  <c r="E48" i="86"/>
  <c r="F48" i="86"/>
  <c r="I48" i="86"/>
  <c r="J48" i="86"/>
  <c r="E49" i="86"/>
  <c r="F49" i="86"/>
  <c r="N49" i="86" s="1"/>
  <c r="H49" i="86"/>
  <c r="I49" i="86"/>
  <c r="J49" i="86"/>
  <c r="D50" i="86"/>
  <c r="E50" i="86"/>
  <c r="F50" i="86"/>
  <c r="H50" i="86"/>
  <c r="I50" i="86"/>
  <c r="J50" i="86"/>
  <c r="D51" i="86"/>
  <c r="E51" i="86"/>
  <c r="F51" i="86"/>
  <c r="H51" i="86"/>
  <c r="I51" i="86"/>
  <c r="J51" i="86"/>
  <c r="D52" i="86"/>
  <c r="F52" i="86"/>
  <c r="H52" i="86"/>
  <c r="J52" i="86"/>
  <c r="D53" i="86"/>
  <c r="E53" i="86"/>
  <c r="F53" i="86"/>
  <c r="I53" i="86"/>
  <c r="M53" i="86" s="1"/>
  <c r="J53" i="86"/>
  <c r="E54" i="86"/>
  <c r="F54" i="86"/>
  <c r="I54" i="86"/>
  <c r="J54" i="86"/>
  <c r="E55" i="86"/>
  <c r="F55" i="86"/>
  <c r="H55" i="86"/>
  <c r="J55" i="86"/>
  <c r="D56" i="86"/>
  <c r="E56" i="86"/>
  <c r="F56" i="86"/>
  <c r="H56" i="86"/>
  <c r="I56" i="86"/>
  <c r="J56" i="86"/>
  <c r="D57" i="86"/>
  <c r="E57" i="86"/>
  <c r="M57" i="86" s="1"/>
  <c r="F57" i="86"/>
  <c r="H57" i="86"/>
  <c r="I57" i="86"/>
  <c r="J57" i="86"/>
  <c r="D58" i="86"/>
  <c r="L58" i="86" s="1"/>
  <c r="E58" i="86"/>
  <c r="F58" i="86"/>
  <c r="H58" i="86"/>
  <c r="I58" i="86"/>
  <c r="J58" i="86"/>
  <c r="D59" i="86"/>
  <c r="H59" i="86"/>
  <c r="D60" i="86"/>
  <c r="E60" i="86"/>
  <c r="F60" i="86"/>
  <c r="H60" i="86"/>
  <c r="I60" i="86"/>
  <c r="M60" i="86" s="1"/>
  <c r="J60" i="86"/>
  <c r="D61" i="86"/>
  <c r="E61" i="86"/>
  <c r="M61" i="86" s="1"/>
  <c r="F61" i="86"/>
  <c r="H61" i="86"/>
  <c r="I61" i="86"/>
  <c r="J61" i="86"/>
  <c r="D62" i="86"/>
  <c r="C62" i="86" s="1"/>
  <c r="F62" i="86"/>
  <c r="H62" i="86"/>
  <c r="I62" i="86"/>
  <c r="M62" i="86" s="1"/>
  <c r="J62" i="86"/>
  <c r="N62" i="86" s="1"/>
  <c r="D63" i="86"/>
  <c r="E63" i="86"/>
  <c r="M63" i="86" s="1"/>
  <c r="F63" i="86"/>
  <c r="H63" i="86"/>
  <c r="I63" i="86"/>
  <c r="J63" i="86"/>
  <c r="D64" i="86"/>
  <c r="L64" i="86" s="1"/>
  <c r="E64" i="86"/>
  <c r="F64" i="86"/>
  <c r="H64" i="86"/>
  <c r="I64" i="86"/>
  <c r="J64" i="86"/>
  <c r="D65" i="86"/>
  <c r="E65" i="86"/>
  <c r="M65" i="86" s="1"/>
  <c r="F65" i="86"/>
  <c r="H65" i="86"/>
  <c r="I65" i="86"/>
  <c r="J65" i="86"/>
  <c r="D66" i="86"/>
  <c r="E66" i="86"/>
  <c r="F66" i="86"/>
  <c r="H66" i="86"/>
  <c r="I66" i="86"/>
  <c r="J66" i="86"/>
  <c r="D67" i="86"/>
  <c r="E67" i="86"/>
  <c r="H67" i="86"/>
  <c r="D68" i="86"/>
  <c r="E68" i="86"/>
  <c r="F68" i="86"/>
  <c r="H68" i="86"/>
  <c r="I68" i="86"/>
  <c r="J68" i="86"/>
  <c r="F69" i="86"/>
  <c r="J69" i="86"/>
  <c r="D70" i="86"/>
  <c r="E70" i="86"/>
  <c r="F70" i="86"/>
  <c r="H70" i="86"/>
  <c r="I70" i="86"/>
  <c r="J70" i="86"/>
  <c r="D71" i="86"/>
  <c r="E71" i="86"/>
  <c r="M71" i="86" s="1"/>
  <c r="F71" i="86"/>
  <c r="H71" i="86"/>
  <c r="I71" i="86"/>
  <c r="J71" i="86"/>
  <c r="D72" i="86"/>
  <c r="E72" i="86"/>
  <c r="F72" i="86"/>
  <c r="C72" i="86" s="1"/>
  <c r="H72" i="86"/>
  <c r="L72" i="86" s="1"/>
  <c r="I72" i="86"/>
  <c r="J72" i="86"/>
  <c r="D73" i="86"/>
  <c r="C73" i="86" s="1"/>
  <c r="E73" i="86"/>
  <c r="F73" i="86"/>
  <c r="H73" i="86"/>
  <c r="G73" i="86" s="1"/>
  <c r="I73" i="86"/>
  <c r="M73" i="86" s="1"/>
  <c r="J73" i="86"/>
  <c r="N73" i="86" s="1"/>
  <c r="D74" i="86"/>
  <c r="E74" i="86"/>
  <c r="F74" i="86"/>
  <c r="I74" i="86"/>
  <c r="J74" i="86"/>
  <c r="F75" i="86"/>
  <c r="H75" i="86"/>
  <c r="J75" i="86"/>
  <c r="D76" i="86"/>
  <c r="E76" i="86"/>
  <c r="F76" i="86"/>
  <c r="H76" i="86"/>
  <c r="I76" i="86"/>
  <c r="J76" i="86"/>
  <c r="D77" i="86"/>
  <c r="E77" i="86"/>
  <c r="F77" i="86"/>
  <c r="H77" i="86"/>
  <c r="I77" i="86"/>
  <c r="J77" i="86"/>
  <c r="D78" i="86"/>
  <c r="F78" i="86"/>
  <c r="H78" i="86"/>
  <c r="I78" i="86"/>
  <c r="D79" i="86"/>
  <c r="C79" i="86" s="1"/>
  <c r="E79" i="86"/>
  <c r="F79" i="86"/>
  <c r="H79" i="86"/>
  <c r="I79" i="86"/>
  <c r="J79" i="86"/>
  <c r="N79" i="86" s="1"/>
  <c r="D80" i="86"/>
  <c r="E80" i="86"/>
  <c r="F80" i="86"/>
  <c r="H80" i="86"/>
  <c r="I80" i="86"/>
  <c r="J80" i="86"/>
  <c r="D81" i="86"/>
  <c r="E81" i="86"/>
  <c r="F81" i="86"/>
  <c r="H81" i="86"/>
  <c r="I81" i="86"/>
  <c r="J81" i="86"/>
  <c r="M81" i="86"/>
  <c r="D82" i="86"/>
  <c r="E82" i="86"/>
  <c r="F82" i="86"/>
  <c r="N82" i="86" s="1"/>
  <c r="I82" i="86"/>
  <c r="J82" i="86"/>
  <c r="D83" i="86"/>
  <c r="E83" i="86"/>
  <c r="M83" i="86" s="1"/>
  <c r="F83" i="86"/>
  <c r="H83" i="86"/>
  <c r="G83" i="86" s="1"/>
  <c r="I83" i="86"/>
  <c r="D84" i="86"/>
  <c r="L84" i="86" s="1"/>
  <c r="E84" i="86"/>
  <c r="F84" i="86"/>
  <c r="H84" i="86"/>
  <c r="G84" i="86" s="1"/>
  <c r="I84" i="86"/>
  <c r="J84" i="86"/>
  <c r="N84" i="86" s="1"/>
  <c r="M84" i="86"/>
  <c r="D85" i="86"/>
  <c r="E85" i="86"/>
  <c r="F85" i="86"/>
  <c r="H85" i="86"/>
  <c r="G85" i="86" s="1"/>
  <c r="I85" i="86"/>
  <c r="J85" i="86"/>
  <c r="D86" i="86"/>
  <c r="C86" i="86" s="1"/>
  <c r="E86" i="86"/>
  <c r="F86" i="86"/>
  <c r="H86" i="86"/>
  <c r="I86" i="86"/>
  <c r="J86" i="86"/>
  <c r="N86" i="86" s="1"/>
  <c r="D87" i="86"/>
  <c r="E87" i="86"/>
  <c r="F87" i="86"/>
  <c r="H87" i="86"/>
  <c r="G87" i="86" s="1"/>
  <c r="I87" i="86"/>
  <c r="J87" i="86"/>
  <c r="D88" i="86"/>
  <c r="C88" i="86" s="1"/>
  <c r="E88" i="86"/>
  <c r="F88" i="86"/>
  <c r="H88" i="86"/>
  <c r="G88" i="86" s="1"/>
  <c r="I88" i="86"/>
  <c r="J88" i="86"/>
  <c r="N88" i="86" s="1"/>
  <c r="M88" i="86"/>
  <c r="D89" i="86"/>
  <c r="E89" i="86"/>
  <c r="F89" i="86"/>
  <c r="H89" i="86"/>
  <c r="J89" i="86"/>
  <c r="D90" i="86"/>
  <c r="C90" i="86" s="1"/>
  <c r="E90" i="86"/>
  <c r="M90" i="86" s="1"/>
  <c r="F90" i="86"/>
  <c r="I90" i="86"/>
  <c r="J90" i="86"/>
  <c r="N90" i="86" s="1"/>
  <c r="D91" i="86"/>
  <c r="E91" i="86"/>
  <c r="F91" i="86"/>
  <c r="H91" i="86"/>
  <c r="G91" i="86" s="1"/>
  <c r="I91" i="86"/>
  <c r="J91" i="86"/>
  <c r="D92" i="86"/>
  <c r="E92" i="86"/>
  <c r="F92" i="86"/>
  <c r="I92" i="86"/>
  <c r="J92" i="86"/>
  <c r="N92" i="86" s="1"/>
  <c r="D93" i="86"/>
  <c r="E93" i="86"/>
  <c r="F93" i="86"/>
  <c r="H93" i="86"/>
  <c r="I93" i="86"/>
  <c r="J93" i="86"/>
  <c r="D94" i="86"/>
  <c r="E94" i="86"/>
  <c r="F94" i="86"/>
  <c r="H94" i="86"/>
  <c r="I94" i="86"/>
  <c r="J94" i="86"/>
  <c r="D95" i="86"/>
  <c r="E95" i="86"/>
  <c r="F95" i="86"/>
  <c r="H95" i="86"/>
  <c r="I95" i="86"/>
  <c r="J95" i="86"/>
  <c r="D96" i="86"/>
  <c r="E96" i="86"/>
  <c r="M96" i="86" s="1"/>
  <c r="F96" i="86"/>
  <c r="H96" i="86"/>
  <c r="I96" i="86"/>
  <c r="J96" i="86"/>
  <c r="D97" i="86"/>
  <c r="H97" i="86"/>
  <c r="I97" i="86"/>
  <c r="D27" i="85"/>
  <c r="H27" i="85"/>
  <c r="M27" i="85"/>
  <c r="M37" i="85" s="1"/>
  <c r="M108" i="85" s="1"/>
  <c r="N27" i="85"/>
  <c r="N37" i="85" s="1"/>
  <c r="O27" i="85"/>
  <c r="D28" i="85"/>
  <c r="L28" i="85"/>
  <c r="M28" i="85"/>
  <c r="N28" i="85"/>
  <c r="O28" i="85"/>
  <c r="D29" i="85"/>
  <c r="H29" i="85"/>
  <c r="M29" i="85"/>
  <c r="L29" i="85" s="1"/>
  <c r="N29" i="85"/>
  <c r="O29" i="85"/>
  <c r="D30" i="85"/>
  <c r="H30" i="85"/>
  <c r="L30" i="85"/>
  <c r="M30" i="85"/>
  <c r="N30" i="85"/>
  <c r="O30" i="85"/>
  <c r="D31" i="85"/>
  <c r="H31" i="85"/>
  <c r="M31" i="85"/>
  <c r="L31" i="85" s="1"/>
  <c r="N31" i="85"/>
  <c r="O31" i="85"/>
  <c r="D32" i="85"/>
  <c r="H32" i="85"/>
  <c r="L32" i="85"/>
  <c r="M32" i="85"/>
  <c r="N32" i="85"/>
  <c r="O32" i="85"/>
  <c r="D33" i="85"/>
  <c r="H33" i="85"/>
  <c r="M33" i="85"/>
  <c r="L33" i="85" s="1"/>
  <c r="N33" i="85"/>
  <c r="O33" i="85"/>
  <c r="D34" i="85"/>
  <c r="H34" i="85"/>
  <c r="L34" i="85"/>
  <c r="M34" i="85"/>
  <c r="N34" i="85"/>
  <c r="O34" i="85"/>
  <c r="D35" i="85"/>
  <c r="H35" i="85"/>
  <c r="M35" i="85"/>
  <c r="L35" i="85" s="1"/>
  <c r="N35" i="85"/>
  <c r="O35" i="85"/>
  <c r="D36" i="85"/>
  <c r="H36" i="85"/>
  <c r="L36" i="85"/>
  <c r="M36" i="85"/>
  <c r="N36" i="85"/>
  <c r="O36" i="85"/>
  <c r="D37" i="85"/>
  <c r="E37" i="85"/>
  <c r="F37" i="85"/>
  <c r="G37" i="85"/>
  <c r="H37" i="85"/>
  <c r="I37" i="85"/>
  <c r="J37" i="85"/>
  <c r="K37" i="85"/>
  <c r="O37" i="85"/>
  <c r="D39" i="85"/>
  <c r="D50" i="85" s="1"/>
  <c r="D108" i="85" s="1"/>
  <c r="H39" i="85"/>
  <c r="H50" i="85" s="1"/>
  <c r="H108" i="85" s="1"/>
  <c r="M39" i="85"/>
  <c r="L39" i="85" s="1"/>
  <c r="N39" i="85"/>
  <c r="O39" i="85"/>
  <c r="D40" i="85"/>
  <c r="H40" i="85"/>
  <c r="L40" i="85"/>
  <c r="M40" i="85"/>
  <c r="N40" i="85"/>
  <c r="O40" i="85"/>
  <c r="O50" i="85" s="1"/>
  <c r="O108" i="85" s="1"/>
  <c r="D41" i="85"/>
  <c r="H41" i="85"/>
  <c r="M41" i="85"/>
  <c r="L41" i="85" s="1"/>
  <c r="N41" i="85"/>
  <c r="O41" i="85"/>
  <c r="D42" i="85"/>
  <c r="H42" i="85"/>
  <c r="L42" i="85"/>
  <c r="M42" i="85"/>
  <c r="N42" i="85"/>
  <c r="O42" i="85"/>
  <c r="D43" i="85"/>
  <c r="H43" i="85"/>
  <c r="M43" i="85"/>
  <c r="L43" i="85" s="1"/>
  <c r="N43" i="85"/>
  <c r="O43" i="85"/>
  <c r="D44" i="85"/>
  <c r="H44" i="85"/>
  <c r="L44" i="85"/>
  <c r="M44" i="85"/>
  <c r="N44" i="85"/>
  <c r="O44" i="85"/>
  <c r="D45" i="85"/>
  <c r="H45" i="85"/>
  <c r="M45" i="85"/>
  <c r="L45" i="85" s="1"/>
  <c r="N45" i="85"/>
  <c r="O45" i="85"/>
  <c r="D46" i="85"/>
  <c r="H46" i="85"/>
  <c r="L46" i="85"/>
  <c r="M46" i="85"/>
  <c r="N46" i="85"/>
  <c r="O46" i="85"/>
  <c r="D47" i="85"/>
  <c r="H47" i="85"/>
  <c r="M47" i="85"/>
  <c r="L47" i="85" s="1"/>
  <c r="N47" i="85"/>
  <c r="O47" i="85"/>
  <c r="D48" i="85"/>
  <c r="H48" i="85"/>
  <c r="L48" i="85"/>
  <c r="M48" i="85"/>
  <c r="N48" i="85"/>
  <c r="O48" i="85"/>
  <c r="D49" i="85"/>
  <c r="H49" i="85"/>
  <c r="M49" i="85"/>
  <c r="L49" i="85" s="1"/>
  <c r="N49" i="85"/>
  <c r="O49" i="85"/>
  <c r="E50" i="85"/>
  <c r="E108" i="85" s="1"/>
  <c r="F50" i="85"/>
  <c r="F108" i="85" s="1"/>
  <c r="G50" i="85"/>
  <c r="I50" i="85"/>
  <c r="I108" i="85" s="1"/>
  <c r="J50" i="85"/>
  <c r="J108" i="85" s="1"/>
  <c r="K50" i="85"/>
  <c r="M50" i="85"/>
  <c r="N50" i="85"/>
  <c r="D52" i="85"/>
  <c r="H52" i="85"/>
  <c r="L52" i="85"/>
  <c r="M52" i="85"/>
  <c r="N52" i="85"/>
  <c r="O52" i="85"/>
  <c r="D53" i="85"/>
  <c r="E53" i="85"/>
  <c r="F53" i="85"/>
  <c r="G53" i="85"/>
  <c r="H53" i="85"/>
  <c r="I53" i="85"/>
  <c r="J53" i="85"/>
  <c r="K53" i="85"/>
  <c r="L53" i="85"/>
  <c r="M53" i="85"/>
  <c r="N53" i="85"/>
  <c r="O53" i="85"/>
  <c r="D55" i="85"/>
  <c r="H55" i="85"/>
  <c r="M55" i="85"/>
  <c r="M85" i="85" s="1"/>
  <c r="N55" i="85"/>
  <c r="N85" i="85" s="1"/>
  <c r="O55" i="85"/>
  <c r="D56" i="85"/>
  <c r="H56" i="85"/>
  <c r="L56" i="85"/>
  <c r="M56" i="85"/>
  <c r="N56" i="85"/>
  <c r="O56" i="85"/>
  <c r="D57" i="85"/>
  <c r="H57" i="85"/>
  <c r="M57" i="85"/>
  <c r="L57" i="85" s="1"/>
  <c r="N57" i="85"/>
  <c r="O57" i="85"/>
  <c r="D58" i="85"/>
  <c r="H58" i="85"/>
  <c r="L58" i="85"/>
  <c r="M58" i="85"/>
  <c r="N58" i="85"/>
  <c r="O58" i="85"/>
  <c r="D59" i="85"/>
  <c r="H59" i="85"/>
  <c r="M59" i="85"/>
  <c r="L59" i="85" s="1"/>
  <c r="N59" i="85"/>
  <c r="O59" i="85"/>
  <c r="D60" i="85"/>
  <c r="H60" i="85"/>
  <c r="L60" i="85"/>
  <c r="M60" i="85"/>
  <c r="N60" i="85"/>
  <c r="O60" i="85"/>
  <c r="D61" i="85"/>
  <c r="H61" i="85"/>
  <c r="M61" i="85"/>
  <c r="L61" i="85" s="1"/>
  <c r="N61" i="85"/>
  <c r="O61" i="85"/>
  <c r="D62" i="85"/>
  <c r="H62" i="85"/>
  <c r="L62" i="85"/>
  <c r="M62" i="85"/>
  <c r="N62" i="85"/>
  <c r="O62" i="85"/>
  <c r="D63" i="85"/>
  <c r="H63" i="85"/>
  <c r="M63" i="85"/>
  <c r="L63" i="85" s="1"/>
  <c r="N63" i="85"/>
  <c r="O63" i="85"/>
  <c r="D64" i="85"/>
  <c r="H64" i="85"/>
  <c r="L64" i="85"/>
  <c r="M64" i="85"/>
  <c r="N64" i="85"/>
  <c r="O64" i="85"/>
  <c r="D65" i="85"/>
  <c r="H65" i="85"/>
  <c r="M65" i="85"/>
  <c r="L65" i="85" s="1"/>
  <c r="N65" i="85"/>
  <c r="O65" i="85"/>
  <c r="D66" i="85"/>
  <c r="H66" i="85"/>
  <c r="L66" i="85"/>
  <c r="M66" i="85"/>
  <c r="N66" i="85"/>
  <c r="O66" i="85"/>
  <c r="D67" i="85"/>
  <c r="H67" i="85"/>
  <c r="M67" i="85"/>
  <c r="L67" i="85" s="1"/>
  <c r="N67" i="85"/>
  <c r="O67" i="85"/>
  <c r="D68" i="85"/>
  <c r="H68" i="85"/>
  <c r="L68" i="85"/>
  <c r="M68" i="85"/>
  <c r="N68" i="85"/>
  <c r="O68" i="85"/>
  <c r="D69" i="85"/>
  <c r="H69" i="85"/>
  <c r="M69" i="85"/>
  <c r="L69" i="85" s="1"/>
  <c r="N69" i="85"/>
  <c r="O69" i="85"/>
  <c r="D70" i="85"/>
  <c r="H70" i="85"/>
  <c r="L70" i="85"/>
  <c r="M70" i="85"/>
  <c r="N70" i="85"/>
  <c r="O70" i="85"/>
  <c r="D71" i="85"/>
  <c r="H71" i="85"/>
  <c r="M71" i="85"/>
  <c r="L71" i="85" s="1"/>
  <c r="N71" i="85"/>
  <c r="O71" i="85"/>
  <c r="D72" i="85"/>
  <c r="H72" i="85"/>
  <c r="L72" i="85"/>
  <c r="M72" i="85"/>
  <c r="N72" i="85"/>
  <c r="O72" i="85"/>
  <c r="D73" i="85"/>
  <c r="H73" i="85"/>
  <c r="M73" i="85"/>
  <c r="L73" i="85" s="1"/>
  <c r="N73" i="85"/>
  <c r="O73" i="85"/>
  <c r="D74" i="85"/>
  <c r="H74" i="85"/>
  <c r="L74" i="85"/>
  <c r="M74" i="85"/>
  <c r="N74" i="85"/>
  <c r="O74" i="85"/>
  <c r="D75" i="85"/>
  <c r="H75" i="85"/>
  <c r="M75" i="85"/>
  <c r="L75" i="85" s="1"/>
  <c r="N75" i="85"/>
  <c r="O75" i="85"/>
  <c r="D76" i="85"/>
  <c r="H76" i="85"/>
  <c r="L76" i="85"/>
  <c r="M76" i="85"/>
  <c r="N76" i="85"/>
  <c r="O76" i="85"/>
  <c r="D77" i="85"/>
  <c r="H77" i="85"/>
  <c r="M77" i="85"/>
  <c r="L77" i="85" s="1"/>
  <c r="N77" i="85"/>
  <c r="O77" i="85"/>
  <c r="D78" i="85"/>
  <c r="H78" i="85"/>
  <c r="L78" i="85"/>
  <c r="M78" i="85"/>
  <c r="N78" i="85"/>
  <c r="O78" i="85"/>
  <c r="D79" i="85"/>
  <c r="H79" i="85"/>
  <c r="M79" i="85"/>
  <c r="L79" i="85" s="1"/>
  <c r="N79" i="85"/>
  <c r="O79" i="85"/>
  <c r="D80" i="85"/>
  <c r="H80" i="85"/>
  <c r="L80" i="85"/>
  <c r="M80" i="85"/>
  <c r="N80" i="85"/>
  <c r="O80" i="85"/>
  <c r="D81" i="85"/>
  <c r="H81" i="85"/>
  <c r="M81" i="85"/>
  <c r="L81" i="85" s="1"/>
  <c r="N81" i="85"/>
  <c r="O81" i="85"/>
  <c r="D82" i="85"/>
  <c r="H82" i="85"/>
  <c r="L82" i="85"/>
  <c r="M82" i="85"/>
  <c r="N82" i="85"/>
  <c r="O82" i="85"/>
  <c r="D83" i="85"/>
  <c r="H83" i="85"/>
  <c r="M83" i="85"/>
  <c r="L83" i="85" s="1"/>
  <c r="N83" i="85"/>
  <c r="O83" i="85"/>
  <c r="D84" i="85"/>
  <c r="H84" i="85"/>
  <c r="L84" i="85"/>
  <c r="M84" i="85"/>
  <c r="N84" i="85"/>
  <c r="O84" i="85"/>
  <c r="D85" i="85"/>
  <c r="E85" i="85"/>
  <c r="F85" i="85"/>
  <c r="G85" i="85"/>
  <c r="H85" i="85"/>
  <c r="I85" i="85"/>
  <c r="J85" i="85"/>
  <c r="K85" i="85"/>
  <c r="O85" i="85"/>
  <c r="D87" i="85"/>
  <c r="H87" i="85"/>
  <c r="M87" i="85"/>
  <c r="M101" i="85" s="1"/>
  <c r="N87" i="85"/>
  <c r="N101" i="85" s="1"/>
  <c r="O87" i="85"/>
  <c r="D88" i="85"/>
  <c r="H88" i="85"/>
  <c r="L88" i="85"/>
  <c r="M88" i="85"/>
  <c r="N88" i="85"/>
  <c r="O88" i="85"/>
  <c r="D89" i="85"/>
  <c r="H89" i="85"/>
  <c r="M89" i="85"/>
  <c r="L89" i="85" s="1"/>
  <c r="N89" i="85"/>
  <c r="O89" i="85"/>
  <c r="D90" i="85"/>
  <c r="H90" i="85"/>
  <c r="L90" i="85"/>
  <c r="M90" i="85"/>
  <c r="N90" i="85"/>
  <c r="O90" i="85"/>
  <c r="D91" i="85"/>
  <c r="H91" i="85"/>
  <c r="M91" i="85"/>
  <c r="L91" i="85" s="1"/>
  <c r="N91" i="85"/>
  <c r="O91" i="85"/>
  <c r="D92" i="85"/>
  <c r="H92" i="85"/>
  <c r="L92" i="85"/>
  <c r="M92" i="85"/>
  <c r="N92" i="85"/>
  <c r="O92" i="85"/>
  <c r="D93" i="85"/>
  <c r="H93" i="85"/>
  <c r="M93" i="85"/>
  <c r="L93" i="85" s="1"/>
  <c r="N93" i="85"/>
  <c r="O93" i="85"/>
  <c r="D94" i="85"/>
  <c r="H94" i="85"/>
  <c r="L94" i="85"/>
  <c r="M94" i="85"/>
  <c r="N94" i="85"/>
  <c r="O94" i="85"/>
  <c r="D95" i="85"/>
  <c r="H95" i="85"/>
  <c r="M95" i="85"/>
  <c r="L95" i="85" s="1"/>
  <c r="N95" i="85"/>
  <c r="O95" i="85"/>
  <c r="D96" i="85"/>
  <c r="H96" i="85"/>
  <c r="L96" i="85"/>
  <c r="M96" i="85"/>
  <c r="N96" i="85"/>
  <c r="O96" i="85"/>
  <c r="D97" i="85"/>
  <c r="H97" i="85"/>
  <c r="M97" i="85"/>
  <c r="L97" i="85" s="1"/>
  <c r="N97" i="85"/>
  <c r="O97" i="85"/>
  <c r="D98" i="85"/>
  <c r="H98" i="85"/>
  <c r="L98" i="85"/>
  <c r="M98" i="85"/>
  <c r="N98" i="85"/>
  <c r="O98" i="85"/>
  <c r="D99" i="85"/>
  <c r="H99" i="85"/>
  <c r="M99" i="85"/>
  <c r="L99" i="85" s="1"/>
  <c r="N99" i="85"/>
  <c r="O99" i="85"/>
  <c r="D100" i="85"/>
  <c r="H100" i="85"/>
  <c r="L100" i="85"/>
  <c r="M100" i="85"/>
  <c r="N100" i="85"/>
  <c r="O100" i="85"/>
  <c r="D101" i="85"/>
  <c r="E101" i="85"/>
  <c r="F101" i="85"/>
  <c r="G101" i="85"/>
  <c r="H101" i="85"/>
  <c r="I101" i="85"/>
  <c r="J101" i="85"/>
  <c r="K101" i="85"/>
  <c r="O101" i="85"/>
  <c r="D103" i="85"/>
  <c r="H103" i="85"/>
  <c r="M103" i="85"/>
  <c r="M107" i="85" s="1"/>
  <c r="N103" i="85"/>
  <c r="N107" i="85" s="1"/>
  <c r="O103" i="85"/>
  <c r="D104" i="85"/>
  <c r="H104" i="85"/>
  <c r="L104" i="85"/>
  <c r="M104" i="85"/>
  <c r="N104" i="85"/>
  <c r="O104" i="85"/>
  <c r="D105" i="85"/>
  <c r="H105" i="85"/>
  <c r="M105" i="85"/>
  <c r="L105" i="85" s="1"/>
  <c r="N105" i="85"/>
  <c r="O105" i="85"/>
  <c r="D106" i="85"/>
  <c r="H106" i="85"/>
  <c r="L106" i="85"/>
  <c r="M106" i="85"/>
  <c r="N106" i="85"/>
  <c r="O106" i="85"/>
  <c r="D107" i="85"/>
  <c r="E107" i="85"/>
  <c r="F107" i="85"/>
  <c r="G107" i="85"/>
  <c r="H107" i="85"/>
  <c r="I107" i="85"/>
  <c r="J107" i="85"/>
  <c r="K107" i="85"/>
  <c r="O107" i="85"/>
  <c r="G108" i="85"/>
  <c r="K108" i="85"/>
  <c r="C28" i="84"/>
  <c r="C27" i="84" s="1"/>
  <c r="C29" i="84"/>
  <c r="D29" i="84"/>
  <c r="D28" i="84" s="1"/>
  <c r="D27" i="84" s="1"/>
  <c r="E30" i="84"/>
  <c r="E31" i="84"/>
  <c r="E32" i="84"/>
  <c r="E29" i="84" s="1"/>
  <c r="E28" i="84" s="1"/>
  <c r="C33" i="84"/>
  <c r="D33" i="84"/>
  <c r="E34" i="84"/>
  <c r="E33" i="84" s="1"/>
  <c r="E35" i="84"/>
  <c r="E36" i="84"/>
  <c r="C37" i="84"/>
  <c r="D37" i="84"/>
  <c r="E38" i="84"/>
  <c r="E39" i="84"/>
  <c r="E40" i="84"/>
  <c r="E37" i="84" s="1"/>
  <c r="C42" i="84"/>
  <c r="C41" i="84" s="1"/>
  <c r="D42" i="84"/>
  <c r="D41" i="84" s="1"/>
  <c r="E43" i="84"/>
  <c r="E42" i="84" s="1"/>
  <c r="E41" i="84" s="1"/>
  <c r="E44" i="84"/>
  <c r="E45" i="84"/>
  <c r="C46" i="84"/>
  <c r="D46" i="84"/>
  <c r="E46" i="84"/>
  <c r="E47" i="84"/>
  <c r="E48" i="84"/>
  <c r="E49" i="84"/>
  <c r="E50" i="84"/>
  <c r="E51" i="84"/>
  <c r="E52" i="84"/>
  <c r="E53" i="84"/>
  <c r="C54" i="84"/>
  <c r="C55" i="84"/>
  <c r="D55" i="84"/>
  <c r="D54" i="84" s="1"/>
  <c r="E56" i="84"/>
  <c r="E57" i="84"/>
  <c r="E58" i="84"/>
  <c r="E55" i="84" s="1"/>
  <c r="E54" i="84" s="1"/>
  <c r="E59" i="84"/>
  <c r="C62" i="84"/>
  <c r="D62" i="84"/>
  <c r="E63" i="84"/>
  <c r="E62" i="84" s="1"/>
  <c r="E64" i="84"/>
  <c r="E65" i="84"/>
  <c r="E66" i="84"/>
  <c r="E67" i="84"/>
  <c r="E68" i="84"/>
  <c r="E69" i="84"/>
  <c r="E70" i="84"/>
  <c r="E71" i="84"/>
  <c r="E72" i="84"/>
  <c r="E73" i="84"/>
  <c r="E74" i="84"/>
  <c r="E75" i="84"/>
  <c r="E76" i="84"/>
  <c r="E77" i="84"/>
  <c r="E78" i="84"/>
  <c r="E79" i="84"/>
  <c r="E80" i="84"/>
  <c r="E81" i="84"/>
  <c r="E82" i="84"/>
  <c r="E83" i="84"/>
  <c r="E84" i="84"/>
  <c r="C86" i="84"/>
  <c r="C85" i="84" s="1"/>
  <c r="D86" i="84"/>
  <c r="D85" i="84" s="1"/>
  <c r="E87" i="84"/>
  <c r="E86" i="84" s="1"/>
  <c r="E85" i="84" s="1"/>
  <c r="E88" i="84"/>
  <c r="E89" i="84"/>
  <c r="E90" i="84"/>
  <c r="E91" i="84"/>
  <c r="E92" i="84"/>
  <c r="E93" i="84"/>
  <c r="E94" i="84"/>
  <c r="E95" i="84"/>
  <c r="E96" i="84"/>
  <c r="E97" i="84"/>
  <c r="E98" i="84"/>
  <c r="E99" i="84"/>
  <c r="E100" i="84"/>
  <c r="E101" i="84"/>
  <c r="E102" i="84"/>
  <c r="E103" i="84"/>
  <c r="C104" i="84"/>
  <c r="D104" i="84"/>
  <c r="E105" i="84"/>
  <c r="E104" i="84" s="1"/>
  <c r="E106" i="84"/>
  <c r="E107" i="84"/>
  <c r="E108" i="84"/>
  <c r="E109" i="84"/>
  <c r="E110" i="84"/>
  <c r="Q39" i="94" l="1"/>
  <c r="C29" i="94"/>
  <c r="C36" i="94" s="1"/>
  <c r="D36" i="94"/>
  <c r="L37" i="93"/>
  <c r="Q30" i="93"/>
  <c r="M53" i="93"/>
  <c r="Q24" i="93"/>
  <c r="F53" i="93"/>
  <c r="Q32" i="93"/>
  <c r="Q31" i="93"/>
  <c r="Q27" i="93"/>
  <c r="O53" i="93"/>
  <c r="D53" i="93"/>
  <c r="I53" i="93"/>
  <c r="L45" i="93"/>
  <c r="H53" i="93"/>
  <c r="J53" i="93"/>
  <c r="E53" i="93"/>
  <c r="M39" i="93"/>
  <c r="M45" i="93" s="1"/>
  <c r="L32" i="93"/>
  <c r="Q29" i="93" s="1"/>
  <c r="L26" i="93"/>
  <c r="Q26" i="93" s="1"/>
  <c r="G81" i="86"/>
  <c r="N81" i="86"/>
  <c r="C81" i="86"/>
  <c r="D109" i="92"/>
  <c r="L108" i="92"/>
  <c r="Q35" i="92"/>
  <c r="L51" i="92"/>
  <c r="H109" i="92"/>
  <c r="Q38" i="92"/>
  <c r="L109" i="92"/>
  <c r="O109" i="92"/>
  <c r="L102" i="92"/>
  <c r="Q36" i="92"/>
  <c r="L54" i="92"/>
  <c r="Q30" i="92"/>
  <c r="N94" i="86"/>
  <c r="L88" i="86"/>
  <c r="K88" i="86" s="1"/>
  <c r="C84" i="86"/>
  <c r="L81" i="86"/>
  <c r="K81" i="86" s="1"/>
  <c r="L66" i="86"/>
  <c r="N65" i="86"/>
  <c r="K65" i="86" s="1"/>
  <c r="Q39" i="92"/>
  <c r="M38" i="92"/>
  <c r="G96" i="86"/>
  <c r="M95" i="86"/>
  <c r="G94" i="86"/>
  <c r="M93" i="86"/>
  <c r="C91" i="86"/>
  <c r="C87" i="86"/>
  <c r="C85" i="86"/>
  <c r="C70" i="86"/>
  <c r="C68" i="86"/>
  <c r="L60" i="86"/>
  <c r="M51" i="92"/>
  <c r="Q37" i="92"/>
  <c r="N34" i="86"/>
  <c r="C94" i="86"/>
  <c r="M92" i="86"/>
  <c r="N91" i="86"/>
  <c r="M91" i="86"/>
  <c r="N87" i="86"/>
  <c r="M87" i="86"/>
  <c r="G86" i="86"/>
  <c r="N85" i="86"/>
  <c r="M85" i="86"/>
  <c r="M82" i="86"/>
  <c r="M77" i="86"/>
  <c r="M72" i="86"/>
  <c r="N70" i="86"/>
  <c r="N68" i="86"/>
  <c r="N66" i="86"/>
  <c r="L65" i="86"/>
  <c r="N60" i="86"/>
  <c r="M49" i="86"/>
  <c r="N48" i="86"/>
  <c r="L86" i="92"/>
  <c r="L20" i="91"/>
  <c r="Q20" i="91"/>
  <c r="N21" i="91"/>
  <c r="L17" i="91"/>
  <c r="L21" i="91" s="1"/>
  <c r="Q18" i="91"/>
  <c r="Q24" i="91" s="1"/>
  <c r="E232" i="90"/>
  <c r="R82" i="90"/>
  <c r="L235" i="90"/>
  <c r="L238" i="90"/>
  <c r="L215" i="90"/>
  <c r="D110" i="90"/>
  <c r="M110" i="90"/>
  <c r="L110" i="90" s="1"/>
  <c r="L52" i="90"/>
  <c r="M50" i="90"/>
  <c r="D42" i="90"/>
  <c r="D240" i="90" s="1"/>
  <c r="E240" i="90"/>
  <c r="H34" i="90"/>
  <c r="I74" i="90"/>
  <c r="I240" i="90"/>
  <c r="I232" i="90" s="1"/>
  <c r="L97" i="86"/>
  <c r="N93" i="86"/>
  <c r="M89" i="86"/>
  <c r="H48" i="86"/>
  <c r="I31" i="86"/>
  <c r="E36" i="86"/>
  <c r="N36" i="86"/>
  <c r="M222" i="90"/>
  <c r="N176" i="90"/>
  <c r="N220" i="90" s="1"/>
  <c r="D102" i="90"/>
  <c r="M102" i="90"/>
  <c r="L102" i="90" s="1"/>
  <c r="L96" i="90"/>
  <c r="L76" i="90"/>
  <c r="L80" i="90" s="1"/>
  <c r="M80" i="90"/>
  <c r="O54" i="90"/>
  <c r="L56" i="90"/>
  <c r="H46" i="90"/>
  <c r="H240" i="90" s="1"/>
  <c r="H232" i="90" s="1"/>
  <c r="J35" i="86"/>
  <c r="L31" i="90"/>
  <c r="R78" i="90" s="1"/>
  <c r="M30" i="90"/>
  <c r="J97" i="86"/>
  <c r="F97" i="86"/>
  <c r="C97" i="86" s="1"/>
  <c r="C95" i="86"/>
  <c r="C93" i="86"/>
  <c r="L91" i="86"/>
  <c r="K91" i="86" s="1"/>
  <c r="I89" i="86"/>
  <c r="C89" i="86"/>
  <c r="L87" i="86"/>
  <c r="L85" i="86"/>
  <c r="K85" i="86" s="1"/>
  <c r="J78" i="86"/>
  <c r="L77" i="86"/>
  <c r="N76" i="86"/>
  <c r="M74" i="86"/>
  <c r="G68" i="86"/>
  <c r="M66" i="86"/>
  <c r="C64" i="86"/>
  <c r="L61" i="86"/>
  <c r="N56" i="86"/>
  <c r="I55" i="86"/>
  <c r="M55" i="86" s="1"/>
  <c r="H53" i="86"/>
  <c r="G53" i="86" s="1"/>
  <c r="J37" i="86"/>
  <c r="I34" i="86"/>
  <c r="M34" i="86" s="1"/>
  <c r="N39" i="86"/>
  <c r="H34" i="86"/>
  <c r="G240" i="90"/>
  <c r="G232" i="90" s="1"/>
  <c r="O227" i="90"/>
  <c r="O231" i="90" s="1"/>
  <c r="J231" i="90"/>
  <c r="D227" i="90"/>
  <c r="D231" i="90" s="1"/>
  <c r="L224" i="90"/>
  <c r="L242" i="90" s="1"/>
  <c r="M242" i="90"/>
  <c r="D215" i="90"/>
  <c r="H209" i="90"/>
  <c r="L203" i="90"/>
  <c r="K220" i="90"/>
  <c r="L184" i="90"/>
  <c r="M241" i="90"/>
  <c r="G220" i="90"/>
  <c r="L241" i="90"/>
  <c r="D160" i="90"/>
  <c r="M160" i="90"/>
  <c r="L160" i="90" s="1"/>
  <c r="K170" i="90"/>
  <c r="F170" i="90"/>
  <c r="N89" i="90"/>
  <c r="M84" i="90"/>
  <c r="L82" i="90"/>
  <c r="E74" i="90"/>
  <c r="D74" i="90" s="1"/>
  <c r="L64" i="90"/>
  <c r="N62" i="90"/>
  <c r="L59" i="90"/>
  <c r="L44" i="90"/>
  <c r="R83" i="90" s="1"/>
  <c r="M42" i="90"/>
  <c r="H33" i="86"/>
  <c r="H185" i="90"/>
  <c r="O220" i="90"/>
  <c r="E170" i="90"/>
  <c r="D48" i="86"/>
  <c r="C48" i="86" s="1"/>
  <c r="L88" i="90"/>
  <c r="O234" i="90"/>
  <c r="L55" i="90"/>
  <c r="M54" i="90"/>
  <c r="L54" i="90" s="1"/>
  <c r="N95" i="86"/>
  <c r="N89" i="86"/>
  <c r="K84" i="86"/>
  <c r="L73" i="86"/>
  <c r="M68" i="86"/>
  <c r="N63" i="86"/>
  <c r="F37" i="86"/>
  <c r="C37" i="86" s="1"/>
  <c r="J240" i="90"/>
  <c r="J232" i="90" s="1"/>
  <c r="K232" i="90"/>
  <c r="I231" i="90"/>
  <c r="M206" i="90"/>
  <c r="L206" i="90" s="1"/>
  <c r="L191" i="90"/>
  <c r="M182" i="90"/>
  <c r="L167" i="90"/>
  <c r="L237" i="90" s="1"/>
  <c r="O237" i="90"/>
  <c r="D113" i="90"/>
  <c r="M113" i="90"/>
  <c r="L113" i="90" s="1"/>
  <c r="H110" i="90"/>
  <c r="H54" i="86"/>
  <c r="G54" i="86" s="1"/>
  <c r="G170" i="90"/>
  <c r="O89" i="90"/>
  <c r="O170" i="90" s="1"/>
  <c r="D50" i="90"/>
  <c r="D36" i="86"/>
  <c r="L36" i="86" s="1"/>
  <c r="K36" i="86" s="1"/>
  <c r="E97" i="86"/>
  <c r="M97" i="86" s="1"/>
  <c r="G95" i="86"/>
  <c r="M94" i="86"/>
  <c r="G93" i="86"/>
  <c r="H90" i="86"/>
  <c r="G89" i="86"/>
  <c r="M86" i="86"/>
  <c r="N77" i="86"/>
  <c r="K77" i="86" s="1"/>
  <c r="N74" i="86"/>
  <c r="C74" i="86"/>
  <c r="L68" i="86"/>
  <c r="G64" i="86"/>
  <c r="M64" i="86"/>
  <c r="C61" i="86"/>
  <c r="M58" i="86"/>
  <c r="G57" i="86"/>
  <c r="D54" i="86"/>
  <c r="F35" i="86"/>
  <c r="D34" i="86"/>
  <c r="F240" i="90"/>
  <c r="F232" i="90" s="1"/>
  <c r="N227" i="90"/>
  <c r="N231" i="90" s="1"/>
  <c r="H227" i="90"/>
  <c r="H231" i="90" s="1"/>
  <c r="I220" i="90"/>
  <c r="H215" i="90"/>
  <c r="L207" i="90"/>
  <c r="L202" i="90"/>
  <c r="H241" i="90"/>
  <c r="D241" i="90"/>
  <c r="N118" i="90"/>
  <c r="D107" i="90"/>
  <c r="M107" i="90"/>
  <c r="L107" i="90" s="1"/>
  <c r="N76" i="90"/>
  <c r="N80" i="90" s="1"/>
  <c r="N235" i="90"/>
  <c r="O76" i="90"/>
  <c r="O80" i="90" s="1"/>
  <c r="O235" i="90"/>
  <c r="L63" i="90"/>
  <c r="M62" i="90"/>
  <c r="L62" i="90" s="1"/>
  <c r="O50" i="90"/>
  <c r="L51" i="90"/>
  <c r="C35" i="86"/>
  <c r="H32" i="86"/>
  <c r="L195" i="90"/>
  <c r="D191" i="90"/>
  <c r="D220" i="90" s="1"/>
  <c r="L179" i="90"/>
  <c r="L176" i="90"/>
  <c r="H157" i="90"/>
  <c r="H118" i="90"/>
  <c r="L95" i="90"/>
  <c r="J170" i="90"/>
  <c r="D89" i="90"/>
  <c r="D76" i="90"/>
  <c r="D80" i="90" s="1"/>
  <c r="E80" i="90"/>
  <c r="L71" i="90"/>
  <c r="M70" i="90"/>
  <c r="L70" i="90" s="1"/>
  <c r="O66" i="90"/>
  <c r="L66" i="90" s="1"/>
  <c r="L48" i="90"/>
  <c r="N46" i="90"/>
  <c r="N74" i="90" s="1"/>
  <c r="L39" i="90"/>
  <c r="M38" i="90"/>
  <c r="L38" i="90" s="1"/>
  <c r="O34" i="90"/>
  <c r="L34" i="90" s="1"/>
  <c r="L33" i="90"/>
  <c r="R84" i="90"/>
  <c r="K74" i="90"/>
  <c r="G74" i="90"/>
  <c r="N52" i="86"/>
  <c r="G49" i="86"/>
  <c r="M46" i="86"/>
  <c r="C40" i="86"/>
  <c r="E78" i="86"/>
  <c r="M78" i="86" s="1"/>
  <c r="H191" i="90"/>
  <c r="H220" i="90" s="1"/>
  <c r="L183" i="90"/>
  <c r="L178" i="90"/>
  <c r="L157" i="90"/>
  <c r="L118" i="90"/>
  <c r="L98" i="90"/>
  <c r="H89" i="90"/>
  <c r="N54" i="90"/>
  <c r="N240" i="90" s="1"/>
  <c r="L47" i="90"/>
  <c r="M46" i="90"/>
  <c r="L46" i="90" s="1"/>
  <c r="O42" i="90"/>
  <c r="O74" i="90" s="1"/>
  <c r="D167" i="90"/>
  <c r="D237" i="90" s="1"/>
  <c r="D232" i="90" s="1"/>
  <c r="Q31" i="89"/>
  <c r="L22" i="89"/>
  <c r="L65" i="89" s="1"/>
  <c r="K60" i="86"/>
  <c r="K73" i="86"/>
  <c r="N71" i="86"/>
  <c r="M67" i="86"/>
  <c r="M22" i="89"/>
  <c r="M65" i="89" s="1"/>
  <c r="C83" i="86"/>
  <c r="G80" i="86"/>
  <c r="M79" i="86"/>
  <c r="M76" i="86"/>
  <c r="N75" i="86"/>
  <c r="G71" i="86"/>
  <c r="C69" i="86"/>
  <c r="G66" i="86"/>
  <c r="C65" i="86"/>
  <c r="G60" i="86"/>
  <c r="C58" i="86"/>
  <c r="L57" i="86"/>
  <c r="G56" i="86"/>
  <c r="G52" i="86"/>
  <c r="C51" i="86"/>
  <c r="N50" i="86"/>
  <c r="C47" i="86"/>
  <c r="M45" i="86"/>
  <c r="N83" i="86"/>
  <c r="K66" i="86"/>
  <c r="N80" i="86"/>
  <c r="M70" i="86"/>
  <c r="L94" i="86"/>
  <c r="K94" i="86" s="1"/>
  <c r="M80" i="86"/>
  <c r="C80" i="86"/>
  <c r="N78" i="86"/>
  <c r="L78" i="86"/>
  <c r="C77" i="86"/>
  <c r="C71" i="86"/>
  <c r="G70" i="86"/>
  <c r="C66" i="86"/>
  <c r="N64" i="86"/>
  <c r="K64" i="86" s="1"/>
  <c r="G63" i="86"/>
  <c r="G62" i="86"/>
  <c r="N61" i="86"/>
  <c r="K61" i="86" s="1"/>
  <c r="C60" i="86"/>
  <c r="N57" i="86"/>
  <c r="M56" i="86"/>
  <c r="C56" i="86"/>
  <c r="N53" i="86"/>
  <c r="N51" i="86"/>
  <c r="M51" i="86"/>
  <c r="E65" i="89"/>
  <c r="Q30" i="89"/>
  <c r="Q33" i="89" s="1"/>
  <c r="Q35" i="89" s="1"/>
  <c r="M127" i="88"/>
  <c r="O106" i="88"/>
  <c r="L106" i="88" s="1"/>
  <c r="O140" i="88"/>
  <c r="L140" i="88" s="1"/>
  <c r="O48" i="88"/>
  <c r="O148" i="88"/>
  <c r="O127" i="88" s="1"/>
  <c r="M22" i="88"/>
  <c r="O112" i="88"/>
  <c r="L112" i="88" s="1"/>
  <c r="O143" i="88"/>
  <c r="O86" i="88"/>
  <c r="O90" i="88" s="1"/>
  <c r="H86" i="88"/>
  <c r="H90" i="88" s="1"/>
  <c r="F84" i="88"/>
  <c r="N52" i="88"/>
  <c r="N84" i="88" s="1"/>
  <c r="C96" i="86"/>
  <c r="L96" i="86"/>
  <c r="M43" i="86"/>
  <c r="M41" i="86"/>
  <c r="L38" i="86"/>
  <c r="N148" i="88"/>
  <c r="L147" i="88"/>
  <c r="N135" i="88"/>
  <c r="N127" i="88" s="1"/>
  <c r="M132" i="88"/>
  <c r="L132" i="88" s="1"/>
  <c r="L130" i="88"/>
  <c r="H129" i="88"/>
  <c r="I127" i="88"/>
  <c r="L123" i="88"/>
  <c r="O118" i="88"/>
  <c r="O126" i="88" s="1"/>
  <c r="L121" i="88"/>
  <c r="O145" i="88"/>
  <c r="L145" i="88" s="1"/>
  <c r="O104" i="88"/>
  <c r="L104" i="88" s="1"/>
  <c r="J90" i="88"/>
  <c r="I44" i="86"/>
  <c r="M44" i="86" s="1"/>
  <c r="L63" i="88"/>
  <c r="M60" i="88"/>
  <c r="L62" i="88"/>
  <c r="L60" i="88" s="1"/>
  <c r="L36" i="88"/>
  <c r="R31" i="88" s="1"/>
  <c r="I84" i="88"/>
  <c r="L143" i="88"/>
  <c r="G127" i="88"/>
  <c r="H96" i="88"/>
  <c r="H116" i="88" s="1"/>
  <c r="K148" i="88"/>
  <c r="M86" i="88"/>
  <c r="M90" i="88" s="1"/>
  <c r="L88" i="88"/>
  <c r="O52" i="88"/>
  <c r="L54" i="88"/>
  <c r="L52" i="88" s="1"/>
  <c r="O40" i="88"/>
  <c r="H22" i="88"/>
  <c r="J40" i="86"/>
  <c r="G40" i="86" s="1"/>
  <c r="M39" i="86"/>
  <c r="O96" i="88"/>
  <c r="G84" i="88"/>
  <c r="N96" i="86"/>
  <c r="N44" i="86"/>
  <c r="E35" i="86"/>
  <c r="M35" i="86" s="1"/>
  <c r="H148" i="88"/>
  <c r="J127" i="88"/>
  <c r="E127" i="88"/>
  <c r="L120" i="88"/>
  <c r="M118" i="88"/>
  <c r="M126" i="88" s="1"/>
  <c r="K116" i="88"/>
  <c r="H98" i="88"/>
  <c r="J33" i="86"/>
  <c r="N33" i="86" s="1"/>
  <c r="C44" i="86"/>
  <c r="M42" i="86"/>
  <c r="G36" i="86"/>
  <c r="J31" i="86"/>
  <c r="N31" i="86" s="1"/>
  <c r="L134" i="88"/>
  <c r="H133" i="88"/>
  <c r="K127" i="88"/>
  <c r="L82" i="88"/>
  <c r="R24" i="88" s="1"/>
  <c r="N76" i="88"/>
  <c r="M76" i="88"/>
  <c r="O56" i="88"/>
  <c r="H56" i="88"/>
  <c r="M44" i="88"/>
  <c r="L46" i="88"/>
  <c r="L44" i="88" s="1"/>
  <c r="L43" i="88"/>
  <c r="L40" i="88" s="1"/>
  <c r="L30" i="88"/>
  <c r="L26" i="88"/>
  <c r="O22" i="88"/>
  <c r="D22" i="88"/>
  <c r="M33" i="86"/>
  <c r="D135" i="88"/>
  <c r="L133" i="88"/>
  <c r="D127" i="88"/>
  <c r="N118" i="88"/>
  <c r="N126" i="88" s="1"/>
  <c r="M68" i="88"/>
  <c r="L70" i="88"/>
  <c r="L68" i="88" s="1"/>
  <c r="D56" i="88"/>
  <c r="M48" i="88"/>
  <c r="L25" i="88"/>
  <c r="L22" i="88" s="1"/>
  <c r="E84" i="88"/>
  <c r="L74" i="88"/>
  <c r="L72" i="88" s="1"/>
  <c r="L66" i="88"/>
  <c r="L64" i="88" s="1"/>
  <c r="L50" i="88"/>
  <c r="L48" i="88" s="1"/>
  <c r="M293" i="87"/>
  <c r="C75" i="86"/>
  <c r="L75" i="86"/>
  <c r="K75" i="86" s="1"/>
  <c r="N272" i="87"/>
  <c r="N293" i="87" s="1"/>
  <c r="I293" i="87"/>
  <c r="H31" i="86"/>
  <c r="H208" i="87"/>
  <c r="J59" i="86"/>
  <c r="N59" i="86" s="1"/>
  <c r="O204" i="87"/>
  <c r="L205" i="87"/>
  <c r="C76" i="86"/>
  <c r="L76" i="86"/>
  <c r="D31" i="86"/>
  <c r="C31" i="86" s="1"/>
  <c r="H296" i="87"/>
  <c r="H303" i="87" s="1"/>
  <c r="I303" i="87"/>
  <c r="M278" i="87"/>
  <c r="L279" i="87"/>
  <c r="L278" i="87" s="1"/>
  <c r="L294" i="87"/>
  <c r="H272" i="87"/>
  <c r="H293" i="87" s="1"/>
  <c r="L271" i="87"/>
  <c r="L293" i="87" s="1"/>
  <c r="O264" i="87"/>
  <c r="O307" i="87" s="1"/>
  <c r="L257" i="87"/>
  <c r="M253" i="87"/>
  <c r="L254" i="87"/>
  <c r="L253" i="87" s="1"/>
  <c r="M239" i="87"/>
  <c r="L236" i="87"/>
  <c r="L235" i="87" s="1"/>
  <c r="O218" i="87"/>
  <c r="L219" i="87"/>
  <c r="H264" i="87"/>
  <c r="M208" i="87"/>
  <c r="L209" i="87"/>
  <c r="M204" i="87"/>
  <c r="L206" i="87"/>
  <c r="I30" i="86"/>
  <c r="L95" i="86"/>
  <c r="K95" i="86" s="1"/>
  <c r="L93" i="86"/>
  <c r="C92" i="86"/>
  <c r="L89" i="86"/>
  <c r="L86" i="86"/>
  <c r="K86" i="86" s="1"/>
  <c r="L83" i="86"/>
  <c r="C82" i="86"/>
  <c r="L80" i="86"/>
  <c r="G79" i="86"/>
  <c r="C78" i="86"/>
  <c r="G77" i="86"/>
  <c r="G76" i="86"/>
  <c r="L71" i="86"/>
  <c r="M38" i="86"/>
  <c r="L297" i="87"/>
  <c r="L296" i="87" s="1"/>
  <c r="L303" i="87" s="1"/>
  <c r="M294" i="87"/>
  <c r="J263" i="87"/>
  <c r="L262" i="87"/>
  <c r="L260" i="87" s="1"/>
  <c r="D260" i="87"/>
  <c r="L239" i="87"/>
  <c r="H69" i="86"/>
  <c r="H228" i="87"/>
  <c r="H263" i="87" s="1"/>
  <c r="M218" i="87"/>
  <c r="M264" i="87"/>
  <c r="L220" i="87"/>
  <c r="O208" i="87"/>
  <c r="L210" i="87"/>
  <c r="L143" i="87"/>
  <c r="O125" i="87"/>
  <c r="L126" i="87"/>
  <c r="F169" i="87"/>
  <c r="N43" i="87"/>
  <c r="N115" i="87"/>
  <c r="L44" i="87"/>
  <c r="O43" i="87"/>
  <c r="G114" i="87"/>
  <c r="G305" i="87" s="1"/>
  <c r="H92" i="86"/>
  <c r="G92" i="86" s="1"/>
  <c r="H82" i="86"/>
  <c r="G82" i="86" s="1"/>
  <c r="C67" i="86"/>
  <c r="L67" i="86"/>
  <c r="L62" i="86"/>
  <c r="K62" i="86" s="1"/>
  <c r="N58" i="86"/>
  <c r="K58" i="86" s="1"/>
  <c r="G58" i="86"/>
  <c r="N55" i="86"/>
  <c r="D263" i="87"/>
  <c r="O141" i="87"/>
  <c r="L142" i="87"/>
  <c r="H169" i="87"/>
  <c r="L59" i="87"/>
  <c r="L79" i="86"/>
  <c r="K79" i="86" s="1"/>
  <c r="G78" i="86"/>
  <c r="G75" i="86"/>
  <c r="H74" i="86"/>
  <c r="N72" i="86"/>
  <c r="K72" i="86" s="1"/>
  <c r="G72" i="86"/>
  <c r="L70" i="86"/>
  <c r="N69" i="86"/>
  <c r="G65" i="86"/>
  <c r="G61" i="86"/>
  <c r="C59" i="86"/>
  <c r="L59" i="86"/>
  <c r="M54" i="86"/>
  <c r="L50" i="86"/>
  <c r="K50" i="86" s="1"/>
  <c r="F30" i="86"/>
  <c r="M303" i="87"/>
  <c r="O303" i="87"/>
  <c r="L268" i="87"/>
  <c r="D266" i="87"/>
  <c r="D269" i="87" s="1"/>
  <c r="M224" i="87"/>
  <c r="L225" i="87"/>
  <c r="L224" i="87" s="1"/>
  <c r="H224" i="87"/>
  <c r="J67" i="86"/>
  <c r="N67" i="86" s="1"/>
  <c r="N186" i="87"/>
  <c r="N263" i="87" s="1"/>
  <c r="N264" i="87"/>
  <c r="K176" i="87"/>
  <c r="H172" i="87"/>
  <c r="H176" i="87" s="1"/>
  <c r="J307" i="87"/>
  <c r="I66" i="87"/>
  <c r="H35" i="86" s="1"/>
  <c r="G35" i="86" s="1"/>
  <c r="H70" i="87"/>
  <c r="H66" i="87" s="1"/>
  <c r="N66" i="87"/>
  <c r="N114" i="87" s="1"/>
  <c r="N46" i="87"/>
  <c r="Q38" i="87"/>
  <c r="M38" i="87"/>
  <c r="L39" i="87"/>
  <c r="J30" i="86"/>
  <c r="F114" i="87"/>
  <c r="F305" i="87" s="1"/>
  <c r="E30" i="86"/>
  <c r="C63" i="86"/>
  <c r="L63" i="86"/>
  <c r="N45" i="86"/>
  <c r="M40" i="86"/>
  <c r="D296" i="87"/>
  <c r="D303" i="87" s="1"/>
  <c r="D288" i="87"/>
  <c r="D293" i="87" s="1"/>
  <c r="K293" i="87"/>
  <c r="G293" i="87"/>
  <c r="O293" i="87"/>
  <c r="L266" i="87"/>
  <c r="L269" i="87" s="1"/>
  <c r="F263" i="87"/>
  <c r="H260" i="87"/>
  <c r="O257" i="87"/>
  <c r="M250" i="87"/>
  <c r="L251" i="87"/>
  <c r="L250" i="87" s="1"/>
  <c r="L242" i="87"/>
  <c r="M52" i="86"/>
  <c r="D49" i="86"/>
  <c r="C49" i="86" s="1"/>
  <c r="E263" i="87"/>
  <c r="L188" i="87"/>
  <c r="L186" i="87" s="1"/>
  <c r="O186" i="87"/>
  <c r="D264" i="87"/>
  <c r="D186" i="87"/>
  <c r="O179" i="87"/>
  <c r="O263" i="87" s="1"/>
  <c r="L180" i="87"/>
  <c r="L179" i="87" s="1"/>
  <c r="N176" i="87"/>
  <c r="D176" i="87"/>
  <c r="G41" i="86"/>
  <c r="O129" i="87"/>
  <c r="L131" i="87"/>
  <c r="D169" i="87"/>
  <c r="I169" i="87"/>
  <c r="I80" i="87"/>
  <c r="H37" i="86" s="1"/>
  <c r="H84" i="87"/>
  <c r="N80" i="87"/>
  <c r="I36" i="86"/>
  <c r="M36" i="86" s="1"/>
  <c r="D66" i="87"/>
  <c r="O46" i="87"/>
  <c r="L47" i="87"/>
  <c r="M195" i="87"/>
  <c r="M263" i="87" s="1"/>
  <c r="L196" i="87"/>
  <c r="L195" i="87" s="1"/>
  <c r="I263" i="87"/>
  <c r="M129" i="87"/>
  <c r="M169" i="87" s="1"/>
  <c r="L130" i="87"/>
  <c r="L129" i="87" s="1"/>
  <c r="M32" i="86"/>
  <c r="M125" i="87"/>
  <c r="L127" i="87"/>
  <c r="I94" i="87"/>
  <c r="H39" i="86" s="1"/>
  <c r="L39" i="86" s="1"/>
  <c r="K39" i="86" s="1"/>
  <c r="H98" i="87"/>
  <c r="N94" i="87"/>
  <c r="H87" i="87"/>
  <c r="E37" i="86"/>
  <c r="M37" i="86" s="1"/>
  <c r="M31" i="86"/>
  <c r="Q40" i="87"/>
  <c r="O38" i="87"/>
  <c r="O114" i="87" s="1"/>
  <c r="H29" i="87"/>
  <c r="C55" i="86"/>
  <c r="M48" i="86"/>
  <c r="G44" i="86"/>
  <c r="N43" i="86"/>
  <c r="C32" i="86"/>
  <c r="L165" i="87"/>
  <c r="M161" i="87"/>
  <c r="L162" i="87"/>
  <c r="L161" i="87" s="1"/>
  <c r="E169" i="87"/>
  <c r="O101" i="87"/>
  <c r="L98" i="87"/>
  <c r="H94" i="87"/>
  <c r="M94" i="87"/>
  <c r="L95" i="87"/>
  <c r="L94" i="87" s="1"/>
  <c r="H91" i="87"/>
  <c r="O87" i="87"/>
  <c r="L84" i="87"/>
  <c r="H80" i="87"/>
  <c r="M80" i="87"/>
  <c r="L81" i="87"/>
  <c r="H77" i="87"/>
  <c r="H73" i="87" s="1"/>
  <c r="O73" i="87"/>
  <c r="L70" i="87"/>
  <c r="M66" i="87"/>
  <c r="L67" i="87"/>
  <c r="L66" i="87" s="1"/>
  <c r="H63" i="87"/>
  <c r="H59" i="87" s="1"/>
  <c r="O59" i="87"/>
  <c r="M50" i="87"/>
  <c r="M46" i="87" s="1"/>
  <c r="L51" i="87"/>
  <c r="L50" i="87" s="1"/>
  <c r="H50" i="87"/>
  <c r="H46" i="87" s="1"/>
  <c r="K46" i="87"/>
  <c r="J32" i="86" s="1"/>
  <c r="N32" i="86" s="1"/>
  <c r="D38" i="87"/>
  <c r="D114" i="87" s="1"/>
  <c r="J114" i="87"/>
  <c r="J305" i="87" s="1"/>
  <c r="N54" i="86"/>
  <c r="C52" i="86"/>
  <c r="M50" i="86"/>
  <c r="G48" i="86"/>
  <c r="N47" i="86"/>
  <c r="M47" i="86"/>
  <c r="G45" i="86"/>
  <c r="C43" i="86"/>
  <c r="N41" i="86"/>
  <c r="N38" i="86"/>
  <c r="K38" i="86" s="1"/>
  <c r="C36" i="86"/>
  <c r="G29" i="86"/>
  <c r="L212" i="87"/>
  <c r="L211" i="87" s="1"/>
  <c r="O195" i="87"/>
  <c r="N190" i="87"/>
  <c r="O157" i="87"/>
  <c r="L158" i="87"/>
  <c r="L157" i="87" s="1"/>
  <c r="L149" i="87"/>
  <c r="M145" i="87"/>
  <c r="L146" i="87"/>
  <c r="L145" i="87" s="1"/>
  <c r="N129" i="87"/>
  <c r="N169" i="87" s="1"/>
  <c r="L117" i="87"/>
  <c r="N101" i="87"/>
  <c r="D101" i="87"/>
  <c r="N87" i="87"/>
  <c r="D87" i="87"/>
  <c r="D73" i="87"/>
  <c r="D59" i="87"/>
  <c r="D115" i="87"/>
  <c r="E307" i="87" s="1"/>
  <c r="D307" i="87" s="1"/>
  <c r="D43" i="87"/>
  <c r="N38" i="87"/>
  <c r="L31" i="87"/>
  <c r="L30" i="87" s="1"/>
  <c r="L29" i="87" s="1"/>
  <c r="O30" i="87"/>
  <c r="O29" i="87" s="1"/>
  <c r="O165" i="87"/>
  <c r="O149" i="87"/>
  <c r="O133" i="87"/>
  <c r="M53" i="87"/>
  <c r="D46" i="87"/>
  <c r="L45" i="87"/>
  <c r="L115" i="87" s="1"/>
  <c r="E29" i="87"/>
  <c r="O172" i="87"/>
  <c r="O176" i="87" s="1"/>
  <c r="M153" i="87"/>
  <c r="M137" i="87"/>
  <c r="M108" i="87"/>
  <c r="L106" i="87"/>
  <c r="L105" i="87" s="1"/>
  <c r="L101" i="87" s="1"/>
  <c r="L92" i="87"/>
  <c r="L91" i="87" s="1"/>
  <c r="L87" i="87" s="1"/>
  <c r="L78" i="87"/>
  <c r="L77" i="87" s="1"/>
  <c r="L73" i="87" s="1"/>
  <c r="L64" i="87"/>
  <c r="L63" i="87" s="1"/>
  <c r="L54" i="87"/>
  <c r="L53" i="87" s="1"/>
  <c r="M43" i="87"/>
  <c r="L40" i="87"/>
  <c r="Q37" i="87" s="1"/>
  <c r="L34" i="87"/>
  <c r="L33" i="87" s="1"/>
  <c r="I29" i="87"/>
  <c r="L45" i="86"/>
  <c r="L41" i="86"/>
  <c r="L37" i="86"/>
  <c r="L33" i="86"/>
  <c r="L56" i="86"/>
  <c r="K56" i="86" s="1"/>
  <c r="G55" i="86"/>
  <c r="C54" i="86"/>
  <c r="L52" i="86"/>
  <c r="G51" i="86"/>
  <c r="C50" i="86"/>
  <c r="L48" i="86"/>
  <c r="K48" i="86" s="1"/>
  <c r="G47" i="86"/>
  <c r="C46" i="86"/>
  <c r="L44" i="86"/>
  <c r="K44" i="86" s="1"/>
  <c r="G43" i="86"/>
  <c r="C42" i="86"/>
  <c r="L40" i="86"/>
  <c r="C38" i="86"/>
  <c r="C34" i="86"/>
  <c r="L32" i="86"/>
  <c r="K46" i="86"/>
  <c r="K42" i="86"/>
  <c r="L53" i="86"/>
  <c r="L29" i="86"/>
  <c r="C57" i="86"/>
  <c r="L55" i="86"/>
  <c r="C53" i="86"/>
  <c r="L51" i="86"/>
  <c r="G50" i="86"/>
  <c r="L47" i="86"/>
  <c r="K47" i="86" s="1"/>
  <c r="G46" i="86"/>
  <c r="C45" i="86"/>
  <c r="L43" i="86"/>
  <c r="K43" i="86" s="1"/>
  <c r="G42" i="86"/>
  <c r="C41" i="86"/>
  <c r="G38" i="86"/>
  <c r="G34" i="86"/>
  <c r="C33" i="86"/>
  <c r="C29" i="86"/>
  <c r="L50" i="85"/>
  <c r="N108" i="85"/>
  <c r="L27" i="85"/>
  <c r="L37" i="85" s="1"/>
  <c r="L108" i="85" s="1"/>
  <c r="L103" i="85"/>
  <c r="L107" i="85" s="1"/>
  <c r="L87" i="85"/>
  <c r="L101" i="85" s="1"/>
  <c r="L55" i="85"/>
  <c r="L85" i="85" s="1"/>
  <c r="E61" i="84"/>
  <c r="E60" i="84" s="1"/>
  <c r="D61" i="84"/>
  <c r="D60" i="84" s="1"/>
  <c r="C61" i="84"/>
  <c r="C60" i="84" s="1"/>
  <c r="C111" i="84" s="1"/>
  <c r="D111" i="84"/>
  <c r="E27" i="84"/>
  <c r="L24" i="93" l="1"/>
  <c r="L27" i="93" s="1"/>
  <c r="L29" i="93"/>
  <c r="L34" i="93" s="1"/>
  <c r="Q34" i="93"/>
  <c r="K68" i="86"/>
  <c r="L35" i="86"/>
  <c r="K70" i="86"/>
  <c r="K96" i="86"/>
  <c r="K78" i="86"/>
  <c r="L54" i="86"/>
  <c r="K87" i="86"/>
  <c r="M109" i="92"/>
  <c r="Q40" i="92"/>
  <c r="Q42" i="92" s="1"/>
  <c r="K80" i="86"/>
  <c r="K89" i="86"/>
  <c r="N97" i="86"/>
  <c r="K97" i="86" s="1"/>
  <c r="M30" i="86"/>
  <c r="Q26" i="91"/>
  <c r="N232" i="90"/>
  <c r="R85" i="90"/>
  <c r="L84" i="90"/>
  <c r="L234" i="90"/>
  <c r="H74" i="90"/>
  <c r="L31" i="86"/>
  <c r="K55" i="86"/>
  <c r="K51" i="86"/>
  <c r="K52" i="86"/>
  <c r="F98" i="86"/>
  <c r="G37" i="86"/>
  <c r="K67" i="86"/>
  <c r="K71" i="86"/>
  <c r="N37" i="86"/>
  <c r="K37" i="86" s="1"/>
  <c r="L42" i="90"/>
  <c r="N170" i="90"/>
  <c r="N35" i="86"/>
  <c r="O240" i="90"/>
  <c r="M240" i="90"/>
  <c r="M232" i="90" s="1"/>
  <c r="M74" i="90"/>
  <c r="L74" i="90" s="1"/>
  <c r="L30" i="90"/>
  <c r="L240" i="90" s="1"/>
  <c r="D170" i="90"/>
  <c r="L90" i="86"/>
  <c r="K90" i="86" s="1"/>
  <c r="G90" i="86"/>
  <c r="L89" i="90"/>
  <c r="L50" i="90"/>
  <c r="K63" i="86"/>
  <c r="K83" i="86"/>
  <c r="K93" i="86"/>
  <c r="K76" i="86"/>
  <c r="K57" i="86"/>
  <c r="H170" i="90"/>
  <c r="L34" i="86"/>
  <c r="K34" i="86" s="1"/>
  <c r="L182" i="90"/>
  <c r="R86" i="90" s="1"/>
  <c r="M220" i="90"/>
  <c r="O232" i="90"/>
  <c r="M170" i="90"/>
  <c r="L222" i="90"/>
  <c r="R89" i="90" s="1"/>
  <c r="M231" i="90"/>
  <c r="L227" i="90"/>
  <c r="G97" i="86"/>
  <c r="L49" i="86"/>
  <c r="K49" i="86" s="1"/>
  <c r="K53" i="86"/>
  <c r="K54" i="86"/>
  <c r="L84" i="88"/>
  <c r="M98" i="86"/>
  <c r="L86" i="88"/>
  <c r="L90" i="88" s="1"/>
  <c r="R28" i="88"/>
  <c r="H127" i="88"/>
  <c r="L148" i="88"/>
  <c r="L127" i="88" s="1"/>
  <c r="K31" i="86"/>
  <c r="J98" i="86"/>
  <c r="G32" i="86"/>
  <c r="D84" i="88"/>
  <c r="N40" i="86"/>
  <c r="L118" i="88"/>
  <c r="L126" i="88" s="1"/>
  <c r="L96" i="88"/>
  <c r="O116" i="88"/>
  <c r="R22" i="88"/>
  <c r="K40" i="86"/>
  <c r="G31" i="86"/>
  <c r="O84" i="88"/>
  <c r="G33" i="86"/>
  <c r="K33" i="86"/>
  <c r="H84" i="88"/>
  <c r="M84" i="88"/>
  <c r="N305" i="87"/>
  <c r="O305" i="87"/>
  <c r="M114" i="87"/>
  <c r="M305" i="87" s="1"/>
  <c r="K32" i="86"/>
  <c r="E114" i="87"/>
  <c r="E305" i="87" s="1"/>
  <c r="D305" i="87" s="1"/>
  <c r="D30" i="86"/>
  <c r="O169" i="87"/>
  <c r="G39" i="86"/>
  <c r="L264" i="87"/>
  <c r="N30" i="86"/>
  <c r="G67" i="86"/>
  <c r="L218" i="87"/>
  <c r="K59" i="86"/>
  <c r="E98" i="86"/>
  <c r="K45" i="86"/>
  <c r="Q33" i="87"/>
  <c r="L169" i="87"/>
  <c r="H114" i="87"/>
  <c r="L46" i="87"/>
  <c r="L38" i="87"/>
  <c r="L114" i="87" s="1"/>
  <c r="Q28" i="87"/>
  <c r="L141" i="87"/>
  <c r="L125" i="87"/>
  <c r="G59" i="86"/>
  <c r="L204" i="87"/>
  <c r="Q41" i="87" s="1"/>
  <c r="L92" i="86"/>
  <c r="K92" i="86" s="1"/>
  <c r="L43" i="87"/>
  <c r="Q42" i="87" s="1"/>
  <c r="G69" i="86"/>
  <c r="L69" i="86"/>
  <c r="K69" i="86" s="1"/>
  <c r="K41" i="86"/>
  <c r="I114" i="87"/>
  <c r="I305" i="87" s="1"/>
  <c r="H305" i="87" s="1"/>
  <c r="H30" i="86"/>
  <c r="L80" i="87"/>
  <c r="K114" i="87"/>
  <c r="K305" i="87" s="1"/>
  <c r="I98" i="86"/>
  <c r="G74" i="86"/>
  <c r="L74" i="86"/>
  <c r="K74" i="86" s="1"/>
  <c r="N307" i="87"/>
  <c r="M307" i="87"/>
  <c r="L307" i="87" s="1"/>
  <c r="L208" i="87"/>
  <c r="L82" i="86"/>
  <c r="K82" i="86" s="1"/>
  <c r="K29" i="86"/>
  <c r="E111" i="84"/>
  <c r="Q36" i="93" l="1"/>
  <c r="L53" i="93"/>
  <c r="K35" i="86"/>
  <c r="L232" i="90"/>
  <c r="L231" i="90"/>
  <c r="L220" i="90"/>
  <c r="R88" i="90"/>
  <c r="R91" i="90" s="1"/>
  <c r="L170" i="90"/>
  <c r="N98" i="86"/>
  <c r="R32" i="88"/>
  <c r="R34" i="88" s="1"/>
  <c r="L116" i="88"/>
  <c r="R25" i="88"/>
  <c r="L263" i="87"/>
  <c r="H98" i="86"/>
  <c r="G30" i="86"/>
  <c r="G98" i="86" s="1"/>
  <c r="L30" i="86"/>
  <c r="C30" i="86"/>
  <c r="C98" i="86" s="1"/>
  <c r="D98" i="86"/>
  <c r="Q43" i="87"/>
  <c r="Q47" i="87" s="1"/>
  <c r="L305" i="87"/>
  <c r="R92" i="90" l="1"/>
  <c r="K30" i="86"/>
  <c r="K98" i="86" s="1"/>
  <c r="L98" i="86"/>
  <c r="D16" i="50" l="1"/>
  <c r="I16" i="50"/>
  <c r="J16" i="50"/>
  <c r="K16" i="50"/>
  <c r="D17" i="50"/>
  <c r="E17" i="50"/>
  <c r="E16" i="50" s="1"/>
  <c r="F17" i="50"/>
  <c r="G17" i="50"/>
  <c r="G16" i="50" s="1"/>
  <c r="H17" i="50"/>
  <c r="H16" i="50" s="1"/>
  <c r="M17" i="50"/>
  <c r="O17" i="50"/>
  <c r="O16" i="50" s="1"/>
  <c r="D18" i="50"/>
  <c r="H18" i="50"/>
  <c r="H42" i="50" s="1"/>
  <c r="H199" i="50" s="1"/>
  <c r="M18" i="50"/>
  <c r="N18" i="50"/>
  <c r="O18" i="50"/>
  <c r="D19" i="50"/>
  <c r="H19" i="50"/>
  <c r="M19" i="50"/>
  <c r="L19" i="50" s="1"/>
  <c r="N19" i="50"/>
  <c r="O19" i="50"/>
  <c r="D20" i="50"/>
  <c r="E20" i="50"/>
  <c r="F20" i="50"/>
  <c r="N20" i="50" s="1"/>
  <c r="G20" i="50"/>
  <c r="H20" i="50"/>
  <c r="M20" i="50"/>
  <c r="L20" i="50" s="1"/>
  <c r="O20" i="50"/>
  <c r="D21" i="50"/>
  <c r="H21" i="50"/>
  <c r="M21" i="50"/>
  <c r="N21" i="50"/>
  <c r="O21" i="50"/>
  <c r="D22" i="50"/>
  <c r="E22" i="50"/>
  <c r="F22" i="50"/>
  <c r="G22" i="50"/>
  <c r="I22" i="50"/>
  <c r="J22" i="50"/>
  <c r="K22" i="50"/>
  <c r="N22" i="50"/>
  <c r="D23" i="50"/>
  <c r="H23" i="50"/>
  <c r="H22" i="50" s="1"/>
  <c r="M23" i="50"/>
  <c r="N23" i="50"/>
  <c r="O23" i="50"/>
  <c r="O22" i="50" s="1"/>
  <c r="D24" i="50"/>
  <c r="E24" i="50"/>
  <c r="F24" i="50"/>
  <c r="G24" i="50"/>
  <c r="I24" i="50"/>
  <c r="J24" i="50"/>
  <c r="K24" i="50"/>
  <c r="N24" i="50"/>
  <c r="D25" i="50"/>
  <c r="H25" i="50"/>
  <c r="H24" i="50" s="1"/>
  <c r="M25" i="50"/>
  <c r="N25" i="50"/>
  <c r="O25" i="50"/>
  <c r="O24" i="50" s="1"/>
  <c r="D26" i="50"/>
  <c r="E26" i="50"/>
  <c r="F26" i="50"/>
  <c r="G26" i="50"/>
  <c r="I26" i="50"/>
  <c r="J26" i="50"/>
  <c r="K26" i="50"/>
  <c r="N26" i="50"/>
  <c r="D27" i="50"/>
  <c r="H27" i="50"/>
  <c r="H26" i="50" s="1"/>
  <c r="M27" i="50"/>
  <c r="N27" i="50"/>
  <c r="O27" i="50"/>
  <c r="O26" i="50" s="1"/>
  <c r="D28" i="50"/>
  <c r="E28" i="50"/>
  <c r="F28" i="50"/>
  <c r="G28" i="50"/>
  <c r="I28" i="50"/>
  <c r="J28" i="50"/>
  <c r="K28" i="50"/>
  <c r="N28" i="50"/>
  <c r="D29" i="50"/>
  <c r="H29" i="50"/>
  <c r="H28" i="50" s="1"/>
  <c r="M29" i="50"/>
  <c r="N29" i="50"/>
  <c r="O29" i="50"/>
  <c r="O28" i="50" s="1"/>
  <c r="D30" i="50"/>
  <c r="E30" i="50"/>
  <c r="F30" i="50"/>
  <c r="G30" i="50"/>
  <c r="H30" i="50"/>
  <c r="I30" i="50"/>
  <c r="J30" i="50"/>
  <c r="K30" i="50"/>
  <c r="M30" i="50"/>
  <c r="D31" i="50"/>
  <c r="H31" i="50"/>
  <c r="L31" i="50"/>
  <c r="L30" i="50" s="1"/>
  <c r="M31" i="50"/>
  <c r="N31" i="50"/>
  <c r="O31" i="50"/>
  <c r="O30" i="50" s="1"/>
  <c r="E32" i="50"/>
  <c r="D32" i="50" s="1"/>
  <c r="F32" i="50"/>
  <c r="G32" i="50"/>
  <c r="I32" i="50"/>
  <c r="J32" i="50"/>
  <c r="K32" i="50"/>
  <c r="N32" i="50"/>
  <c r="D33" i="50"/>
  <c r="H33" i="50"/>
  <c r="H32" i="50" s="1"/>
  <c r="M33" i="50"/>
  <c r="N33" i="50"/>
  <c r="O33" i="50"/>
  <c r="O32" i="50" s="1"/>
  <c r="E34" i="50"/>
  <c r="F34" i="50"/>
  <c r="G34" i="50"/>
  <c r="I34" i="50"/>
  <c r="J34" i="50"/>
  <c r="K34" i="50"/>
  <c r="O34" i="50"/>
  <c r="D35" i="50"/>
  <c r="H35" i="50"/>
  <c r="H34" i="50" s="1"/>
  <c r="M35" i="50"/>
  <c r="L35" i="50" s="1"/>
  <c r="L34" i="50" s="1"/>
  <c r="N35" i="50"/>
  <c r="N34" i="50" s="1"/>
  <c r="O35" i="50"/>
  <c r="E36" i="50"/>
  <c r="F36" i="50"/>
  <c r="G36" i="50"/>
  <c r="I36" i="50"/>
  <c r="J36" i="50"/>
  <c r="K36" i="50"/>
  <c r="M36" i="50"/>
  <c r="N36" i="50"/>
  <c r="O36" i="50"/>
  <c r="D37" i="50"/>
  <c r="H37" i="50"/>
  <c r="H36" i="50" s="1"/>
  <c r="M37" i="50"/>
  <c r="N37" i="50"/>
  <c r="O37" i="50"/>
  <c r="E38" i="50"/>
  <c r="F38" i="50"/>
  <c r="G38" i="50"/>
  <c r="I38" i="50"/>
  <c r="J38" i="50"/>
  <c r="K38" i="50"/>
  <c r="D39" i="50"/>
  <c r="H39" i="50"/>
  <c r="H38" i="50" s="1"/>
  <c r="M39" i="50"/>
  <c r="M38" i="50" s="1"/>
  <c r="N39" i="50"/>
  <c r="N38" i="50" s="1"/>
  <c r="O39" i="50"/>
  <c r="O38" i="50" s="1"/>
  <c r="K40" i="50"/>
  <c r="E42" i="50"/>
  <c r="D42" i="50" s="1"/>
  <c r="F42" i="50"/>
  <c r="F40" i="50" s="1"/>
  <c r="G42" i="50"/>
  <c r="I42" i="50"/>
  <c r="J42" i="50"/>
  <c r="J40" i="50" s="1"/>
  <c r="K42" i="50"/>
  <c r="K199" i="50" s="1"/>
  <c r="K197" i="50" s="1"/>
  <c r="N42" i="50"/>
  <c r="E43" i="50"/>
  <c r="F43" i="50"/>
  <c r="G43" i="50"/>
  <c r="G200" i="50" s="1"/>
  <c r="I43" i="50"/>
  <c r="J43" i="50"/>
  <c r="K43" i="50"/>
  <c r="E45" i="50"/>
  <c r="I45" i="50"/>
  <c r="J45" i="50"/>
  <c r="K45" i="50"/>
  <c r="O45" i="50"/>
  <c r="E46" i="50"/>
  <c r="F46" i="50"/>
  <c r="F45" i="50" s="1"/>
  <c r="G46" i="50"/>
  <c r="O46" i="50" s="1"/>
  <c r="H46" i="50"/>
  <c r="H45" i="50" s="1"/>
  <c r="N46" i="50"/>
  <c r="D47" i="50"/>
  <c r="H47" i="50"/>
  <c r="L47" i="50"/>
  <c r="M47" i="50"/>
  <c r="N47" i="50"/>
  <c r="O47" i="50"/>
  <c r="D48" i="50"/>
  <c r="E48" i="50"/>
  <c r="F48" i="50"/>
  <c r="N48" i="50" s="1"/>
  <c r="G48" i="50"/>
  <c r="H48" i="50"/>
  <c r="M48" i="50"/>
  <c r="L48" i="50" s="1"/>
  <c r="Q23" i="50" s="1"/>
  <c r="O48" i="50"/>
  <c r="D49" i="50"/>
  <c r="H49" i="50"/>
  <c r="M49" i="50"/>
  <c r="N49" i="50"/>
  <c r="O49" i="50"/>
  <c r="O76" i="50" s="1"/>
  <c r="D50" i="50"/>
  <c r="H50" i="50"/>
  <c r="H77" i="50" s="1"/>
  <c r="H202" i="50" s="1"/>
  <c r="M50" i="50"/>
  <c r="N50" i="50"/>
  <c r="O50" i="50"/>
  <c r="O77" i="50" s="1"/>
  <c r="D51" i="50"/>
  <c r="H51" i="50"/>
  <c r="M51" i="50"/>
  <c r="N51" i="50"/>
  <c r="O51" i="50"/>
  <c r="O79" i="50" s="1"/>
  <c r="O201" i="50" s="1"/>
  <c r="E52" i="50"/>
  <c r="F52" i="50"/>
  <c r="G52" i="50"/>
  <c r="O52" i="50" s="1"/>
  <c r="H52" i="50"/>
  <c r="N52" i="50"/>
  <c r="D53" i="50"/>
  <c r="H53" i="50"/>
  <c r="L53" i="50"/>
  <c r="M53" i="50"/>
  <c r="N53" i="50"/>
  <c r="N76" i="50" s="1"/>
  <c r="O53" i="50"/>
  <c r="D54" i="50"/>
  <c r="E54" i="50"/>
  <c r="F54" i="50"/>
  <c r="G54" i="50"/>
  <c r="H54" i="50"/>
  <c r="I54" i="50"/>
  <c r="J54" i="50"/>
  <c r="K54" i="50"/>
  <c r="M54" i="50"/>
  <c r="D55" i="50"/>
  <c r="H55" i="50"/>
  <c r="L55" i="50"/>
  <c r="L54" i="50" s="1"/>
  <c r="M55" i="50"/>
  <c r="N55" i="50"/>
  <c r="N54" i="50" s="1"/>
  <c r="O55" i="50"/>
  <c r="O54" i="50" s="1"/>
  <c r="D56" i="50"/>
  <c r="E56" i="50"/>
  <c r="F56" i="50"/>
  <c r="G56" i="50"/>
  <c r="H56" i="50"/>
  <c r="I56" i="50"/>
  <c r="J56" i="50"/>
  <c r="K56" i="50"/>
  <c r="L56" i="50"/>
  <c r="N56" i="50"/>
  <c r="O56" i="50"/>
  <c r="D57" i="50"/>
  <c r="H57" i="50"/>
  <c r="L57" i="50"/>
  <c r="M57" i="50"/>
  <c r="M56" i="50" s="1"/>
  <c r="N57" i="50"/>
  <c r="O57" i="50"/>
  <c r="D58" i="50"/>
  <c r="E58" i="50"/>
  <c r="F58" i="50"/>
  <c r="G58" i="50"/>
  <c r="H58" i="50"/>
  <c r="I58" i="50"/>
  <c r="J58" i="50"/>
  <c r="K58" i="50"/>
  <c r="M58" i="50"/>
  <c r="D59" i="50"/>
  <c r="H59" i="50"/>
  <c r="L59" i="50"/>
  <c r="L58" i="50" s="1"/>
  <c r="M59" i="50"/>
  <c r="N59" i="50"/>
  <c r="N58" i="50" s="1"/>
  <c r="O59" i="50"/>
  <c r="O58" i="50" s="1"/>
  <c r="D60" i="50"/>
  <c r="E60" i="50"/>
  <c r="F60" i="50"/>
  <c r="G60" i="50"/>
  <c r="H60" i="50"/>
  <c r="I60" i="50"/>
  <c r="J60" i="50"/>
  <c r="K60" i="50"/>
  <c r="L60" i="50"/>
  <c r="O60" i="50"/>
  <c r="D61" i="50"/>
  <c r="H61" i="50"/>
  <c r="L61" i="50"/>
  <c r="M61" i="50"/>
  <c r="M60" i="50" s="1"/>
  <c r="N61" i="50"/>
  <c r="N60" i="50" s="1"/>
  <c r="O61" i="50"/>
  <c r="D62" i="50"/>
  <c r="E62" i="50"/>
  <c r="F62" i="50"/>
  <c r="G62" i="50"/>
  <c r="H62" i="50"/>
  <c r="I62" i="50"/>
  <c r="J62" i="50"/>
  <c r="K62" i="50"/>
  <c r="M62" i="50"/>
  <c r="D63" i="50"/>
  <c r="H63" i="50"/>
  <c r="L63" i="50"/>
  <c r="L62" i="50" s="1"/>
  <c r="M63" i="50"/>
  <c r="N63" i="50"/>
  <c r="N62" i="50" s="1"/>
  <c r="O63" i="50"/>
  <c r="O62" i="50" s="1"/>
  <c r="D64" i="50"/>
  <c r="E64" i="50"/>
  <c r="F64" i="50"/>
  <c r="G64" i="50"/>
  <c r="H64" i="50"/>
  <c r="I64" i="50"/>
  <c r="J64" i="50"/>
  <c r="K64" i="50"/>
  <c r="L64" i="50"/>
  <c r="N64" i="50"/>
  <c r="O64" i="50"/>
  <c r="D65" i="50"/>
  <c r="H65" i="50"/>
  <c r="L65" i="50"/>
  <c r="M65" i="50"/>
  <c r="M64" i="50" s="1"/>
  <c r="N65" i="50"/>
  <c r="O65" i="50"/>
  <c r="D66" i="50"/>
  <c r="E66" i="50"/>
  <c r="F66" i="50"/>
  <c r="G66" i="50"/>
  <c r="H66" i="50"/>
  <c r="I66" i="50"/>
  <c r="J66" i="50"/>
  <c r="K66" i="50"/>
  <c r="M66" i="50"/>
  <c r="D67" i="50"/>
  <c r="H67" i="50"/>
  <c r="L67" i="50"/>
  <c r="L66" i="50" s="1"/>
  <c r="M67" i="50"/>
  <c r="N67" i="50"/>
  <c r="N66" i="50" s="1"/>
  <c r="O67" i="50"/>
  <c r="O66" i="50" s="1"/>
  <c r="D68" i="50"/>
  <c r="E68" i="50"/>
  <c r="F68" i="50"/>
  <c r="G68" i="50"/>
  <c r="H68" i="50"/>
  <c r="I68" i="50"/>
  <c r="J68" i="50"/>
  <c r="K68" i="50"/>
  <c r="D69" i="50"/>
  <c r="H69" i="50"/>
  <c r="L69" i="50"/>
  <c r="L68" i="50" s="1"/>
  <c r="M69" i="50"/>
  <c r="M68" i="50" s="1"/>
  <c r="N69" i="50"/>
  <c r="N68" i="50" s="1"/>
  <c r="O69" i="50"/>
  <c r="O68" i="50" s="1"/>
  <c r="D70" i="50"/>
  <c r="E70" i="50"/>
  <c r="F70" i="50"/>
  <c r="G70" i="50"/>
  <c r="H70" i="50"/>
  <c r="I70" i="50"/>
  <c r="J70" i="50"/>
  <c r="K70" i="50"/>
  <c r="L70" i="50"/>
  <c r="M70" i="50"/>
  <c r="N70" i="50"/>
  <c r="D71" i="50"/>
  <c r="H71" i="50"/>
  <c r="L71" i="50"/>
  <c r="M71" i="50"/>
  <c r="N71" i="50"/>
  <c r="O71" i="50"/>
  <c r="O70" i="50" s="1"/>
  <c r="D72" i="50"/>
  <c r="E72" i="50"/>
  <c r="F72" i="50"/>
  <c r="G72" i="50"/>
  <c r="H72" i="50"/>
  <c r="I72" i="50"/>
  <c r="J72" i="50"/>
  <c r="K72" i="50"/>
  <c r="O72" i="50"/>
  <c r="D73" i="50"/>
  <c r="H73" i="50"/>
  <c r="L73" i="50"/>
  <c r="L72" i="50" s="1"/>
  <c r="M73" i="50"/>
  <c r="M72" i="50" s="1"/>
  <c r="N73" i="50"/>
  <c r="N72" i="50" s="1"/>
  <c r="O73" i="50"/>
  <c r="D74" i="50"/>
  <c r="D76" i="50"/>
  <c r="E76" i="50"/>
  <c r="E74" i="50" s="1"/>
  <c r="F76" i="50"/>
  <c r="F74" i="50" s="1"/>
  <c r="G76" i="50"/>
  <c r="G74" i="50" s="1"/>
  <c r="H76" i="50"/>
  <c r="I76" i="50"/>
  <c r="I74" i="50" s="1"/>
  <c r="J76" i="50"/>
  <c r="J74" i="50" s="1"/>
  <c r="K76" i="50"/>
  <c r="K74" i="50" s="1"/>
  <c r="D77" i="50"/>
  <c r="E77" i="50"/>
  <c r="F77" i="50"/>
  <c r="G77" i="50"/>
  <c r="I77" i="50"/>
  <c r="J77" i="50"/>
  <c r="K77" i="50"/>
  <c r="N77" i="50"/>
  <c r="D78" i="50"/>
  <c r="E78" i="50"/>
  <c r="F78" i="50"/>
  <c r="G78" i="50"/>
  <c r="H78" i="50"/>
  <c r="I78" i="50"/>
  <c r="J78" i="50"/>
  <c r="K78" i="50"/>
  <c r="M78" i="50"/>
  <c r="O78" i="50"/>
  <c r="D79" i="50"/>
  <c r="E79" i="50"/>
  <c r="F79" i="50"/>
  <c r="G79" i="50"/>
  <c r="H79" i="50"/>
  <c r="I79" i="50"/>
  <c r="J79" i="50"/>
  <c r="K79" i="50"/>
  <c r="N79" i="50"/>
  <c r="D81" i="50"/>
  <c r="E81" i="50"/>
  <c r="F81" i="50"/>
  <c r="G81" i="50"/>
  <c r="H81" i="50"/>
  <c r="I81" i="50"/>
  <c r="J81" i="50"/>
  <c r="K81" i="50"/>
  <c r="D83" i="50"/>
  <c r="H83" i="50"/>
  <c r="L83" i="50"/>
  <c r="L81" i="50" s="1"/>
  <c r="Q25" i="50" s="1"/>
  <c r="M83" i="50"/>
  <c r="M81" i="50" s="1"/>
  <c r="N83" i="50"/>
  <c r="N87" i="50" s="1"/>
  <c r="O83" i="50"/>
  <c r="D84" i="50"/>
  <c r="H84" i="50"/>
  <c r="L84" i="50"/>
  <c r="L88" i="50" s="1"/>
  <c r="M84" i="50"/>
  <c r="N84" i="50"/>
  <c r="N88" i="50" s="1"/>
  <c r="O84" i="50"/>
  <c r="O81" i="50" s="1"/>
  <c r="D85" i="50"/>
  <c r="H85" i="50"/>
  <c r="D87" i="50"/>
  <c r="E87" i="50"/>
  <c r="E85" i="50" s="1"/>
  <c r="F87" i="50"/>
  <c r="G87" i="50"/>
  <c r="G85" i="50" s="1"/>
  <c r="H87" i="50"/>
  <c r="I87" i="50"/>
  <c r="I85" i="50" s="1"/>
  <c r="J87" i="50"/>
  <c r="K87" i="50"/>
  <c r="K85" i="50" s="1"/>
  <c r="M87" i="50"/>
  <c r="M85" i="50" s="1"/>
  <c r="O87" i="50"/>
  <c r="O85" i="50" s="1"/>
  <c r="D88" i="50"/>
  <c r="E88" i="50"/>
  <c r="F88" i="50"/>
  <c r="G88" i="50"/>
  <c r="H88" i="50"/>
  <c r="I88" i="50"/>
  <c r="J88" i="50"/>
  <c r="K88" i="50"/>
  <c r="M88" i="50"/>
  <c r="O88" i="50"/>
  <c r="D90" i="50"/>
  <c r="E90" i="50"/>
  <c r="F90" i="50"/>
  <c r="G90" i="50"/>
  <c r="H90" i="50"/>
  <c r="I90" i="50"/>
  <c r="J90" i="50"/>
  <c r="K90" i="50"/>
  <c r="L90" i="50"/>
  <c r="N90" i="50"/>
  <c r="O90" i="50"/>
  <c r="D91" i="50"/>
  <c r="H91" i="50"/>
  <c r="L91" i="50"/>
  <c r="M91" i="50"/>
  <c r="M90" i="50" s="1"/>
  <c r="N91" i="50"/>
  <c r="O91" i="50"/>
  <c r="D92" i="50"/>
  <c r="E92" i="50"/>
  <c r="F92" i="50"/>
  <c r="G92" i="50"/>
  <c r="H92" i="50"/>
  <c r="I92" i="50"/>
  <c r="J92" i="50"/>
  <c r="K92" i="50"/>
  <c r="N92" i="50"/>
  <c r="D93" i="50"/>
  <c r="H93" i="50"/>
  <c r="L93" i="50"/>
  <c r="L92" i="50" s="1"/>
  <c r="M93" i="50"/>
  <c r="M92" i="50" s="1"/>
  <c r="N93" i="50"/>
  <c r="O93" i="50"/>
  <c r="O92" i="50" s="1"/>
  <c r="D94" i="50"/>
  <c r="E94" i="50"/>
  <c r="F94" i="50"/>
  <c r="G94" i="50"/>
  <c r="H94" i="50"/>
  <c r="I94" i="50"/>
  <c r="J94" i="50"/>
  <c r="K94" i="50"/>
  <c r="N94" i="50"/>
  <c r="D95" i="50"/>
  <c r="H95" i="50"/>
  <c r="L95" i="50"/>
  <c r="L94" i="50" s="1"/>
  <c r="M95" i="50"/>
  <c r="M94" i="50" s="1"/>
  <c r="N95" i="50"/>
  <c r="O95" i="50"/>
  <c r="O94" i="50" s="1"/>
  <c r="D96" i="50"/>
  <c r="E96" i="50"/>
  <c r="F96" i="50"/>
  <c r="G96" i="50"/>
  <c r="H96" i="50"/>
  <c r="I96" i="50"/>
  <c r="J96" i="50"/>
  <c r="K96" i="50"/>
  <c r="N96" i="50"/>
  <c r="D97" i="50"/>
  <c r="H97" i="50"/>
  <c r="L97" i="50"/>
  <c r="L96" i="50" s="1"/>
  <c r="M97" i="50"/>
  <c r="M96" i="50" s="1"/>
  <c r="N97" i="50"/>
  <c r="O97" i="50"/>
  <c r="O96" i="50" s="1"/>
  <c r="D98" i="50"/>
  <c r="E98" i="50"/>
  <c r="F98" i="50"/>
  <c r="G98" i="50"/>
  <c r="H98" i="50"/>
  <c r="I98" i="50"/>
  <c r="J98" i="50"/>
  <c r="K98" i="50"/>
  <c r="N98" i="50"/>
  <c r="D99" i="50"/>
  <c r="H99" i="50"/>
  <c r="L99" i="50"/>
  <c r="L98" i="50" s="1"/>
  <c r="M99" i="50"/>
  <c r="M98" i="50" s="1"/>
  <c r="N99" i="50"/>
  <c r="O99" i="50"/>
  <c r="O98" i="50" s="1"/>
  <c r="D100" i="50"/>
  <c r="E100" i="50"/>
  <c r="F100" i="50"/>
  <c r="G100" i="50"/>
  <c r="H100" i="50"/>
  <c r="I100" i="50"/>
  <c r="J100" i="50"/>
  <c r="K100" i="50"/>
  <c r="N100" i="50"/>
  <c r="D101" i="50"/>
  <c r="H101" i="50"/>
  <c r="L101" i="50"/>
  <c r="L100" i="50" s="1"/>
  <c r="M101" i="50"/>
  <c r="M100" i="50" s="1"/>
  <c r="N101" i="50"/>
  <c r="O101" i="50"/>
  <c r="O100" i="50" s="1"/>
  <c r="D102" i="50"/>
  <c r="E102" i="50"/>
  <c r="F102" i="50"/>
  <c r="G102" i="50"/>
  <c r="H102" i="50"/>
  <c r="I102" i="50"/>
  <c r="J102" i="50"/>
  <c r="K102" i="50"/>
  <c r="N102" i="50"/>
  <c r="D103" i="50"/>
  <c r="H103" i="50"/>
  <c r="L103" i="50"/>
  <c r="L102" i="50" s="1"/>
  <c r="M103" i="50"/>
  <c r="M102" i="50" s="1"/>
  <c r="N103" i="50"/>
  <c r="O103" i="50"/>
  <c r="O102" i="50" s="1"/>
  <c r="D104" i="50"/>
  <c r="E104" i="50"/>
  <c r="F104" i="50"/>
  <c r="G104" i="50"/>
  <c r="H104" i="50"/>
  <c r="I104" i="50"/>
  <c r="J104" i="50"/>
  <c r="K104" i="50"/>
  <c r="N104" i="50"/>
  <c r="D105" i="50"/>
  <c r="H105" i="50"/>
  <c r="L105" i="50"/>
  <c r="L104" i="50" s="1"/>
  <c r="M105" i="50"/>
  <c r="M104" i="50" s="1"/>
  <c r="N105" i="50"/>
  <c r="O105" i="50"/>
  <c r="O104" i="50" s="1"/>
  <c r="D106" i="50"/>
  <c r="E106" i="50"/>
  <c r="F106" i="50"/>
  <c r="G106" i="50"/>
  <c r="H106" i="50"/>
  <c r="I106" i="50"/>
  <c r="J106" i="50"/>
  <c r="K106" i="50"/>
  <c r="N106" i="50"/>
  <c r="D107" i="50"/>
  <c r="H107" i="50"/>
  <c r="L107" i="50"/>
  <c r="L106" i="50" s="1"/>
  <c r="M107" i="50"/>
  <c r="M106" i="50" s="1"/>
  <c r="N107" i="50"/>
  <c r="O107" i="50"/>
  <c r="O106" i="50" s="1"/>
  <c r="D108" i="50"/>
  <c r="E108" i="50"/>
  <c r="F108" i="50"/>
  <c r="G108" i="50"/>
  <c r="H108" i="50"/>
  <c r="I108" i="50"/>
  <c r="J108" i="50"/>
  <c r="K108" i="50"/>
  <c r="N108" i="50"/>
  <c r="D109" i="50"/>
  <c r="H109" i="50"/>
  <c r="L109" i="50"/>
  <c r="L108" i="50" s="1"/>
  <c r="M109" i="50"/>
  <c r="M108" i="50" s="1"/>
  <c r="N109" i="50"/>
  <c r="O109" i="50"/>
  <c r="O108" i="50" s="1"/>
  <c r="D110" i="50"/>
  <c r="E110" i="50"/>
  <c r="F110" i="50"/>
  <c r="G110" i="50"/>
  <c r="H110" i="50"/>
  <c r="I110" i="50"/>
  <c r="J110" i="50"/>
  <c r="K110" i="50"/>
  <c r="N110" i="50"/>
  <c r="D111" i="50"/>
  <c r="H111" i="50"/>
  <c r="L111" i="50"/>
  <c r="L110" i="50" s="1"/>
  <c r="M111" i="50"/>
  <c r="M110" i="50" s="1"/>
  <c r="N111" i="50"/>
  <c r="O111" i="50"/>
  <c r="O110" i="50" s="1"/>
  <c r="D112" i="50"/>
  <c r="E112" i="50"/>
  <c r="F112" i="50"/>
  <c r="G112" i="50"/>
  <c r="H112" i="50"/>
  <c r="I112" i="50"/>
  <c r="J112" i="50"/>
  <c r="K112" i="50"/>
  <c r="N112" i="50"/>
  <c r="D113" i="50"/>
  <c r="H113" i="50"/>
  <c r="L113" i="50"/>
  <c r="L112" i="50" s="1"/>
  <c r="M113" i="50"/>
  <c r="M112" i="50" s="1"/>
  <c r="N113" i="50"/>
  <c r="O113" i="50"/>
  <c r="O112" i="50" s="1"/>
  <c r="D114" i="50"/>
  <c r="E114" i="50"/>
  <c r="F114" i="50"/>
  <c r="G114" i="50"/>
  <c r="H114" i="50"/>
  <c r="I114" i="50"/>
  <c r="J114" i="50"/>
  <c r="K114" i="50"/>
  <c r="N114" i="50"/>
  <c r="O114" i="50"/>
  <c r="D115" i="50"/>
  <c r="H115" i="50"/>
  <c r="L115" i="50"/>
  <c r="L114" i="50" s="1"/>
  <c r="M115" i="50"/>
  <c r="M114" i="50" s="1"/>
  <c r="N115" i="50"/>
  <c r="O115" i="50"/>
  <c r="D116" i="50"/>
  <c r="E116" i="50"/>
  <c r="F116" i="50"/>
  <c r="G116" i="50"/>
  <c r="H116" i="50"/>
  <c r="I116" i="50"/>
  <c r="J116" i="50"/>
  <c r="K116" i="50"/>
  <c r="D117" i="50"/>
  <c r="H117" i="50"/>
  <c r="L117" i="50"/>
  <c r="L116" i="50" s="1"/>
  <c r="M117" i="50"/>
  <c r="M116" i="50" s="1"/>
  <c r="N117" i="50"/>
  <c r="N116" i="50" s="1"/>
  <c r="O117" i="50"/>
  <c r="O116" i="50" s="1"/>
  <c r="D118" i="50"/>
  <c r="E118" i="50"/>
  <c r="F118" i="50"/>
  <c r="G118" i="50"/>
  <c r="H118" i="50"/>
  <c r="I118" i="50"/>
  <c r="J118" i="50"/>
  <c r="K118" i="50"/>
  <c r="L118" i="50"/>
  <c r="O118" i="50"/>
  <c r="D119" i="50"/>
  <c r="H119" i="50"/>
  <c r="L119" i="50"/>
  <c r="M119" i="50"/>
  <c r="M118" i="50" s="1"/>
  <c r="N119" i="50"/>
  <c r="N118" i="50" s="1"/>
  <c r="O119" i="50"/>
  <c r="D120" i="50"/>
  <c r="E120" i="50"/>
  <c r="F120" i="50"/>
  <c r="G120" i="50"/>
  <c r="H120" i="50"/>
  <c r="I120" i="50"/>
  <c r="J120" i="50"/>
  <c r="K120" i="50"/>
  <c r="N120" i="50"/>
  <c r="D121" i="50"/>
  <c r="H121" i="50"/>
  <c r="L121" i="50"/>
  <c r="L120" i="50" s="1"/>
  <c r="M121" i="50"/>
  <c r="M120" i="50" s="1"/>
  <c r="N121" i="50"/>
  <c r="O121" i="50"/>
  <c r="O120" i="50" s="1"/>
  <c r="D122" i="50"/>
  <c r="E122" i="50"/>
  <c r="F122" i="50"/>
  <c r="G122" i="50"/>
  <c r="H122" i="50"/>
  <c r="I122" i="50"/>
  <c r="J122" i="50"/>
  <c r="K122" i="50"/>
  <c r="O122" i="50"/>
  <c r="D123" i="50"/>
  <c r="H123" i="50"/>
  <c r="L123" i="50"/>
  <c r="L122" i="50" s="1"/>
  <c r="M123" i="50"/>
  <c r="M122" i="50" s="1"/>
  <c r="N123" i="50"/>
  <c r="N122" i="50" s="1"/>
  <c r="O123" i="50"/>
  <c r="D124" i="50"/>
  <c r="E124" i="50"/>
  <c r="F124" i="50"/>
  <c r="G124" i="50"/>
  <c r="H124" i="50"/>
  <c r="I124" i="50"/>
  <c r="J124" i="50"/>
  <c r="K124" i="50"/>
  <c r="D125" i="50"/>
  <c r="H125" i="50"/>
  <c r="L125" i="50"/>
  <c r="L124" i="50" s="1"/>
  <c r="M125" i="50"/>
  <c r="M124" i="50" s="1"/>
  <c r="N125" i="50"/>
  <c r="N124" i="50" s="1"/>
  <c r="O125" i="50"/>
  <c r="O124" i="50" s="1"/>
  <c r="D126" i="50"/>
  <c r="E126" i="50"/>
  <c r="F126" i="50"/>
  <c r="G126" i="50"/>
  <c r="H126" i="50"/>
  <c r="I126" i="50"/>
  <c r="J126" i="50"/>
  <c r="K126" i="50"/>
  <c r="L126" i="50"/>
  <c r="D127" i="50"/>
  <c r="H127" i="50"/>
  <c r="L127" i="50"/>
  <c r="M127" i="50"/>
  <c r="M126" i="50" s="1"/>
  <c r="N127" i="50"/>
  <c r="N126" i="50" s="1"/>
  <c r="O127" i="50"/>
  <c r="O126" i="50" s="1"/>
  <c r="D128" i="50"/>
  <c r="E128" i="50"/>
  <c r="F128" i="50"/>
  <c r="G128" i="50"/>
  <c r="H128" i="50"/>
  <c r="I128" i="50"/>
  <c r="J128" i="50"/>
  <c r="K128" i="50"/>
  <c r="D129" i="50"/>
  <c r="H129" i="50"/>
  <c r="L129" i="50"/>
  <c r="L128" i="50" s="1"/>
  <c r="M129" i="50"/>
  <c r="M128" i="50" s="1"/>
  <c r="N129" i="50"/>
  <c r="N128" i="50" s="1"/>
  <c r="O129" i="50"/>
  <c r="O128" i="50" s="1"/>
  <c r="D130" i="50"/>
  <c r="E130" i="50"/>
  <c r="F130" i="50"/>
  <c r="G130" i="50"/>
  <c r="H130" i="50"/>
  <c r="I130" i="50"/>
  <c r="J130" i="50"/>
  <c r="K130" i="50"/>
  <c r="L130" i="50"/>
  <c r="D131" i="50"/>
  <c r="H131" i="50"/>
  <c r="L131" i="50"/>
  <c r="M131" i="50"/>
  <c r="M130" i="50" s="1"/>
  <c r="N131" i="50"/>
  <c r="N130" i="50" s="1"/>
  <c r="O131" i="50"/>
  <c r="O130" i="50" s="1"/>
  <c r="D132" i="50"/>
  <c r="E132" i="50"/>
  <c r="F132" i="50"/>
  <c r="G132" i="50"/>
  <c r="H132" i="50"/>
  <c r="I132" i="50"/>
  <c r="J132" i="50"/>
  <c r="K132" i="50"/>
  <c r="M132" i="50"/>
  <c r="D133" i="50"/>
  <c r="H133" i="50"/>
  <c r="L133" i="50"/>
  <c r="L132" i="50" s="1"/>
  <c r="M133" i="50"/>
  <c r="N133" i="50"/>
  <c r="N132" i="50" s="1"/>
  <c r="O133" i="50"/>
  <c r="O132" i="50" s="1"/>
  <c r="D134" i="50"/>
  <c r="E134" i="50"/>
  <c r="F134" i="50"/>
  <c r="G134" i="50"/>
  <c r="H134" i="50"/>
  <c r="I134" i="50"/>
  <c r="J134" i="50"/>
  <c r="K134" i="50"/>
  <c r="L134" i="50"/>
  <c r="N134" i="50"/>
  <c r="O134" i="50"/>
  <c r="D135" i="50"/>
  <c r="H135" i="50"/>
  <c r="L135" i="50"/>
  <c r="M135" i="50"/>
  <c r="M134" i="50" s="1"/>
  <c r="N135" i="50"/>
  <c r="O135" i="50"/>
  <c r="D136" i="50"/>
  <c r="E136" i="50"/>
  <c r="F136" i="50"/>
  <c r="G136" i="50"/>
  <c r="H136" i="50"/>
  <c r="I136" i="50"/>
  <c r="J136" i="50"/>
  <c r="K136" i="50"/>
  <c r="M136" i="50"/>
  <c r="D137" i="50"/>
  <c r="H137" i="50"/>
  <c r="L137" i="50"/>
  <c r="L136" i="50" s="1"/>
  <c r="M137" i="50"/>
  <c r="N137" i="50"/>
  <c r="N136" i="50" s="1"/>
  <c r="O137" i="50"/>
  <c r="O136" i="50" s="1"/>
  <c r="D138" i="50"/>
  <c r="E138" i="50"/>
  <c r="F138" i="50"/>
  <c r="G138" i="50"/>
  <c r="H138" i="50"/>
  <c r="I138" i="50"/>
  <c r="J138" i="50"/>
  <c r="K138" i="50"/>
  <c r="L138" i="50"/>
  <c r="O138" i="50"/>
  <c r="D139" i="50"/>
  <c r="H139" i="50"/>
  <c r="L139" i="50"/>
  <c r="M139" i="50"/>
  <c r="M138" i="50" s="1"/>
  <c r="N139" i="50"/>
  <c r="N138" i="50" s="1"/>
  <c r="O139" i="50"/>
  <c r="D140" i="50"/>
  <c r="E140" i="50"/>
  <c r="F140" i="50"/>
  <c r="G140" i="50"/>
  <c r="H140" i="50"/>
  <c r="I140" i="50"/>
  <c r="J140" i="50"/>
  <c r="K140" i="50"/>
  <c r="M140" i="50"/>
  <c r="D141" i="50"/>
  <c r="H141" i="50"/>
  <c r="L141" i="50"/>
  <c r="L140" i="50" s="1"/>
  <c r="M141" i="50"/>
  <c r="N141" i="50"/>
  <c r="N140" i="50" s="1"/>
  <c r="O141" i="50"/>
  <c r="O140" i="50" s="1"/>
  <c r="D142" i="50"/>
  <c r="D144" i="50"/>
  <c r="E144" i="50"/>
  <c r="E142" i="50" s="1"/>
  <c r="F144" i="50"/>
  <c r="F142" i="50" s="1"/>
  <c r="G144" i="50"/>
  <c r="G142" i="50" s="1"/>
  <c r="H144" i="50"/>
  <c r="H142" i="50" s="1"/>
  <c r="I144" i="50"/>
  <c r="I142" i="50" s="1"/>
  <c r="J144" i="50"/>
  <c r="J142" i="50" s="1"/>
  <c r="K144" i="50"/>
  <c r="K142" i="50" s="1"/>
  <c r="L144" i="50"/>
  <c r="L142" i="50" s="1"/>
  <c r="M144" i="50"/>
  <c r="N144" i="50"/>
  <c r="O144" i="50"/>
  <c r="O142" i="50" s="1"/>
  <c r="D145" i="50"/>
  <c r="E145" i="50"/>
  <c r="F145" i="50"/>
  <c r="G145" i="50"/>
  <c r="H145" i="50"/>
  <c r="I145" i="50"/>
  <c r="J145" i="50"/>
  <c r="K145" i="50"/>
  <c r="L145" i="50"/>
  <c r="O145" i="50"/>
  <c r="F147" i="50"/>
  <c r="I147" i="50"/>
  <c r="J147" i="50"/>
  <c r="K147" i="50"/>
  <c r="D148" i="50"/>
  <c r="E148" i="50"/>
  <c r="E147" i="50" s="1"/>
  <c r="D147" i="50" s="1"/>
  <c r="F148" i="50"/>
  <c r="N148" i="50" s="1"/>
  <c r="G148" i="50"/>
  <c r="G147" i="50" s="1"/>
  <c r="H148" i="50"/>
  <c r="H147" i="50" s="1"/>
  <c r="M148" i="50"/>
  <c r="O148" i="50"/>
  <c r="D149" i="50"/>
  <c r="H149" i="50"/>
  <c r="H153" i="50" s="1"/>
  <c r="H152" i="50" s="1"/>
  <c r="M149" i="50"/>
  <c r="N149" i="50"/>
  <c r="O149" i="50"/>
  <c r="O153" i="50" s="1"/>
  <c r="O152" i="50" s="1"/>
  <c r="E150" i="50"/>
  <c r="F150" i="50"/>
  <c r="G150" i="50"/>
  <c r="O150" i="50" s="1"/>
  <c r="H150" i="50"/>
  <c r="N150" i="50"/>
  <c r="N147" i="50" s="1"/>
  <c r="D151" i="50"/>
  <c r="H151" i="50"/>
  <c r="L151" i="50"/>
  <c r="M151" i="50"/>
  <c r="N151" i="50"/>
  <c r="O151" i="50"/>
  <c r="F152" i="50"/>
  <c r="J152" i="50"/>
  <c r="N152" i="50"/>
  <c r="D153" i="50"/>
  <c r="E153" i="50"/>
  <c r="E152" i="50" s="1"/>
  <c r="D152" i="50" s="1"/>
  <c r="F153" i="50"/>
  <c r="G153" i="50"/>
  <c r="G152" i="50" s="1"/>
  <c r="I153" i="50"/>
  <c r="I152" i="50" s="1"/>
  <c r="J153" i="50"/>
  <c r="K153" i="50"/>
  <c r="K152" i="50" s="1"/>
  <c r="N153" i="50"/>
  <c r="D155" i="50"/>
  <c r="E155" i="50"/>
  <c r="F155" i="50"/>
  <c r="G155" i="50"/>
  <c r="H155" i="50"/>
  <c r="I155" i="50"/>
  <c r="J155" i="50"/>
  <c r="K155" i="50"/>
  <c r="M155" i="50"/>
  <c r="D156" i="50"/>
  <c r="H156" i="50"/>
  <c r="L156" i="50"/>
  <c r="L155" i="50" s="1"/>
  <c r="M156" i="50"/>
  <c r="N156" i="50"/>
  <c r="N155" i="50" s="1"/>
  <c r="O156" i="50"/>
  <c r="O155" i="50" s="1"/>
  <c r="D157" i="50"/>
  <c r="E157" i="50"/>
  <c r="F157" i="50"/>
  <c r="G157" i="50"/>
  <c r="H157" i="50"/>
  <c r="I157" i="50"/>
  <c r="J157" i="50"/>
  <c r="K157" i="50"/>
  <c r="L157" i="50"/>
  <c r="O157" i="50"/>
  <c r="D158" i="50"/>
  <c r="H158" i="50"/>
  <c r="L158" i="50"/>
  <c r="M158" i="50"/>
  <c r="M157" i="50" s="1"/>
  <c r="N158" i="50"/>
  <c r="N157" i="50" s="1"/>
  <c r="O158" i="50"/>
  <c r="D159" i="50"/>
  <c r="E159" i="50"/>
  <c r="F159" i="50"/>
  <c r="G159" i="50"/>
  <c r="H159" i="50"/>
  <c r="I159" i="50"/>
  <c r="J159" i="50"/>
  <c r="K159" i="50"/>
  <c r="M159" i="50"/>
  <c r="D160" i="50"/>
  <c r="H160" i="50"/>
  <c r="L160" i="50"/>
  <c r="L159" i="50" s="1"/>
  <c r="M160" i="50"/>
  <c r="N160" i="50"/>
  <c r="N159" i="50" s="1"/>
  <c r="O160" i="50"/>
  <c r="O159" i="50" s="1"/>
  <c r="D161" i="50"/>
  <c r="E161" i="50"/>
  <c r="F161" i="50"/>
  <c r="G161" i="50"/>
  <c r="H161" i="50"/>
  <c r="I161" i="50"/>
  <c r="J161" i="50"/>
  <c r="K161" i="50"/>
  <c r="L161" i="50"/>
  <c r="N161" i="50"/>
  <c r="O161" i="50"/>
  <c r="D162" i="50"/>
  <c r="H162" i="50"/>
  <c r="L162" i="50"/>
  <c r="M162" i="50"/>
  <c r="M161" i="50" s="1"/>
  <c r="N162" i="50"/>
  <c r="O162" i="50"/>
  <c r="D163" i="50"/>
  <c r="E163" i="50"/>
  <c r="F163" i="50"/>
  <c r="G163" i="50"/>
  <c r="H163" i="50"/>
  <c r="I163" i="50"/>
  <c r="J163" i="50"/>
  <c r="K163" i="50"/>
  <c r="M163" i="50"/>
  <c r="D164" i="50"/>
  <c r="H164" i="50"/>
  <c r="L164" i="50"/>
  <c r="L186" i="50" s="1"/>
  <c r="M164" i="50"/>
  <c r="N164" i="50"/>
  <c r="N163" i="50" s="1"/>
  <c r="O164" i="50"/>
  <c r="O163" i="50" s="1"/>
  <c r="D165" i="50"/>
  <c r="E165" i="50"/>
  <c r="F165" i="50"/>
  <c r="G165" i="50"/>
  <c r="H165" i="50"/>
  <c r="I165" i="50"/>
  <c r="J165" i="50"/>
  <c r="K165" i="50"/>
  <c r="L165" i="50"/>
  <c r="O165" i="50"/>
  <c r="D166" i="50"/>
  <c r="H166" i="50"/>
  <c r="L166" i="50"/>
  <c r="M166" i="50"/>
  <c r="M165" i="50" s="1"/>
  <c r="N166" i="50"/>
  <c r="N165" i="50" s="1"/>
  <c r="O166" i="50"/>
  <c r="D167" i="50"/>
  <c r="E167" i="50"/>
  <c r="F167" i="50"/>
  <c r="G167" i="50"/>
  <c r="H167" i="50"/>
  <c r="I167" i="50"/>
  <c r="J167" i="50"/>
  <c r="K167" i="50"/>
  <c r="M167" i="50"/>
  <c r="D168" i="50"/>
  <c r="H168" i="50"/>
  <c r="L168" i="50"/>
  <c r="L167" i="50" s="1"/>
  <c r="M168" i="50"/>
  <c r="N168" i="50"/>
  <c r="N167" i="50" s="1"/>
  <c r="O168" i="50"/>
  <c r="O167" i="50" s="1"/>
  <c r="D169" i="50"/>
  <c r="E169" i="50"/>
  <c r="F169" i="50"/>
  <c r="G169" i="50"/>
  <c r="H169" i="50"/>
  <c r="I169" i="50"/>
  <c r="J169" i="50"/>
  <c r="K169" i="50"/>
  <c r="L169" i="50"/>
  <c r="N169" i="50"/>
  <c r="O169" i="50"/>
  <c r="D170" i="50"/>
  <c r="H170" i="50"/>
  <c r="L170" i="50"/>
  <c r="M170" i="50"/>
  <c r="M169" i="50" s="1"/>
  <c r="N170" i="50"/>
  <c r="O170" i="50"/>
  <c r="D171" i="50"/>
  <c r="E171" i="50"/>
  <c r="F171" i="50"/>
  <c r="G171" i="50"/>
  <c r="H171" i="50"/>
  <c r="I171" i="50"/>
  <c r="J171" i="50"/>
  <c r="K171" i="50"/>
  <c r="M171" i="50"/>
  <c r="D172" i="50"/>
  <c r="H172" i="50"/>
  <c r="L172" i="50"/>
  <c r="L171" i="50" s="1"/>
  <c r="M172" i="50"/>
  <c r="N172" i="50"/>
  <c r="N171" i="50" s="1"/>
  <c r="O172" i="50"/>
  <c r="O171" i="50" s="1"/>
  <c r="D173" i="50"/>
  <c r="E173" i="50"/>
  <c r="F173" i="50"/>
  <c r="G173" i="50"/>
  <c r="H173" i="50"/>
  <c r="I173" i="50"/>
  <c r="J173" i="50"/>
  <c r="K173" i="50"/>
  <c r="L173" i="50"/>
  <c r="O173" i="50"/>
  <c r="D174" i="50"/>
  <c r="H174" i="50"/>
  <c r="L174" i="50"/>
  <c r="M174" i="50"/>
  <c r="M173" i="50" s="1"/>
  <c r="N174" i="50"/>
  <c r="N173" i="50" s="1"/>
  <c r="O174" i="50"/>
  <c r="D175" i="50"/>
  <c r="E175" i="50"/>
  <c r="F175" i="50"/>
  <c r="G175" i="50"/>
  <c r="H175" i="50"/>
  <c r="I175" i="50"/>
  <c r="J175" i="50"/>
  <c r="K175" i="50"/>
  <c r="M175" i="50"/>
  <c r="D176" i="50"/>
  <c r="H176" i="50"/>
  <c r="L176" i="50"/>
  <c r="L175" i="50" s="1"/>
  <c r="M176" i="50"/>
  <c r="N176" i="50"/>
  <c r="N175" i="50" s="1"/>
  <c r="O176" i="50"/>
  <c r="O175" i="50" s="1"/>
  <c r="D177" i="50"/>
  <c r="E177" i="50"/>
  <c r="F177" i="50"/>
  <c r="G177" i="50"/>
  <c r="H177" i="50"/>
  <c r="I177" i="50"/>
  <c r="J177" i="50"/>
  <c r="K177" i="50"/>
  <c r="L177" i="50"/>
  <c r="N177" i="50"/>
  <c r="O177" i="50"/>
  <c r="D178" i="50"/>
  <c r="H178" i="50"/>
  <c r="L178" i="50"/>
  <c r="M178" i="50"/>
  <c r="M177" i="50" s="1"/>
  <c r="N178" i="50"/>
  <c r="O178" i="50"/>
  <c r="D179" i="50"/>
  <c r="E179" i="50"/>
  <c r="F179" i="50"/>
  <c r="G179" i="50"/>
  <c r="H179" i="50"/>
  <c r="I179" i="50"/>
  <c r="J179" i="50"/>
  <c r="K179" i="50"/>
  <c r="M179" i="50"/>
  <c r="D180" i="50"/>
  <c r="H180" i="50"/>
  <c r="L180" i="50"/>
  <c r="L179" i="50" s="1"/>
  <c r="M180" i="50"/>
  <c r="N180" i="50"/>
  <c r="N179" i="50" s="1"/>
  <c r="O180" i="50"/>
  <c r="O179" i="50" s="1"/>
  <c r="D181" i="50"/>
  <c r="E181" i="50"/>
  <c r="F181" i="50"/>
  <c r="G181" i="50"/>
  <c r="H181" i="50"/>
  <c r="I181" i="50"/>
  <c r="J181" i="50"/>
  <c r="K181" i="50"/>
  <c r="L181" i="50"/>
  <c r="O181" i="50"/>
  <c r="D182" i="50"/>
  <c r="H182" i="50"/>
  <c r="L182" i="50"/>
  <c r="M182" i="50"/>
  <c r="M181" i="50" s="1"/>
  <c r="N182" i="50"/>
  <c r="N181" i="50" s="1"/>
  <c r="O182" i="50"/>
  <c r="D185" i="50"/>
  <c r="E185" i="50"/>
  <c r="E199" i="50" s="1"/>
  <c r="F185" i="50"/>
  <c r="G185" i="50"/>
  <c r="G183" i="50" s="1"/>
  <c r="H185" i="50"/>
  <c r="H183" i="50" s="1"/>
  <c r="I185" i="50"/>
  <c r="I183" i="50" s="1"/>
  <c r="J185" i="50"/>
  <c r="K185" i="50"/>
  <c r="K183" i="50" s="1"/>
  <c r="M185" i="50"/>
  <c r="M183" i="50" s="1"/>
  <c r="D186" i="50"/>
  <c r="E186" i="50"/>
  <c r="F186" i="50"/>
  <c r="F183" i="50" s="1"/>
  <c r="G186" i="50"/>
  <c r="H186" i="50"/>
  <c r="I186" i="50"/>
  <c r="I200" i="50" s="1"/>
  <c r="J186" i="50"/>
  <c r="J200" i="50" s="1"/>
  <c r="K186" i="50"/>
  <c r="M186" i="50"/>
  <c r="N186" i="50"/>
  <c r="D188" i="50"/>
  <c r="E188" i="50"/>
  <c r="F188" i="50"/>
  <c r="G188" i="50"/>
  <c r="H188" i="50"/>
  <c r="I188" i="50"/>
  <c r="J188" i="50"/>
  <c r="K188" i="50"/>
  <c r="M188" i="50"/>
  <c r="D189" i="50"/>
  <c r="H189" i="50"/>
  <c r="L189" i="50"/>
  <c r="L188" i="50" s="1"/>
  <c r="M189" i="50"/>
  <c r="N189" i="50"/>
  <c r="N196" i="50" s="1"/>
  <c r="N194" i="50" s="1"/>
  <c r="O189" i="50"/>
  <c r="O188" i="50" s="1"/>
  <c r="D190" i="50"/>
  <c r="E190" i="50"/>
  <c r="F190" i="50"/>
  <c r="G190" i="50"/>
  <c r="H190" i="50"/>
  <c r="I190" i="50"/>
  <c r="J190" i="50"/>
  <c r="K190" i="50"/>
  <c r="L190" i="50"/>
  <c r="N190" i="50"/>
  <c r="O190" i="50"/>
  <c r="D191" i="50"/>
  <c r="H191" i="50"/>
  <c r="L191" i="50"/>
  <c r="M191" i="50"/>
  <c r="M190" i="50" s="1"/>
  <c r="N191" i="50"/>
  <c r="O191" i="50"/>
  <c r="D192" i="50"/>
  <c r="E192" i="50"/>
  <c r="F192" i="50"/>
  <c r="G192" i="50"/>
  <c r="H192" i="50"/>
  <c r="I192" i="50"/>
  <c r="J192" i="50"/>
  <c r="K192" i="50"/>
  <c r="N192" i="50"/>
  <c r="D193" i="50"/>
  <c r="M193" i="50"/>
  <c r="N193" i="50"/>
  <c r="O193" i="50"/>
  <c r="E194" i="50"/>
  <c r="G194" i="50"/>
  <c r="I194" i="50"/>
  <c r="K194" i="50"/>
  <c r="D195" i="50"/>
  <c r="D196" i="50"/>
  <c r="E196" i="50"/>
  <c r="F196" i="50"/>
  <c r="F194" i="50" s="1"/>
  <c r="G196" i="50"/>
  <c r="H196" i="50"/>
  <c r="H194" i="50" s="1"/>
  <c r="I196" i="50"/>
  <c r="J196" i="50"/>
  <c r="J194" i="50" s="1"/>
  <c r="K196" i="50"/>
  <c r="D199" i="50"/>
  <c r="G199" i="50"/>
  <c r="G197" i="50" s="1"/>
  <c r="J199" i="50"/>
  <c r="J197" i="50" s="1"/>
  <c r="F200" i="50"/>
  <c r="K200" i="50"/>
  <c r="D201" i="50"/>
  <c r="E201" i="50"/>
  <c r="F201" i="50"/>
  <c r="G201" i="50"/>
  <c r="H201" i="50"/>
  <c r="I201" i="50"/>
  <c r="J201" i="50"/>
  <c r="K201" i="50"/>
  <c r="N201" i="50"/>
  <c r="D202" i="50"/>
  <c r="E202" i="50"/>
  <c r="F202" i="50"/>
  <c r="G202" i="50"/>
  <c r="I202" i="50"/>
  <c r="J202" i="50"/>
  <c r="K202" i="50"/>
  <c r="O202" i="50"/>
  <c r="N85" i="50" l="1"/>
  <c r="N202" i="50"/>
  <c r="H74" i="50"/>
  <c r="O192" i="50"/>
  <c r="O196" i="50"/>
  <c r="O194" i="50" s="1"/>
  <c r="J183" i="50"/>
  <c r="L149" i="50"/>
  <c r="L153" i="50" s="1"/>
  <c r="L152" i="50" s="1"/>
  <c r="M153" i="50"/>
  <c r="M152" i="50" s="1"/>
  <c r="M147" i="50"/>
  <c r="L148" i="50"/>
  <c r="L147" i="50" s="1"/>
  <c r="L33" i="50"/>
  <c r="L32" i="50" s="1"/>
  <c r="M32" i="50"/>
  <c r="N43" i="50"/>
  <c r="N30" i="50"/>
  <c r="L29" i="50"/>
  <c r="L28" i="50" s="1"/>
  <c r="M28" i="50"/>
  <c r="L21" i="50"/>
  <c r="M42" i="50"/>
  <c r="N17" i="50"/>
  <c r="N16" i="50" s="1"/>
  <c r="F16" i="50"/>
  <c r="N188" i="50"/>
  <c r="L185" i="50"/>
  <c r="L183" i="50" s="1"/>
  <c r="L163" i="50"/>
  <c r="M150" i="50"/>
  <c r="L150" i="50" s="1"/>
  <c r="D150" i="50"/>
  <c r="J85" i="50"/>
  <c r="F85" i="50"/>
  <c r="L78" i="50"/>
  <c r="L49" i="50"/>
  <c r="L76" i="50" s="1"/>
  <c r="M76" i="50"/>
  <c r="N45" i="50"/>
  <c r="D43" i="50"/>
  <c r="E200" i="50"/>
  <c r="D200" i="50" s="1"/>
  <c r="I199" i="50"/>
  <c r="I197" i="50" s="1"/>
  <c r="I40" i="50"/>
  <c r="D36" i="50"/>
  <c r="L27" i="50"/>
  <c r="L26" i="50" s="1"/>
  <c r="M26" i="50"/>
  <c r="M192" i="50"/>
  <c r="L192" i="50" s="1"/>
  <c r="Q28" i="50" s="1"/>
  <c r="L193" i="50"/>
  <c r="L196" i="50" s="1"/>
  <c r="L194" i="50" s="1"/>
  <c r="N81" i="50"/>
  <c r="N40" i="50"/>
  <c r="L39" i="50"/>
  <c r="L38" i="50" s="1"/>
  <c r="L25" i="50"/>
  <c r="L24" i="50" s="1"/>
  <c r="M24" i="50"/>
  <c r="O42" i="50"/>
  <c r="O43" i="50"/>
  <c r="F199" i="50"/>
  <c r="F197" i="50" s="1"/>
  <c r="D194" i="50"/>
  <c r="N185" i="50"/>
  <c r="O147" i="50"/>
  <c r="N145" i="50"/>
  <c r="N142" i="50" s="1"/>
  <c r="Q27" i="50"/>
  <c r="L87" i="50"/>
  <c r="L85" i="50" s="1"/>
  <c r="N78" i="50"/>
  <c r="N74" i="50"/>
  <c r="L51" i="50"/>
  <c r="L79" i="50" s="1"/>
  <c r="L201" i="50" s="1"/>
  <c r="M79" i="50"/>
  <c r="M201" i="50" s="1"/>
  <c r="O74" i="50"/>
  <c r="M43" i="50"/>
  <c r="G40" i="50"/>
  <c r="D38" i="50"/>
  <c r="L23" i="50"/>
  <c r="L22" i="50" s="1"/>
  <c r="M22" i="50"/>
  <c r="E183" i="50"/>
  <c r="D183" i="50" s="1"/>
  <c r="D46" i="50"/>
  <c r="M46" i="50"/>
  <c r="M34" i="50"/>
  <c r="M196" i="50"/>
  <c r="M194" i="50" s="1"/>
  <c r="O186" i="50"/>
  <c r="O185" i="50"/>
  <c r="O183" i="50" s="1"/>
  <c r="M145" i="50"/>
  <c r="M142" i="50" s="1"/>
  <c r="M52" i="50"/>
  <c r="L52" i="50" s="1"/>
  <c r="Q24" i="50" s="1"/>
  <c r="D52" i="50"/>
  <c r="L50" i="50"/>
  <c r="L77" i="50" s="1"/>
  <c r="L202" i="50" s="1"/>
  <c r="M77" i="50"/>
  <c r="M202" i="50" s="1"/>
  <c r="G45" i="50"/>
  <c r="D45" i="50" s="1"/>
  <c r="E40" i="50"/>
  <c r="D40" i="50" s="1"/>
  <c r="L37" i="50"/>
  <c r="L36" i="50" s="1"/>
  <c r="D34" i="50"/>
  <c r="H43" i="50"/>
  <c r="H200" i="50" s="1"/>
  <c r="H197" i="50" s="1"/>
  <c r="L18" i="50"/>
  <c r="L42" i="50" s="1"/>
  <c r="M16" i="50"/>
  <c r="L17" i="50"/>
  <c r="M45" i="50" l="1"/>
  <c r="L46" i="50"/>
  <c r="M200" i="50"/>
  <c r="N183" i="50"/>
  <c r="N199" i="50"/>
  <c r="H40" i="50"/>
  <c r="M40" i="50"/>
  <c r="M199" i="50"/>
  <c r="Q19" i="50"/>
  <c r="L16" i="50"/>
  <c r="O200" i="50"/>
  <c r="M74" i="50"/>
  <c r="N200" i="50"/>
  <c r="O199" i="50"/>
  <c r="O197" i="50" s="1"/>
  <c r="O40" i="50"/>
  <c r="L74" i="50"/>
  <c r="L43" i="50"/>
  <c r="L200" i="50" s="1"/>
  <c r="L40" i="50"/>
  <c r="L199" i="50"/>
  <c r="L197" i="50" s="1"/>
  <c r="Q26" i="50"/>
  <c r="Q22" i="50"/>
  <c r="E197" i="50"/>
  <c r="D197" i="50" s="1"/>
  <c r="Q21" i="50" l="1"/>
  <c r="Q29" i="50" s="1"/>
  <c r="Q31" i="50" s="1"/>
  <c r="L45" i="50"/>
  <c r="N197" i="50"/>
  <c r="M197" i="50"/>
</calcChain>
</file>

<file path=xl/sharedStrings.xml><?xml version="1.0" encoding="utf-8"?>
<sst xmlns="http://schemas.openxmlformats.org/spreadsheetml/2006/main" count="3070" uniqueCount="549">
  <si>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</si>
  <si>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</si>
  <si>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</si>
  <si>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</si>
  <si>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</si>
  <si>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</si>
  <si>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</si>
  <si>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</si>
  <si>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</si>
  <si>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</si>
  <si>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</si>
  <si>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</si>
  <si>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</si>
  <si>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</si>
  <si>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</si>
  <si>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</si>
  <si>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</si>
  <si>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</si>
  <si>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</si>
  <si>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</si>
  <si>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</si>
  <si>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</si>
  <si>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</si>
  <si>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</si>
  <si>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</si>
  <si>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</si>
  <si>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</si>
  <si>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</si>
  <si>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</si>
  <si>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</si>
  <si>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</si>
  <si>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</si>
  <si>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</si>
  <si>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</si>
  <si>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</si>
  <si>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</si>
  <si>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</si>
  <si>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</si>
  <si>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</si>
  <si>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</si>
  <si>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</si>
  <si>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</si>
  <si>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</si>
  <si>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</si>
  <si>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</si>
  <si>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</si>
  <si>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</si>
  <si>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</si>
  <si>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</si>
  <si>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</si>
  <si>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</si>
  <si>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</si>
  <si>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</si>
  <si>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</si>
  <si>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</si>
  <si>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</si>
  <si>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</si>
  <si>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</si>
  <si>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</si>
  <si>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</si>
  <si>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</si>
  <si>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</si>
  <si>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</si>
  <si>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</si>
  <si>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</si>
  <si>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</si>
  <si>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</si>
  <si>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</si>
  <si>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</si>
  <si>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</si>
  <si>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</si>
  <si>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</si>
  <si>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</si>
  <si>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</si>
  <si>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</si>
  <si>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</si>
  <si>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</si>
  <si>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</si>
  <si>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</si>
  <si>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</si>
  <si>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</si>
  <si>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</si>
  <si>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</si>
  <si>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</si>
  <si>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</si>
  <si>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</si>
  <si>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</si>
  <si>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</si>
  <si>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</si>
  <si>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</si>
  <si>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</si>
  <si>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</si>
  <si>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</si>
  <si>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</si>
  <si>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</si>
  <si>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</si>
  <si>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</si>
  <si>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</si>
  <si>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</si>
  <si>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</si>
  <si>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</si>
  <si>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</si>
  <si>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</si>
  <si>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</si>
  <si>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</si>
  <si>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</si>
  <si>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</si>
  <si>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</si>
  <si>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</si>
  <si>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</si>
  <si>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</si>
  <si>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</si>
  <si>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</si>
  <si>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</si>
  <si>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</si>
  <si>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</si>
  <si>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</si>
  <si>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</si>
  <si>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</si>
  <si>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</si>
  <si>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</si>
  <si>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</si>
  <si>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</si>
  <si>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</si>
  <si>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</si>
  <si>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</si>
  <si>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</si>
  <si>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</si>
  <si>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</si>
  <si>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</si>
  <si>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</si>
  <si>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</si>
  <si>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</si>
  <si>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</si>
  <si>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</si>
  <si>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</si>
  <si>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</si>
  <si>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</si>
  <si>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</si>
  <si>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</si>
  <si>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</si>
  <si>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</si>
  <si>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</si>
  <si>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</si>
  <si>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</si>
  <si>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</si>
  <si>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</si>
  <si>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</si>
  <si>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</si>
  <si>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</si>
  <si>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</si>
  <si>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</si>
  <si>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</si>
  <si>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</si>
  <si>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</si>
  <si>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</si>
  <si>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</si>
  <si>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</si>
  <si>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</si>
  <si>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</si>
  <si>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</si>
  <si>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</si>
  <si>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</si>
  <si>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</si>
  <si>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</si>
  <si>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</si>
  <si>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</si>
  <si>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</si>
  <si>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</si>
  <si>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</si>
  <si>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</si>
  <si>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</si>
  <si>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</si>
  <si>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</si>
  <si>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</si>
  <si>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</si>
  <si>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</si>
  <si>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</si>
  <si>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</si>
  <si>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</si>
  <si>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</si>
  <si>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</si>
  <si>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</si>
  <si>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</si>
  <si>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</si>
  <si>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</si>
  <si>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</si>
  <si>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</si>
  <si>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</si>
  <si>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</si>
  <si>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</si>
  <si>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</si>
  <si>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</si>
  <si>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</si>
  <si>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</si>
  <si>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</si>
  <si>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</si>
  <si>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</si>
  <si>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</si>
  <si>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</si>
  <si>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</si>
  <si>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</si>
  <si>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</si>
  <si>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</si>
  <si>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</si>
  <si>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</si>
  <si>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</si>
  <si>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</si>
  <si>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</si>
  <si>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</si>
  <si>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</si>
  <si>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</si>
  <si>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</si>
  <si>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</si>
  <si>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</si>
  <si>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</si>
  <si>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</si>
  <si>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</si>
  <si>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</si>
  <si>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</si>
  <si>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</si>
  <si>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</si>
  <si>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</si>
  <si>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</si>
  <si>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</si>
  <si>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</si>
  <si>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</si>
  <si>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</si>
  <si>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</si>
  <si>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</si>
  <si>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</si>
  <si>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</si>
  <si>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</si>
  <si>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</si>
  <si>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</si>
  <si>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</si>
  <si>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</si>
  <si>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</si>
  <si>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</si>
  <si>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</si>
  <si>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</si>
  <si>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</si>
  <si>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</si>
  <si>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</si>
  <si>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</si>
  <si>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</si>
  <si>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</si>
  <si>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</si>
  <si>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</si>
  <si>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</si>
  <si>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</si>
  <si>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</si>
  <si>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</si>
  <si>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</si>
  <si>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</si>
  <si>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</si>
  <si>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</si>
  <si>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</si>
  <si>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</si>
  <si>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</si>
  <si>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</si>
  <si>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</si>
  <si>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</si>
  <si>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</si>
  <si>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</si>
  <si>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</si>
  <si>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</si>
  <si>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</si>
  <si>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</si>
  <si>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</si>
  <si>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</si>
  <si>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</si>
  <si>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</si>
  <si>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</si>
  <si>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</si>
  <si>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</si>
  <si>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</si>
  <si>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</si>
  <si>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</si>
  <si>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</si>
  <si>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</si>
  <si>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</si>
  <si>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</si>
  <si>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</si>
  <si>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</si>
  <si>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</si>
  <si>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</si>
  <si>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</si>
  <si>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</si>
  <si>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</si>
  <si>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</si>
  <si>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</si>
  <si>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</si>
  <si>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</si>
  <si>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</si>
  <si>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</si>
  <si>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</si>
  <si>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</si>
  <si>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</si>
  <si>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</si>
  <si>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</si>
  <si>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</si>
  <si>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</si>
  <si>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</si>
  <si>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</si>
  <si>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</si>
  <si>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</si>
  <si>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</si>
  <si>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</si>
  <si>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</si>
  <si>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</si>
  <si>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</si>
  <si>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</si>
  <si>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</si>
  <si>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</si>
  <si>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</si>
  <si>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</si>
  <si>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</si>
  <si>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</si>
  <si>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</si>
  <si>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</si>
  <si>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</si>
  <si>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</si>
  <si>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</si>
  <si>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</si>
  <si>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</si>
  <si>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</si>
  <si>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</si>
  <si>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</si>
  <si>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</si>
  <si>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</si>
  <si>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</si>
  <si>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</si>
  <si>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</si>
  <si>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</si>
  <si>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</si>
  <si>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</si>
  <si>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</si>
  <si>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</si>
  <si>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</si>
  <si>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</si>
  <si>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</si>
  <si>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</si>
  <si>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</si>
  <si>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</si>
  <si>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</si>
  <si>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</si>
  <si>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</si>
  <si>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</si>
  <si>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</si>
  <si>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</si>
  <si>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</si>
  <si>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</si>
  <si>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</si>
  <si>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</si>
  <si>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</si>
  <si>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Gyventojų pajamų mokestis savivaldybių pajamoms iš gyventojų pajamų mokesčiui išlyginti</t>
  </si>
  <si>
    <t>Europos Sąjungos finansinės paramos lėšos</t>
  </si>
  <si>
    <t>Telšių sporto ir rekreacijos centro, Birutės g. 60, Telšiai, rekonstrukcijos techniniam projektui parengti</t>
  </si>
  <si>
    <t>Telšių „Vilties“ mokyklos pastatui, esančiam Kauno g. 9A, Telšių m., remontuoti</t>
  </si>
  <si>
    <t>VšĮ Regioninės Telšių ligoninės branduoliniam magnetiniam rezonanso aparatui įsigyti</t>
  </si>
  <si>
    <t>VšĮ Regioninės Telšių ligoninės Psichiatrijos, Terapinio, Vaikų skyriaus ir akušeriniam korpusui su maisto bloku Telšiuose, Kalno g. 40, rekonstruoti</t>
  </si>
  <si>
    <t>Telšių Žemaitės gimnazijai,  Telšiai, Šviesos g. 15</t>
  </si>
  <si>
    <t>Telšių „Džiugo“ gimnazijai,  Telšiai, Sedos g. 29</t>
  </si>
  <si>
    <t>Telšių rajono Luokės gimnazijai, Telšių r. sav., Luokės mstl., Mokyklos g. 5</t>
  </si>
  <si>
    <t>pastatui Telšiuose, Respublikos g. 28, modernizuoti, pritaikant Telšių menų mokyklos reikmėms</t>
  </si>
  <si>
    <t>Telšių rajono Ubiškės pagrindinės mokyklos sporto salei rekonstruoti</t>
  </si>
  <si>
    <t>Telšių „Ateities“ pagrindinės mokyklos pastatui Telšiuose, Lygumų g. 47, kapitaliniam remontui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</si>
  <si>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</si>
  <si>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</si>
  <si>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</si>
  <si>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</si>
  <si>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</si>
  <si>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</si>
  <si>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</si>
  <si>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</si>
  <si>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</si>
  <si>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</si>
  <si>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</si>
  <si>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</si>
  <si>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</si>
  <si>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</si>
  <si>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</si>
  <si>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</si>
  <si>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</si>
  <si>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</si>
  <si>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</si>
  <si>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</si>
  <si>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</si>
  <si>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 xml:space="preserve">4 priedas </t>
  </si>
  <si>
    <t xml:space="preserve">7 priedas </t>
  </si>
  <si>
    <t xml:space="preserve">9 priedas 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</si>
  <si>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</si>
  <si>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</si>
  <si>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</si>
  <si>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</si>
  <si>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</si>
  <si>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</si>
  <si>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</si>
  <si>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</si>
  <si>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</si>
  <si>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</si>
  <si>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</si>
  <si>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</si>
  <si>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</si>
  <si>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</si>
  <si>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</si>
  <si>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</si>
  <si>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(Telšių rajono savivaldybės tarybos 2015 m. gegužės 28 d.</t>
  </si>
  <si>
    <t xml:space="preserve">10 priedas </t>
  </si>
  <si>
    <t xml:space="preserve">valstybės investicijų programoje numatytiems projektams finansuoti </t>
  </si>
  <si>
    <t xml:space="preserve">vietinės reikšmės keliams ir gatvėms tiesti, rekonstruoti, taisyti (remontuoti), prižiūrėti ir saugaus eismo sąlygoms užtikrinti </t>
  </si>
  <si>
    <t>Padidinta/ sumažinta</t>
  </si>
  <si>
    <t>Patvirtinta</t>
  </si>
  <si>
    <t>sprendimo Nr. T1-130 redakcija)</t>
  </si>
  <si>
    <t xml:space="preserve"> (Telšių rajono savivaldybės tarybos 2015 m. birželio 25 d.</t>
  </si>
  <si>
    <t>Tryškių Lazdynų Pelėdos gimnazija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</si>
  <si>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</si>
  <si>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Iš viso padidinta/ sumažinta</t>
  </si>
  <si>
    <t>Iš viso patvirtinta</t>
  </si>
  <si>
    <t xml:space="preserve">Programos pavadinimas ir asignavimų valdytojai  </t>
  </si>
  <si>
    <t>Iš viso padidinta /sumažinta</t>
  </si>
  <si>
    <t>Asignavimų valdytojai</t>
  </si>
  <si>
    <t>bendrosios dotacijos kompensacija</t>
  </si>
  <si>
    <t>Programos pavadinimas, asignavimų valdytojai,  finansavimo šaltiniai</t>
  </si>
  <si>
    <t xml:space="preserve"> (Telšių rajono savivaldybės tarybos 2015 m. birželio 25 d. </t>
  </si>
  <si>
    <t>visuomenės sveikatos stiprinimui ir stebėsenai vykdyti</t>
  </si>
  <si>
    <t xml:space="preserve"> (Telšių rajono savivaldybės tarybos 2015 m.  birželio 25 d.</t>
  </si>
  <si>
    <t xml:space="preserve">5 priedas </t>
  </si>
  <si>
    <t>141 lėšos</t>
  </si>
  <si>
    <t>Programos pavadinimas, asignavimų valdytojai</t>
  </si>
  <si>
    <t xml:space="preserve">6 priedas </t>
  </si>
  <si>
    <t>pagal teisės aktus savivaldybėms perduotoms įstaigoms išlaikyti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</si>
  <si>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</si>
  <si>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</si>
  <si>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sprendimo Nr. T1-130  redakcija)</t>
  </si>
  <si>
    <t>minimaliai mėnesinei algai padidinti</t>
  </si>
  <si>
    <t>kultūros ir meno darbuotojų darbo užmokesčiui padidinti</t>
  </si>
  <si>
    <t>Kitos dotacijos ir lėšos iš kitų valdymo lygių, iš jų:</t>
  </si>
  <si>
    <t>4.1.3.5.</t>
  </si>
  <si>
    <t>Pagal teisės aktus savivaldybėms perduotoms įstaigoms išlaikyti</t>
  </si>
  <si>
    <t>4.1.3.4.</t>
  </si>
  <si>
    <t>Savivaldybių mokykloms (klasėms), skirtoms šalies (regiono) mokiniams, turintiems specialiųjų ugdymosi poreikių, ir kitoms savivaldybėms perduotoms įstaigoms išlaikyti</t>
  </si>
  <si>
    <t>4.1.3.3.</t>
  </si>
  <si>
    <t xml:space="preserve">Vietinės reikšmės keliams ir gatvėms tiesti, rekonstruoti, taisyti (remontuoti), prižiūrėti ir saugaus eismo sąlygoms užtikrinti </t>
  </si>
  <si>
    <t>4.1.3.2.</t>
  </si>
  <si>
    <t>4.1.3.1.12.</t>
  </si>
  <si>
    <t>4.1.3.1.11.</t>
  </si>
  <si>
    <t>4.1.3.1.10.</t>
  </si>
  <si>
    <t>4.1.3.1.9.</t>
  </si>
  <si>
    <t>4.1.3.1.8.</t>
  </si>
  <si>
    <t>4.1.3.1.7.</t>
  </si>
  <si>
    <t>4.1.3.1.6.</t>
  </si>
  <si>
    <t>4.1.3.1.5.</t>
  </si>
  <si>
    <t>4.1.3.1.4.</t>
  </si>
  <si>
    <t>4.1.3.1.3.</t>
  </si>
  <si>
    <t>4.1.3.1.2.</t>
  </si>
  <si>
    <t>4.1.3.1.1.</t>
  </si>
  <si>
    <t xml:space="preserve">Valstybės investicijų programoje numatytiems projektams finansuoti, iš jų: </t>
  </si>
  <si>
    <t>4.1.3.1</t>
  </si>
  <si>
    <t>Kita tikslinė dotacija, iš viso:</t>
  </si>
  <si>
    <t>Mokinio krepšeliui finansuoti</t>
  </si>
  <si>
    <t>Būsto nuomos ar išperkamosios būsto nuomos mokesčių dalies kompensacijoms</t>
  </si>
  <si>
    <t>Savivaldybėms priskirtiems archyviniams dokumentams tvarkyti</t>
  </si>
  <si>
    <t>Melioracijai</t>
  </si>
  <si>
    <t>Žemės ūkio funkcijoms atlikti</t>
  </si>
  <si>
    <t>Gyvenamosios vietos deklaravimo duomenų ir gyvenamosios vietos neturinčių asmenų apskaitos duomenims tvarkyti</t>
  </si>
  <si>
    <t>Priešgaisrinei saugai</t>
  </si>
  <si>
    <t>Civilinei saugai</t>
  </si>
  <si>
    <t>Gyventojų registrui tvarkyti ir duomenims valstybės registrams teikti</t>
  </si>
  <si>
    <t>Valstybės garantuojamai pirminei teisinei pagalbai teikti</t>
  </si>
  <si>
    <t>Civilinės būklės aktams registruoti</t>
  </si>
  <si>
    <t>Visuomenės sveikatos stiprinimas ir stebėsena</t>
  </si>
  <si>
    <t>Mokinių visuomenės sveikatos priežiūra</t>
  </si>
  <si>
    <t>Dalyvauti rengiant ir įgyvendinant darbo rinkos politikos priemones ir gyventojų užimtumo programas</t>
  </si>
  <si>
    <t>Jaunimo teisių apsaugai</t>
  </si>
  <si>
    <t>Vaikų teisių apsaugai</t>
  </si>
  <si>
    <t>Socialinėms paslaugoms</t>
  </si>
  <si>
    <t>Socialinei paramai mokiniams</t>
  </si>
  <si>
    <t>Socialinėms išmokoms ir kompensacijoms skaičiuoti ir mokėti</t>
  </si>
  <si>
    <t>Valstybinės kalbos vartojimo ir taisyklingumo kontrolei</t>
  </si>
  <si>
    <t>Dalyvauti rengiant ir vykdant mobilizaciją</t>
  </si>
  <si>
    <t>Duomenims Suteiktos valstybės pagalbos registrui teikti</t>
  </si>
  <si>
    <t>Valstybinėms (valstybės perduotoms savivaldybėms) funkcijoms atlikti, iš viso:</t>
  </si>
  <si>
    <t>sprendimo Nr. T1-170  redakcija)</t>
  </si>
  <si>
    <t xml:space="preserve"> (Telšių rajono savivaldybės tarybos 2015 m. rugpjūčio 27 d.</t>
  </si>
  <si>
    <t>sprendimo Nr. T1-170 redakcija)</t>
  </si>
  <si>
    <t xml:space="preserve"> (Telšių rajono savivaldybės tarybos 2015 m. rugpjūčio 27 d. </t>
  </si>
  <si>
    <t xml:space="preserve">Varnių lopšelis-darželis „Raudonkepuraitė“ </t>
  </si>
  <si>
    <t xml:space="preserve">Upynos lopšelis-darželis </t>
  </si>
  <si>
    <t>(Telšių rajono savivaldybės tarybos 2015 m. rugpjūčio 27 d.</t>
  </si>
  <si>
    <t>sprendimo Nr. T1- 73   redakcija)</t>
  </si>
  <si>
    <t xml:space="preserve"> savarankiškos funkcijos</t>
  </si>
  <si>
    <t xml:space="preserve">                                                                       </t>
  </si>
  <si>
    <t xml:space="preserve">Programos pavadinimas, asignavimų valdytojai    </t>
  </si>
  <si>
    <t>sprendimo Nr. T1-234  redakcija)</t>
  </si>
  <si>
    <t xml:space="preserve"> (Telšių rajono savivaldybės tarybos 2015 m. rugsėjo 24 d.</t>
  </si>
  <si>
    <t>Varnių  kultūros centras</t>
  </si>
  <si>
    <t>Tryškių kultūros centras</t>
  </si>
  <si>
    <t>Buožėnų mokykla-darželis</t>
  </si>
  <si>
    <t>Žarėnų „Minijos“ pagrindinė mokykla</t>
  </si>
  <si>
    <t>„Kranto“ progimnazija</t>
  </si>
  <si>
    <t>sprendimo Nr. T1-234 redakcija)</t>
  </si>
  <si>
    <t>Varnių kultūros centras</t>
  </si>
  <si>
    <t>106.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</si>
  <si>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</si>
  <si>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</si>
  <si>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</si>
  <si>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suteikta valstybės finansinė parama užsienyje mirusio (žuvusio) Lietuvos Respublikos piliečio palaikams parvežti į Lietuvos Respubliką</t>
  </si>
  <si>
    <t>4.1.3.6.4.</t>
  </si>
  <si>
    <t>4.1.3.6.3.</t>
  </si>
  <si>
    <t>4.1.3.6.2.</t>
  </si>
  <si>
    <t>4.1.3.6.1.</t>
  </si>
  <si>
    <t>4.1.3.6.</t>
  </si>
  <si>
    <t>Atliekų tvarkymo sistemos infrastruktūros plėtrai</t>
  </si>
  <si>
    <t>iš jų: žedinių atkuriamosios vertės kompensacija</t>
  </si>
  <si>
    <t>sprendimo Nr. T1-262 redakcija)</t>
  </si>
  <si>
    <t xml:space="preserve"> (Telšių rajono savivaldybės tarybos 2015 m. spalio 29 d.</t>
  </si>
  <si>
    <t>sprendimo Nr. T1- 234 redakcija)</t>
  </si>
  <si>
    <t xml:space="preserve"> (Telšių rajono savivaldybės tarybos 2015 m. spalio 29 d. </t>
  </si>
  <si>
    <t>sprendimo Nr. T1-234    redakcija)</t>
  </si>
  <si>
    <t xml:space="preserve"> (Telšių rajono savivaldybės tarybos 2015 m.  spalio 29 d.</t>
  </si>
  <si>
    <t>atliekų tvarkymo sistemos infrastruktūros plėtrai</t>
  </si>
  <si>
    <t xml:space="preserve">8 priedas </t>
  </si>
  <si>
    <t>(Telšių rajono savivaldybės tarybos 2015 m. spalio 29 d.</t>
  </si>
  <si>
    <t>Nevarėnų vidurinės mokyklos rekonstravimas</t>
  </si>
  <si>
    <t>4.1.3.1.13.</t>
  </si>
  <si>
    <t>sprendimo Nr. T1-302 redakcija)</t>
  </si>
  <si>
    <t xml:space="preserve"> (Telšių rajono savivaldybės tarybos 2015 m. lapkričio 26 d.</t>
  </si>
  <si>
    <t>sprendimo Nr. T1-262  redakcija)</t>
  </si>
  <si>
    <t xml:space="preserve"> (Telšių rajono savivaldybės tarybos 2015 m. lapkričio 26 d. </t>
  </si>
  <si>
    <t xml:space="preserve"> (Telšių rajono savivaldybės tarybos 2015 m.  lapkričio 26 d.</t>
  </si>
  <si>
    <t>(Telšių rajono savivaldybės tarybos 2015 m. lapkričio 26 d.</t>
  </si>
  <si>
    <t>Atsargų realizavimo pajamos</t>
  </si>
  <si>
    <t>3.2.</t>
  </si>
  <si>
    <t>Kito ilgalaikio materialiojo turto realizavimo pajamos</t>
  </si>
  <si>
    <t>3.1.3.</t>
  </si>
  <si>
    <t>Pastatų ir statinių realizavimo pajamos</t>
  </si>
  <si>
    <t>iš jų: aplinkos apsaugos specialiosios programos lėšų</t>
  </si>
  <si>
    <t>sprendimo Nr. T1-345 redakcija)</t>
  </si>
  <si>
    <t xml:space="preserve"> (Telšių rajono savivaldybės tarybos 2015 m. gruodžio 28 d.</t>
  </si>
  <si>
    <t>sprendimo Nr. T1-302  redakcija)</t>
  </si>
  <si>
    <t xml:space="preserve"> (Telšių rajono savivaldybės tarybos 2015 m. gruodžio  28 d.</t>
  </si>
  <si>
    <t>sprendimo Nr. T1- 302  redakcija)</t>
  </si>
  <si>
    <t xml:space="preserve"> (Telšių rajono savivaldybės tarybos 2015 m. gruodžio  28  d.</t>
  </si>
  <si>
    <t xml:space="preserve"> (Telšių rajono savivaldybės tarybos 2015 m. gruodžio 28 d. </t>
  </si>
  <si>
    <t>sprendimo Nr. T1-302   redakcija)</t>
  </si>
  <si>
    <t xml:space="preserve"> (Telšių rajono savivaldybės tarybos 2015 m.  gruodžio  28  d.</t>
  </si>
  <si>
    <t>(Telšių rajono savivaldybės tarybos 2015 m. gruodžio  28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</si>
</sst>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08">
    <xf numFmtId="0" fontId="0" fillId="0" borderId="0" xfId="0"/>
    <xf numFmtId="1" fontId="3" fillId="3" borderId="1" xfId="0" applyNumberFormat="1" applyFont="1" applyFill="1" applyBorder="1"/>
    <xf numFmtId="1" fontId="2" fillId="0" borderId="0" xfId="0" applyNumberFormat="1" applyFont="1"/>
    <xf numFmtId="1" fontId="6" fillId="0" borderId="0" xfId="0" applyNumberFormat="1" applyFont="1"/>
    <xf numFmtId="1" fontId="2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/>
    <xf numFmtId="1" fontId="6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4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2" fillId="0" borderId="0" xfId="0" applyNumberFormat="1" applyFont="1" applyBorder="1"/>
    <xf numFmtId="1" fontId="2" fillId="3" borderId="1" xfId="0" applyNumberFormat="1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1" fontId="2" fillId="0" borderId="6" xfId="0" applyNumberFormat="1" applyFont="1" applyBorder="1"/>
    <xf numFmtId="1" fontId="3" fillId="3" borderId="4" xfId="0" applyNumberFormat="1" applyFont="1" applyFill="1" applyBorder="1"/>
    <xf numFmtId="1" fontId="6" fillId="3" borderId="1" xfId="0" applyNumberFormat="1" applyFont="1" applyFill="1" applyBorder="1" applyAlignment="1">
      <alignment horizontal="center"/>
    </xf>
    <xf numFmtId="1" fontId="2" fillId="0" borderId="2" xfId="0" applyNumberFormat="1" applyFont="1" applyBorder="1"/>
    <xf numFmtId="1" fontId="6" fillId="0" borderId="4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wrapText="1"/>
    </xf>
    <xf numFmtId="1" fontId="2" fillId="0" borderId="2" xfId="0" applyNumberFormat="1" applyFont="1" applyBorder="1" applyAlignment="1">
      <alignment horizontal="left"/>
    </xf>
    <xf numFmtId="1" fontId="2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2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/>
    </xf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/>
    <xf numFmtId="1" fontId="2" fillId="0" borderId="1" xfId="0" applyNumberFormat="1" applyFont="1" applyBorder="1" applyAlignment="1">
      <alignment horizontal="right"/>
    </xf>
    <xf numFmtId="1" fontId="2" fillId="3" borderId="6" xfId="0" applyNumberFormat="1" applyFont="1" applyFill="1" applyBorder="1" applyAlignment="1">
      <alignment horizontal="center"/>
    </xf>
    <xf numFmtId="1" fontId="3" fillId="3" borderId="2" xfId="0" applyNumberFormat="1" applyFont="1" applyFill="1" applyBorder="1"/>
    <xf numFmtId="1" fontId="2" fillId="3" borderId="1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vertical="center"/>
    </xf>
    <xf numFmtId="1" fontId="6" fillId="3" borderId="4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distributed"/>
    </xf>
    <xf numFmtId="1" fontId="2" fillId="0" borderId="0" xfId="0" applyNumberFormat="1" applyFont="1" applyBorder="1" applyAlignment="1">
      <alignment horizontal="center"/>
    </xf>
    <xf numFmtId="1" fontId="2" fillId="0" borderId="8" xfId="0" applyNumberFormat="1" applyFont="1" applyBorder="1"/>
    <xf numFmtId="1" fontId="6" fillId="0" borderId="8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wrapText="1"/>
    </xf>
    <xf numFmtId="1" fontId="2" fillId="0" borderId="5" xfId="0" applyNumberFormat="1" applyFont="1" applyBorder="1"/>
    <xf numFmtId="1" fontId="2" fillId="0" borderId="6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right"/>
    </xf>
    <xf numFmtId="1" fontId="2" fillId="0" borderId="0" xfId="0" applyNumberFormat="1" applyFont="1" applyFill="1" applyBorder="1"/>
    <xf numFmtId="1" fontId="6" fillId="0" borderId="1" xfId="0" applyNumberFormat="1" applyFont="1" applyFill="1" applyBorder="1" applyAlignment="1">
      <alignment horizontal="center"/>
    </xf>
    <xf numFmtId="1" fontId="2" fillId="0" borderId="9" xfId="0" applyNumberFormat="1" applyFont="1" applyBorder="1"/>
    <xf numFmtId="1" fontId="2" fillId="0" borderId="10" xfId="0" applyNumberFormat="1" applyFont="1" applyBorder="1"/>
    <xf numFmtId="1" fontId="2" fillId="0" borderId="11" xfId="0" applyNumberFormat="1" applyFont="1" applyFill="1" applyBorder="1" applyAlignment="1">
      <alignment horizontal="center"/>
    </xf>
    <xf numFmtId="1" fontId="6" fillId="0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2" fillId="4" borderId="1" xfId="0" applyNumberFormat="1" applyFont="1" applyFill="1" applyBorder="1"/>
    <xf numFmtId="1" fontId="2" fillId="0" borderId="10" xfId="0" applyNumberFormat="1" applyFont="1" applyFill="1" applyBorder="1"/>
    <xf numFmtId="1" fontId="2" fillId="0" borderId="13" xfId="0" applyNumberFormat="1" applyFont="1" applyBorder="1"/>
    <xf numFmtId="1" fontId="2" fillId="3" borderId="2" xfId="0" applyNumberFormat="1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wrapText="1"/>
    </xf>
    <xf numFmtId="1" fontId="8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7" fillId="0" borderId="11" xfId="0" applyNumberFormat="1" applyFont="1" applyFill="1" applyBorder="1"/>
    <xf numFmtId="1" fontId="2" fillId="0" borderId="13" xfId="0" applyNumberFormat="1" applyFont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7" fillId="3" borderId="10" xfId="0" applyNumberFormat="1" applyFont="1" applyFill="1" applyBorder="1"/>
    <xf numFmtId="1" fontId="1" fillId="3" borderId="1" xfId="0" applyNumberFormat="1" applyFont="1" applyFill="1" applyBorder="1"/>
    <xf numFmtId="1" fontId="2" fillId="3" borderId="2" xfId="0" applyNumberFormat="1" applyFont="1" applyFill="1" applyBorder="1" applyAlignment="1">
      <alignment horizontal="center" vertical="center"/>
    </xf>
    <xf numFmtId="1" fontId="3" fillId="3" borderId="9" xfId="0" applyNumberFormat="1" applyFont="1" applyFill="1" applyBorder="1" applyAlignment="1">
      <alignment vertical="center"/>
    </xf>
    <xf numFmtId="1" fontId="6" fillId="0" borderId="9" xfId="0" applyNumberFormat="1" applyFont="1" applyBorder="1" applyAlignment="1">
      <alignment horizontal="center"/>
    </xf>
    <xf numFmtId="1" fontId="7" fillId="0" borderId="13" xfId="0" applyNumberFormat="1" applyFont="1" applyBorder="1"/>
    <xf numFmtId="1" fontId="6" fillId="0" borderId="2" xfId="0" applyNumberFormat="1" applyFont="1" applyBorder="1" applyAlignment="1">
      <alignment horizontal="center"/>
    </xf>
    <xf numFmtId="1" fontId="7" fillId="0" borderId="13" xfId="0" applyNumberFormat="1" applyFont="1" applyBorder="1" applyAlignment="1">
      <alignment horizontal="left" wrapText="1" indent="1"/>
    </xf>
    <xf numFmtId="1" fontId="6" fillId="0" borderId="11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7" fillId="0" borderId="5" xfId="0" applyNumberFormat="1" applyFont="1" applyBorder="1" applyAlignment="1">
      <alignment horizontal="left" wrapText="1" indent="1"/>
    </xf>
    <xf numFmtId="1" fontId="2" fillId="0" borderId="14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left" wrapText="1" indent="1"/>
    </xf>
    <xf numFmtId="1" fontId="2" fillId="0" borderId="2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horizontal="center"/>
    </xf>
    <xf numFmtId="1" fontId="3" fillId="3" borderId="11" xfId="0" applyNumberFormat="1" applyFont="1" applyFill="1" applyBorder="1"/>
    <xf numFmtId="1" fontId="3" fillId="3" borderId="12" xfId="0" applyNumberFormat="1" applyFont="1" applyFill="1" applyBorder="1"/>
    <xf numFmtId="1" fontId="7" fillId="0" borderId="10" xfId="0" applyNumberFormat="1" applyFont="1" applyBorder="1" applyAlignment="1">
      <alignment horizontal="left" wrapText="1" indent="1"/>
    </xf>
    <xf numFmtId="1" fontId="6" fillId="0" borderId="2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6" fillId="3" borderId="9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vertical="distributed"/>
    </xf>
    <xf numFmtId="1" fontId="7" fillId="3" borderId="0" xfId="0" applyNumberFormat="1" applyFont="1" applyFill="1" applyBorder="1"/>
    <xf numFmtId="1" fontId="6" fillId="3" borderId="2" xfId="0" applyNumberFormat="1" applyFont="1" applyFill="1" applyBorder="1" applyAlignment="1">
      <alignment horizontal="center"/>
    </xf>
    <xf numFmtId="1" fontId="7" fillId="3" borderId="0" xfId="0" applyNumberFormat="1" applyFont="1" applyFill="1" applyBorder="1" applyAlignment="1">
      <alignment horizontal="left" wrapText="1" indent="1"/>
    </xf>
    <xf numFmtId="1" fontId="6" fillId="3" borderId="11" xfId="0" applyNumberFormat="1" applyFont="1" applyFill="1" applyBorder="1" applyAlignment="1">
      <alignment horizontal="center"/>
    </xf>
    <xf numFmtId="1" fontId="2" fillId="3" borderId="11" xfId="0" applyNumberFormat="1" applyFont="1" applyFill="1" applyBorder="1"/>
    <xf numFmtId="1" fontId="2" fillId="3" borderId="5" xfId="0" applyNumberFormat="1" applyFont="1" applyFill="1" applyBorder="1"/>
    <xf numFmtId="1" fontId="7" fillId="3" borderId="10" xfId="0" applyNumberFormat="1" applyFont="1" applyFill="1" applyBorder="1" applyAlignment="1">
      <alignment horizontal="left" wrapText="1" indent="1"/>
    </xf>
    <xf numFmtId="1" fontId="6" fillId="3" borderId="4" xfId="0" applyNumberFormat="1" applyFont="1" applyFill="1" applyBorder="1" applyAlignment="1">
      <alignment horizontal="right"/>
    </xf>
    <xf numFmtId="1" fontId="7" fillId="3" borderId="10" xfId="0" applyNumberFormat="1" applyFont="1" applyFill="1" applyBorder="1" applyAlignment="1">
      <alignment horizontal="left" indent="1"/>
    </xf>
    <xf numFmtId="1" fontId="7" fillId="3" borderId="12" xfId="0" applyNumberFormat="1" applyFont="1" applyFill="1" applyBorder="1" applyAlignment="1">
      <alignment horizontal="left" wrapText="1" indent="1"/>
    </xf>
    <xf numFmtId="1" fontId="2" fillId="0" borderId="11" xfId="0" applyNumberFormat="1" applyFont="1" applyBorder="1" applyAlignment="1">
      <alignment wrapText="1"/>
    </xf>
    <xf numFmtId="1" fontId="2" fillId="3" borderId="13" xfId="0" applyNumberFormat="1" applyFont="1" applyFill="1" applyBorder="1" applyAlignment="1">
      <alignment horizontal="center"/>
    </xf>
    <xf numFmtId="1" fontId="8" fillId="0" borderId="13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left" vertical="center"/>
    </xf>
    <xf numFmtId="1" fontId="10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7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left" indent="3"/>
    </xf>
    <xf numFmtId="1" fontId="8" fillId="0" borderId="0" xfId="0" applyNumberFormat="1" applyFont="1" applyFill="1" applyBorder="1"/>
    <xf numFmtId="1" fontId="2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1" fontId="1" fillId="0" borderId="0" xfId="0" applyNumberFormat="1" applyFont="1" applyFill="1"/>
    <xf numFmtId="1" fontId="7" fillId="0" borderId="12" xfId="0" applyNumberFormat="1" applyFont="1" applyFill="1" applyBorder="1"/>
    <xf numFmtId="1" fontId="7" fillId="0" borderId="10" xfId="0" applyNumberFormat="1" applyFont="1" applyFill="1" applyBorder="1" applyAlignment="1">
      <alignment horizontal="left" indent="2"/>
    </xf>
    <xf numFmtId="1" fontId="7" fillId="0" borderId="10" xfId="0" applyNumberFormat="1" applyFont="1" applyFill="1" applyBorder="1" applyAlignment="1">
      <alignment horizontal="left" wrapText="1" indent="2"/>
    </xf>
    <xf numFmtId="1" fontId="2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7" fillId="0" borderId="11" xfId="0" applyNumberFormat="1" applyFont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/>
    </xf>
    <xf numFmtId="1" fontId="13" fillId="0" borderId="1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4" fontId="12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left"/>
    </xf>
    <xf numFmtId="4" fontId="3" fillId="5" borderId="1" xfId="0" applyNumberFormat="1" applyFont="1" applyFill="1" applyBorder="1" applyAlignment="1">
      <alignment vertical="center"/>
    </xf>
    <xf numFmtId="0" fontId="12" fillId="5" borderId="0" xfId="0" applyFont="1" applyFill="1"/>
    <xf numFmtId="3" fontId="3" fillId="5" borderId="1" xfId="0" applyNumberFormat="1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left"/>
    </xf>
    <xf numFmtId="1" fontId="13" fillId="3" borderId="1" xfId="0" applyNumberFormat="1" applyFont="1" applyFill="1" applyBorder="1" applyAlignment="1">
      <alignment horizontal="right" vertical="center"/>
    </xf>
    <xf numFmtId="1" fontId="2" fillId="6" borderId="0" xfId="0" applyNumberFormat="1" applyFont="1" applyFill="1"/>
    <xf numFmtId="1" fontId="1" fillId="3" borderId="1" xfId="0" applyNumberFormat="1" applyFont="1" applyFill="1" applyBorder="1" applyAlignment="1">
      <alignment horizontal="right"/>
    </xf>
    <xf numFmtId="1" fontId="3" fillId="3" borderId="5" xfId="0" applyNumberFormat="1" applyFont="1" applyFill="1" applyBorder="1"/>
    <xf numFmtId="1" fontId="2" fillId="0" borderId="1" xfId="0" applyNumberFormat="1" applyFont="1" applyBorder="1" applyAlignment="1">
      <alignment vertical="top"/>
    </xf>
    <xf numFmtId="1" fontId="1" fillId="3" borderId="11" xfId="0" applyNumberFormat="1" applyFont="1" applyFill="1" applyBorder="1" applyAlignment="1">
      <alignment horizontal="center"/>
    </xf>
    <xf numFmtId="1" fontId="1" fillId="3" borderId="5" xfId="0" applyNumberFormat="1" applyFont="1" applyFill="1" applyBorder="1" applyAlignment="1">
      <alignment horizontal="center"/>
    </xf>
    <xf numFmtId="1" fontId="7" fillId="3" borderId="5" xfId="0" applyNumberFormat="1" applyFont="1" applyFill="1" applyBorder="1"/>
    <xf numFmtId="1" fontId="1" fillId="3" borderId="13" xfId="0" applyNumberFormat="1" applyFont="1" applyFill="1" applyBorder="1" applyAlignment="1">
      <alignment horizontal="center"/>
    </xf>
    <xf numFmtId="1" fontId="3" fillId="3" borderId="9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wrapText="1"/>
    </xf>
    <xf numFmtId="0" fontId="13" fillId="3" borderId="1" xfId="0" applyFont="1" applyFill="1" applyBorder="1" applyAlignment="1">
      <alignment vertical="center" wrapText="1"/>
    </xf>
    <xf numFmtId="1" fontId="13" fillId="7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1" fontId="2" fillId="7" borderId="1" xfId="0" applyNumberFormat="1" applyFont="1" applyFill="1" applyBorder="1" applyAlignment="1">
      <alignment horizontal="right" vertical="center"/>
    </xf>
    <xf numFmtId="1" fontId="2" fillId="6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/>
    </xf>
    <xf numFmtId="1" fontId="3" fillId="7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2" fillId="7" borderId="1" xfId="0" applyNumberFormat="1" applyFont="1" applyFill="1" applyBorder="1" applyAlignment="1">
      <alignment horizontal="right" vertical="center"/>
    </xf>
    <xf numFmtId="1" fontId="12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1" fontId="2" fillId="0" borderId="7" xfId="0" applyNumberFormat="1" applyFont="1" applyBorder="1"/>
    <xf numFmtId="1" fontId="6" fillId="0" borderId="7" xfId="0" applyNumberFormat="1" applyFont="1" applyBorder="1" applyAlignment="1">
      <alignment horizontal="right"/>
    </xf>
    <xf numFmtId="1" fontId="3" fillId="7" borderId="1" xfId="0" applyNumberFormat="1" applyFont="1" applyFill="1" applyBorder="1" applyAlignment="1">
      <alignment vertical="distributed"/>
    </xf>
    <xf numFmtId="1" fontId="3" fillId="6" borderId="1" xfId="0" applyNumberFormat="1" applyFont="1" applyFill="1" applyBorder="1" applyAlignment="1">
      <alignment vertical="distributed"/>
    </xf>
    <xf numFmtId="1" fontId="3" fillId="7" borderId="1" xfId="0" applyNumberFormat="1" applyFont="1" applyFill="1" applyBorder="1"/>
    <xf numFmtId="1" fontId="3" fillId="6" borderId="1" xfId="0" applyNumberFormat="1" applyFont="1" applyFill="1" applyBorder="1"/>
    <xf numFmtId="1" fontId="2" fillId="7" borderId="1" xfId="0" applyNumberFormat="1" applyFont="1" applyFill="1" applyBorder="1"/>
    <xf numFmtId="1" fontId="2" fillId="6" borderId="1" xfId="0" applyNumberFormat="1" applyFont="1" applyFill="1" applyBorder="1"/>
    <xf numFmtId="1" fontId="2" fillId="6" borderId="1" xfId="0" applyNumberFormat="1" applyFont="1" applyFill="1" applyBorder="1" applyAlignment="1">
      <alignment horizontal="right"/>
    </xf>
    <xf numFmtId="1" fontId="2" fillId="6" borderId="11" xfId="0" applyNumberFormat="1" applyFont="1" applyFill="1" applyBorder="1" applyAlignment="1">
      <alignment horizontal="right"/>
    </xf>
    <xf numFmtId="1" fontId="2" fillId="6" borderId="11" xfId="0" applyNumberFormat="1" applyFont="1" applyFill="1" applyBorder="1"/>
    <xf numFmtId="1" fontId="2" fillId="7" borderId="11" xfId="0" applyNumberFormat="1" applyFont="1" applyFill="1" applyBorder="1"/>
    <xf numFmtId="1" fontId="2" fillId="0" borderId="1" xfId="0" applyNumberFormat="1" applyFont="1" applyBorder="1" applyAlignment="1">
      <alignment wrapText="1"/>
    </xf>
    <xf numFmtId="1" fontId="2" fillId="7" borderId="1" xfId="0" applyNumberFormat="1" applyFont="1" applyFill="1" applyBorder="1" applyAlignment="1">
      <alignment horizontal="right"/>
    </xf>
    <xf numFmtId="1" fontId="1" fillId="7" borderId="15" xfId="0" applyNumberFormat="1" applyFont="1" applyFill="1" applyBorder="1"/>
    <xf numFmtId="1" fontId="1" fillId="7" borderId="1" xfId="0" applyNumberFormat="1" applyFont="1" applyFill="1" applyBorder="1"/>
    <xf numFmtId="1" fontId="1" fillId="7" borderId="11" xfId="0" applyNumberFormat="1" applyFont="1" applyFill="1" applyBorder="1"/>
    <xf numFmtId="1" fontId="1" fillId="6" borderId="1" xfId="0" applyNumberFormat="1" applyFont="1" applyFill="1" applyBorder="1"/>
    <xf numFmtId="1" fontId="2" fillId="7" borderId="15" xfId="0" applyNumberFormat="1" applyFont="1" applyFill="1" applyBorder="1"/>
    <xf numFmtId="1" fontId="7" fillId="3" borderId="5" xfId="0" applyNumberFormat="1" applyFont="1" applyFill="1" applyBorder="1" applyAlignment="1">
      <alignment horizontal="left" vertical="center"/>
    </xf>
    <xf numFmtId="1" fontId="3" fillId="7" borderId="15" xfId="0" applyNumberFormat="1" applyFont="1" applyFill="1" applyBorder="1"/>
    <xf numFmtId="1" fontId="6" fillId="0" borderId="8" xfId="0" applyNumberFormat="1" applyFont="1" applyFill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6" fillId="0" borderId="12" xfId="0" applyNumberFormat="1" applyFont="1" applyBorder="1" applyAlignment="1">
      <alignment horizontal="center"/>
    </xf>
    <xf numFmtId="1" fontId="3" fillId="7" borderId="6" xfId="0" applyNumberFormat="1" applyFont="1" applyFill="1" applyBorder="1"/>
    <xf numFmtId="1" fontId="3" fillId="7" borderId="2" xfId="0" applyNumberFormat="1" applyFont="1" applyFill="1" applyBorder="1"/>
    <xf numFmtId="1" fontId="3" fillId="6" borderId="2" xfId="0" applyNumberFormat="1" applyFont="1" applyFill="1" applyBorder="1"/>
    <xf numFmtId="1" fontId="2" fillId="7" borderId="14" xfId="0" applyNumberFormat="1" applyFont="1" applyFill="1" applyBorder="1"/>
    <xf numFmtId="1" fontId="1" fillId="7" borderId="6" xfId="0" applyNumberFormat="1" applyFont="1" applyFill="1" applyBorder="1"/>
    <xf numFmtId="1" fontId="1" fillId="7" borderId="2" xfId="0" applyNumberFormat="1" applyFont="1" applyFill="1" applyBorder="1"/>
    <xf numFmtId="1" fontId="1" fillId="6" borderId="2" xfId="0" applyNumberFormat="1" applyFont="1" applyFill="1" applyBorder="1"/>
    <xf numFmtId="1" fontId="7" fillId="3" borderId="5" xfId="0" applyNumberFormat="1" applyFont="1" applyFill="1" applyBorder="1" applyAlignment="1">
      <alignment horizontal="left" wrapText="1"/>
    </xf>
    <xf numFmtId="1" fontId="10" fillId="3" borderId="9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wrapText="1"/>
    </xf>
    <xf numFmtId="1" fontId="15" fillId="6" borderId="0" xfId="0" applyNumberFormat="1" applyFont="1" applyFill="1"/>
    <xf numFmtId="1" fontId="15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" fillId="6" borderId="0" xfId="0" applyNumberFormat="1" applyFont="1" applyFill="1" applyAlignment="1">
      <alignment horizontal="right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9" xfId="0" applyNumberFormat="1" applyFont="1" applyFill="1" applyBorder="1" applyAlignment="1">
      <alignment horizontal="center" vertical="center"/>
    </xf>
    <xf numFmtId="1" fontId="1" fillId="3" borderId="11" xfId="0" applyNumberFormat="1" applyFont="1" applyFill="1" applyBorder="1"/>
    <xf numFmtId="1" fontId="1" fillId="6" borderId="11" xfId="0" applyNumberFormat="1" applyFont="1" applyFill="1" applyBorder="1"/>
    <xf numFmtId="1" fontId="8" fillId="3" borderId="2" xfId="0" applyNumberFormat="1" applyFont="1" applyFill="1" applyBorder="1" applyAlignment="1">
      <alignment horizontal="right"/>
    </xf>
    <xf numFmtId="1" fontId="8" fillId="3" borderId="2" xfId="0" applyNumberFormat="1" applyFont="1" applyFill="1" applyBorder="1"/>
    <xf numFmtId="1" fontId="8" fillId="7" borderId="2" xfId="0" applyNumberFormat="1" applyFont="1" applyFill="1" applyBorder="1" applyAlignment="1">
      <alignment horizontal="right"/>
    </xf>
    <xf numFmtId="1" fontId="8" fillId="7" borderId="2" xfId="0" applyNumberFormat="1" applyFont="1" applyFill="1" applyBorder="1"/>
    <xf numFmtId="1" fontId="8" fillId="6" borderId="2" xfId="0" applyNumberFormat="1" applyFont="1" applyFill="1" applyBorder="1" applyAlignment="1">
      <alignment horizontal="right"/>
    </xf>
    <xf numFmtId="1" fontId="8" fillId="6" borderId="2" xfId="0" applyNumberFormat="1" applyFont="1" applyFill="1" applyBorder="1"/>
    <xf numFmtId="1" fontId="3" fillId="7" borderId="2" xfId="0" applyNumberFormat="1" applyFont="1" applyFill="1" applyBorder="1" applyAlignment="1">
      <alignment vertical="distributed"/>
    </xf>
    <xf numFmtId="1" fontId="3" fillId="6" borderId="2" xfId="0" applyNumberFormat="1" applyFont="1" applyFill="1" applyBorder="1" applyAlignment="1">
      <alignment vertical="distributed"/>
    </xf>
    <xf numFmtId="1" fontId="2" fillId="7" borderId="11" xfId="0" applyNumberFormat="1" applyFont="1" applyFill="1" applyBorder="1" applyAlignment="1">
      <alignment vertical="top"/>
    </xf>
    <xf numFmtId="1" fontId="2" fillId="6" borderId="11" xfId="0" applyNumberFormat="1" applyFont="1" applyFill="1" applyBorder="1" applyAlignment="1">
      <alignment vertical="top"/>
    </xf>
    <xf numFmtId="1" fontId="2" fillId="7" borderId="2" xfId="0" applyNumberFormat="1" applyFont="1" applyFill="1" applyBorder="1" applyAlignment="1">
      <alignment vertical="top"/>
    </xf>
    <xf numFmtId="1" fontId="2" fillId="6" borderId="2" xfId="0" applyNumberFormat="1" applyFont="1" applyFill="1" applyBorder="1" applyAlignment="1">
      <alignment vertical="top"/>
    </xf>
    <xf numFmtId="1" fontId="2" fillId="7" borderId="2" xfId="0" applyNumberFormat="1" applyFont="1" applyFill="1" applyBorder="1"/>
    <xf numFmtId="1" fontId="2" fillId="6" borderId="2" xfId="0" applyNumberFormat="1" applyFont="1" applyFill="1" applyBorder="1"/>
    <xf numFmtId="1" fontId="2" fillId="7" borderId="5" xfId="0" applyNumberFormat="1" applyFont="1" applyFill="1" applyBorder="1"/>
    <xf numFmtId="1" fontId="2" fillId="6" borderId="5" xfId="0" applyNumberFormat="1" applyFont="1" applyFill="1" applyBorder="1"/>
    <xf numFmtId="1" fontId="6" fillId="0" borderId="0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vertical="top"/>
    </xf>
    <xf numFmtId="1" fontId="2" fillId="7" borderId="5" xfId="0" applyNumberFormat="1" applyFont="1" applyFill="1" applyBorder="1" applyAlignment="1">
      <alignment vertical="top"/>
    </xf>
    <xf numFmtId="1" fontId="2" fillId="6" borderId="5" xfId="0" applyNumberFormat="1" applyFont="1" applyFill="1" applyBorder="1" applyAlignment="1">
      <alignment vertical="top"/>
    </xf>
    <xf numFmtId="1" fontId="6" fillId="0" borderId="10" xfId="0" applyNumberFormat="1" applyFont="1" applyBorder="1" applyAlignment="1">
      <alignment horizontal="center"/>
    </xf>
    <xf numFmtId="1" fontId="16" fillId="6" borderId="0" xfId="0" applyNumberFormat="1" applyFont="1" applyFill="1" applyAlignment="1">
      <alignment horizontal="center"/>
    </xf>
    <xf numFmtId="1" fontId="6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6" fillId="0" borderId="0" xfId="0" applyNumberFormat="1" applyFont="1" applyBorder="1"/>
    <xf numFmtId="1" fontId="7" fillId="3" borderId="11" xfId="0" applyNumberFormat="1" applyFont="1" applyFill="1" applyBorder="1" applyAlignment="1">
      <alignment horizontal="left" wrapText="1" indent="1"/>
    </xf>
    <xf numFmtId="1" fontId="7" fillId="3" borderId="5" xfId="0" applyNumberFormat="1" applyFont="1" applyFill="1" applyBorder="1" applyAlignment="1">
      <alignment horizontal="left" wrapText="1" indent="1"/>
    </xf>
    <xf numFmtId="1" fontId="1" fillId="7" borderId="1" xfId="0" applyNumberFormat="1" applyFont="1" applyFill="1" applyBorder="1" applyAlignment="1">
      <alignment horizontal="right"/>
    </xf>
    <xf numFmtId="1" fontId="1" fillId="6" borderId="1" xfId="0" applyNumberFormat="1" applyFont="1" applyFill="1" applyBorder="1" applyAlignment="1">
      <alignment horizontal="right"/>
    </xf>
    <xf numFmtId="1" fontId="7" fillId="3" borderId="5" xfId="0" applyNumberFormat="1" applyFont="1" applyFill="1" applyBorder="1" applyAlignment="1">
      <alignment horizontal="left" vertical="center" wrapText="1" indent="1"/>
    </xf>
    <xf numFmtId="1" fontId="2" fillId="7" borderId="1" xfId="0" applyNumberFormat="1" applyFont="1" applyFill="1" applyBorder="1" applyAlignment="1">
      <alignment vertical="distributed"/>
    </xf>
    <xf numFmtId="1" fontId="3" fillId="3" borderId="2" xfId="0" applyNumberFormat="1" applyFont="1" applyFill="1" applyBorder="1" applyAlignment="1">
      <alignment vertical="center"/>
    </xf>
    <xf numFmtId="1" fontId="2" fillId="0" borderId="12" xfId="0" applyNumberFormat="1" applyFont="1" applyBorder="1" applyAlignment="1">
      <alignment vertical="top"/>
    </xf>
    <xf numFmtId="1" fontId="2" fillId="0" borderId="8" xfId="0" applyNumberFormat="1" applyFont="1" applyBorder="1" applyAlignment="1">
      <alignment vertical="top"/>
    </xf>
    <xf numFmtId="1" fontId="2" fillId="7" borderId="8" xfId="0" applyNumberFormat="1" applyFont="1" applyFill="1" applyBorder="1" applyAlignment="1">
      <alignment vertical="top"/>
    </xf>
    <xf numFmtId="1" fontId="2" fillId="6" borderId="8" xfId="0" applyNumberFormat="1" applyFont="1" applyFill="1" applyBorder="1" applyAlignment="1">
      <alignment vertical="top"/>
    </xf>
    <xf numFmtId="1" fontId="2" fillId="0" borderId="9" xfId="0" applyNumberFormat="1" applyFont="1" applyBorder="1" applyAlignment="1">
      <alignment vertical="top"/>
    </xf>
    <xf numFmtId="1" fontId="2" fillId="0" borderId="3" xfId="0" applyNumberFormat="1" applyFont="1" applyBorder="1" applyAlignment="1">
      <alignment vertical="top"/>
    </xf>
    <xf numFmtId="1" fontId="2" fillId="7" borderId="3" xfId="0" applyNumberFormat="1" applyFont="1" applyFill="1" applyBorder="1" applyAlignment="1">
      <alignment vertical="top"/>
    </xf>
    <xf numFmtId="1" fontId="2" fillId="6" borderId="3" xfId="0" applyNumberFormat="1" applyFont="1" applyFill="1" applyBorder="1" applyAlignment="1">
      <alignment vertical="top"/>
    </xf>
    <xf numFmtId="1" fontId="3" fillId="7" borderId="11" xfId="0" applyNumberFormat="1" applyFont="1" applyFill="1" applyBorder="1"/>
    <xf numFmtId="1" fontId="3" fillId="6" borderId="11" xfId="0" applyNumberFormat="1" applyFont="1" applyFill="1" applyBorder="1"/>
    <xf numFmtId="1" fontId="15" fillId="0" borderId="0" xfId="0" applyNumberFormat="1" applyFont="1" applyFill="1"/>
    <xf numFmtId="1" fontId="15" fillId="0" borderId="0" xfId="0" applyNumberFormat="1" applyFont="1" applyFill="1" applyAlignment="1">
      <alignment horizontal="right"/>
    </xf>
    <xf numFmtId="1" fontId="1" fillId="0" borderId="0" xfId="0" applyNumberFormat="1" applyFont="1" applyFill="1" applyAlignment="1">
      <alignment horizontal="right"/>
    </xf>
    <xf numFmtId="1" fontId="2" fillId="7" borderId="12" xfId="0" applyNumberFormat="1" applyFont="1" applyFill="1" applyBorder="1" applyAlignment="1">
      <alignment vertical="top"/>
    </xf>
    <xf numFmtId="1" fontId="2" fillId="6" borderId="14" xfId="0" applyNumberFormat="1" applyFont="1" applyFill="1" applyBorder="1" applyAlignment="1">
      <alignment vertical="top"/>
    </xf>
    <xf numFmtId="1" fontId="2" fillId="7" borderId="9" xfId="0" applyNumberFormat="1" applyFont="1" applyFill="1" applyBorder="1" applyAlignment="1">
      <alignment vertical="top"/>
    </xf>
    <xf numFmtId="1" fontId="2" fillId="6" borderId="6" xfId="0" applyNumberFormat="1" applyFont="1" applyFill="1" applyBorder="1" applyAlignment="1">
      <alignment vertical="top"/>
    </xf>
    <xf numFmtId="1" fontId="2" fillId="7" borderId="1" xfId="0" applyNumberFormat="1" applyFont="1" applyFill="1" applyBorder="1" applyAlignment="1">
      <alignment vertical="top"/>
    </xf>
    <xf numFmtId="1" fontId="2" fillId="6" borderId="1" xfId="0" applyNumberFormat="1" applyFont="1" applyFill="1" applyBorder="1" applyAlignment="1">
      <alignment vertical="top"/>
    </xf>
    <xf numFmtId="1" fontId="2" fillId="0" borderId="0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vertical="top" wrapText="1"/>
    </xf>
    <xf numFmtId="0" fontId="17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" fontId="3" fillId="6" borderId="0" xfId="0" applyNumberFormat="1" applyFont="1" applyFill="1" applyAlignment="1">
      <alignment horizontal="center"/>
    </xf>
    <xf numFmtId="0" fontId="2" fillId="0" borderId="0" xfId="0" applyFont="1"/>
    <xf numFmtId="1" fontId="7" fillId="0" borderId="1" xfId="0" applyNumberFormat="1" applyFont="1" applyBorder="1" applyAlignment="1">
      <alignment horizontal="right" vertical="center"/>
    </xf>
    <xf numFmtId="1" fontId="7" fillId="7" borderId="1" xfId="0" applyNumberFormat="1" applyFont="1" applyFill="1" applyBorder="1" applyAlignment="1">
      <alignment horizontal="right" vertical="center"/>
    </xf>
    <xf numFmtId="1" fontId="7" fillId="6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horizontal="left" vertical="center" wrapText="1"/>
    </xf>
    <xf numFmtId="1" fontId="18" fillId="7" borderId="1" xfId="0" applyNumberFormat="1" applyFont="1" applyFill="1" applyBorder="1" applyAlignment="1">
      <alignment horizontal="right" vertical="center"/>
    </xf>
    <xf numFmtId="1" fontId="18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 applyProtection="1">
      <alignment horizontal="left" vertical="center" wrapText="1"/>
      <protection hidden="1"/>
    </xf>
    <xf numFmtId="0" fontId="12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7" fillId="3" borderId="1" xfId="0" applyNumberFormat="1" applyFont="1" applyFill="1" applyBorder="1"/>
    <xf numFmtId="1" fontId="6" fillId="0" borderId="0" xfId="0" applyNumberFormat="1" applyFont="1" applyAlignment="1">
      <alignment vertical="top"/>
    </xf>
    <xf numFmtId="1" fontId="6" fillId="0" borderId="0" xfId="0" applyNumberFormat="1" applyFont="1" applyAlignment="1">
      <alignment horizontal="right" vertical="top"/>
    </xf>
    <xf numFmtId="1" fontId="6" fillId="0" borderId="0" xfId="0" applyNumberFormat="1" applyFont="1" applyBorder="1" applyAlignment="1">
      <alignment horizontal="right" vertical="top"/>
    </xf>
    <xf numFmtId="1" fontId="6" fillId="0" borderId="0" xfId="0" applyNumberFormat="1" applyFont="1" applyBorder="1" applyAlignment="1">
      <alignment horizontal="center" vertical="top"/>
    </xf>
    <xf numFmtId="1" fontId="6" fillId="0" borderId="8" xfId="0" applyNumberFormat="1" applyFont="1" applyBorder="1" applyAlignment="1">
      <alignment horizontal="center" vertical="top"/>
    </xf>
    <xf numFmtId="1" fontId="2" fillId="3" borderId="1" xfId="0" applyNumberFormat="1" applyFont="1" applyFill="1" applyBorder="1" applyAlignment="1">
      <alignment vertical="distributed"/>
    </xf>
    <xf numFmtId="1" fontId="2" fillId="6" borderId="1" xfId="0" applyNumberFormat="1" applyFont="1" applyFill="1" applyBorder="1" applyAlignment="1">
      <alignment vertical="distributed"/>
    </xf>
    <xf numFmtId="1" fontId="7" fillId="0" borderId="5" xfId="0" applyNumberFormat="1" applyFont="1" applyBorder="1" applyAlignment="1">
      <alignment horizontal="left" vertical="top" wrapText="1" indent="1"/>
    </xf>
    <xf numFmtId="1" fontId="6" fillId="0" borderId="9" xfId="0" applyNumberFormat="1" applyFont="1" applyBorder="1" applyAlignment="1">
      <alignment vertical="top"/>
    </xf>
    <xf numFmtId="1" fontId="7" fillId="0" borderId="10" xfId="0" applyNumberFormat="1" applyFont="1" applyBorder="1" applyAlignment="1">
      <alignment horizontal="left" vertical="top" indent="1"/>
    </xf>
    <xf numFmtId="1" fontId="6" fillId="3" borderId="1" xfId="0" applyNumberFormat="1" applyFont="1" applyFill="1" applyBorder="1" applyAlignment="1">
      <alignment horizontal="center" vertical="top"/>
    </xf>
    <xf numFmtId="1" fontId="6" fillId="0" borderId="7" xfId="0" applyNumberFormat="1" applyFont="1" applyFill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wrapText="1" indent="1"/>
    </xf>
    <xf numFmtId="1" fontId="6" fillId="0" borderId="1" xfId="0" applyNumberFormat="1" applyFont="1" applyFill="1" applyBorder="1" applyAlignment="1">
      <alignment horizontal="center" vertical="top"/>
    </xf>
    <xf numFmtId="1" fontId="7" fillId="0" borderId="0" xfId="0" applyNumberFormat="1" applyFont="1" applyBorder="1" applyAlignment="1">
      <alignment horizontal="left" vertical="top" indent="1"/>
    </xf>
    <xf numFmtId="1" fontId="2" fillId="0" borderId="2" xfId="0" applyNumberFormat="1" applyFont="1" applyBorder="1" applyAlignment="1">
      <alignment horizontal="left" wrapText="1"/>
    </xf>
    <xf numFmtId="1" fontId="7" fillId="0" borderId="5" xfId="0" applyNumberFormat="1" applyFont="1" applyBorder="1" applyAlignment="1">
      <alignment horizontal="left" indent="1"/>
    </xf>
    <xf numFmtId="1" fontId="3" fillId="0" borderId="0" xfId="0" applyNumberFormat="1" applyFont="1" applyBorder="1" applyAlignment="1">
      <alignment horizontal="center" vertical="top" wrapText="1"/>
    </xf>
    <xf numFmtId="1" fontId="3" fillId="0" borderId="0" xfId="0" applyNumberFormat="1" applyFont="1"/>
    <xf numFmtId="1" fontId="3" fillId="0" borderId="0" xfId="0" applyNumberFormat="1" applyFont="1" applyBorder="1"/>
    <xf numFmtId="1" fontId="3" fillId="0" borderId="8" xfId="0" applyNumberFormat="1" applyFont="1" applyBorder="1"/>
    <xf numFmtId="1" fontId="6" fillId="0" borderId="8" xfId="0" applyNumberFormat="1" applyFont="1" applyBorder="1" applyAlignment="1">
      <alignment horizontal="right"/>
    </xf>
    <xf numFmtId="1" fontId="10" fillId="0" borderId="0" xfId="0" applyNumberFormat="1" applyFont="1"/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wrapText="1" indent="1"/>
    </xf>
    <xf numFmtId="165" fontId="7" fillId="3" borderId="5" xfId="0" applyNumberFormat="1" applyFont="1" applyFill="1" applyBorder="1" applyAlignment="1">
      <alignment horizontal="left" indent="1"/>
    </xf>
    <xf numFmtId="1" fontId="7" fillId="3" borderId="5" xfId="0" applyNumberFormat="1" applyFont="1" applyFill="1" applyBorder="1" applyAlignment="1">
      <alignment horizontal="left" indent="1"/>
    </xf>
    <xf numFmtId="1" fontId="2" fillId="0" borderId="11" xfId="0" applyNumberFormat="1" applyFont="1" applyFill="1" applyBorder="1" applyAlignment="1">
      <alignment horizontal="right"/>
    </xf>
    <xf numFmtId="1" fontId="2" fillId="7" borderId="11" xfId="0" applyNumberFormat="1" applyFont="1" applyFill="1" applyBorder="1" applyAlignment="1">
      <alignment horizontal="right"/>
    </xf>
    <xf numFmtId="1" fontId="1" fillId="3" borderId="2" xfId="0" applyNumberFormat="1" applyFont="1" applyFill="1" applyBorder="1"/>
    <xf numFmtId="1" fontId="7" fillId="3" borderId="11" xfId="0" applyNumberFormat="1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wrapText="1"/>
    </xf>
    <xf numFmtId="1" fontId="3" fillId="3" borderId="10" xfId="0" applyNumberFormat="1" applyFont="1" applyFill="1" applyBorder="1"/>
    <xf numFmtId="1" fontId="2" fillId="0" borderId="11" xfId="0" applyNumberFormat="1" applyFont="1" applyBorder="1" applyAlignment="1">
      <alignment horizontal="right"/>
    </xf>
    <xf numFmtId="1" fontId="6" fillId="0" borderId="12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right"/>
    </xf>
    <xf numFmtId="1" fontId="2" fillId="0" borderId="9" xfId="0" applyNumberFormat="1" applyFont="1" applyFill="1" applyBorder="1" applyAlignment="1">
      <alignment wrapText="1"/>
    </xf>
    <xf numFmtId="1" fontId="7" fillId="3" borderId="12" xfId="0" applyNumberFormat="1" applyFont="1" applyFill="1" applyBorder="1" applyAlignment="1">
      <alignment horizontal="left" indent="1"/>
    </xf>
    <xf numFmtId="1" fontId="15" fillId="7" borderId="1" xfId="0" applyNumberFormat="1" applyFont="1" applyFill="1" applyBorder="1"/>
    <xf numFmtId="1" fontId="7" fillId="0" borderId="0" xfId="0" applyNumberFormat="1" applyFont="1" applyBorder="1" applyAlignment="1">
      <alignment horizontal="left" indent="1"/>
    </xf>
    <xf numFmtId="1" fontId="7" fillId="0" borderId="13" xfId="0" applyNumberFormat="1" applyFont="1" applyFill="1" applyBorder="1" applyAlignment="1">
      <alignment horizontal="left" indent="1"/>
    </xf>
    <xf numFmtId="1" fontId="7" fillId="0" borderId="11" xfId="0" applyNumberFormat="1" applyFont="1" applyFill="1" applyBorder="1" applyAlignment="1">
      <alignment horizontal="left" wrapText="1" indent="1"/>
    </xf>
    <xf numFmtId="1" fontId="6" fillId="3" borderId="2" xfId="0" applyNumberFormat="1" applyFont="1" applyFill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2" fillId="0" borderId="2" xfId="0" applyNumberFormat="1" applyFont="1" applyFill="1" applyBorder="1" applyAlignment="1">
      <alignment horizontal="left"/>
    </xf>
    <xf numFmtId="1" fontId="2" fillId="0" borderId="2" xfId="0" applyNumberFormat="1" applyFont="1" applyFill="1" applyBorder="1"/>
    <xf numFmtId="1" fontId="2" fillId="6" borderId="4" xfId="0" applyNumberFormat="1" applyFont="1" applyFill="1" applyBorder="1"/>
    <xf numFmtId="1" fontId="7" fillId="0" borderId="8" xfId="0" applyNumberFormat="1" applyFont="1" applyFill="1" applyBorder="1"/>
    <xf numFmtId="1" fontId="6" fillId="4" borderId="5" xfId="0" applyNumberFormat="1" applyFont="1" applyFill="1" applyBorder="1" applyAlignment="1">
      <alignment horizontal="center"/>
    </xf>
    <xf numFmtId="1" fontId="5" fillId="4" borderId="0" xfId="0" applyNumberFormat="1" applyFont="1" applyFill="1" applyBorder="1"/>
    <xf numFmtId="1" fontId="7" fillId="0" borderId="13" xfId="0" applyNumberFormat="1" applyFont="1" applyFill="1" applyBorder="1" applyAlignment="1">
      <alignment horizontal="left" wrapText="1"/>
    </xf>
    <xf numFmtId="1" fontId="2" fillId="4" borderId="4" xfId="0" applyNumberFormat="1" applyFont="1" applyFill="1" applyBorder="1"/>
    <xf numFmtId="1" fontId="5" fillId="4" borderId="13" xfId="0" applyNumberFormat="1" applyFont="1" applyFill="1" applyBorder="1"/>
    <xf numFmtId="1" fontId="2" fillId="0" borderId="13" xfId="0" applyNumberFormat="1" applyFont="1" applyFill="1" applyBorder="1"/>
    <xf numFmtId="1" fontId="2" fillId="6" borderId="12" xfId="0" applyNumberFormat="1" applyFont="1" applyFill="1" applyBorder="1" applyAlignment="1">
      <alignment vertical="top"/>
    </xf>
    <xf numFmtId="1" fontId="2" fillId="6" borderId="9" xfId="0" applyNumberFormat="1" applyFont="1" applyFill="1" applyBorder="1" applyAlignment="1">
      <alignment vertical="top"/>
    </xf>
    <xf numFmtId="1" fontId="7" fillId="0" borderId="1" xfId="0" applyNumberFormat="1" applyFont="1" applyBorder="1" applyAlignment="1"/>
    <xf numFmtId="1" fontId="7" fillId="7" borderId="1" xfId="0" applyNumberFormat="1" applyFont="1" applyFill="1" applyBorder="1" applyAlignment="1"/>
    <xf numFmtId="1" fontId="7" fillId="6" borderId="1" xfId="0" applyNumberFormat="1" applyFont="1" applyFill="1" applyBorder="1" applyAlignment="1"/>
    <xf numFmtId="0" fontId="7" fillId="0" borderId="0" xfId="0" applyFont="1"/>
    <xf numFmtId="1" fontId="16" fillId="6" borderId="1" xfId="0" applyNumberFormat="1" applyFont="1" applyFill="1" applyBorder="1" applyAlignment="1">
      <alignment horizontal="right" vertical="center"/>
    </xf>
    <xf numFmtId="1" fontId="2" fillId="0" borderId="5" xfId="0" applyNumberFormat="1" applyFont="1" applyBorder="1" applyAlignment="1"/>
    <xf numFmtId="1" fontId="2" fillId="0" borderId="11" xfId="0" applyNumberFormat="1" applyFont="1" applyBorder="1" applyAlignment="1"/>
    <xf numFmtId="1" fontId="2" fillId="0" borderId="14" xfId="0" applyNumberFormat="1" applyFont="1" applyBorder="1" applyAlignment="1"/>
    <xf numFmtId="1" fontId="2" fillId="0" borderId="14" xfId="0" applyNumberFormat="1" applyFont="1" applyFill="1" applyBorder="1"/>
    <xf numFmtId="49" fontId="6" fillId="0" borderId="4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top"/>
    </xf>
    <xf numFmtId="1" fontId="2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/>
    </xf>
    <xf numFmtId="0" fontId="14" fillId="0" borderId="0" xfId="0" applyFont="1" applyAlignment="1">
      <alignment wrapText="1"/>
    </xf>
    <xf numFmtId="0" fontId="14" fillId="0" borderId="0" xfId="0" applyFont="1" applyAlignment="1"/>
    <xf numFmtId="0" fontId="14" fillId="0" borderId="0" xfId="0" applyFont="1" applyAlignment="1">
      <alignment horizontal="left" wrapText="1" indent="22"/>
    </xf>
    <xf numFmtId="1" fontId="6" fillId="0" borderId="1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7" fillId="0" borderId="5" xfId="0" applyNumberFormat="1" applyFont="1" applyFill="1" applyBorder="1" applyAlignment="1">
      <alignment horizontal="left" wrapText="1" indent="1"/>
    </xf>
    <xf numFmtId="0" fontId="8" fillId="0" borderId="0" xfId="0" applyFont="1" applyFill="1"/>
    <xf numFmtId="1" fontId="7" fillId="3" borderId="11" xfId="0" applyNumberFormat="1" applyFont="1" applyFill="1" applyBorder="1"/>
    <xf numFmtId="1" fontId="3" fillId="6" borderId="4" xfId="0" applyNumberFormat="1" applyFont="1" applyFill="1" applyBorder="1"/>
    <xf numFmtId="1" fontId="2" fillId="4" borderId="5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1" fontId="2" fillId="4" borderId="1" xfId="0" applyNumberFormat="1" applyFont="1" applyFill="1" applyBorder="1" applyAlignment="1">
      <alignment horizontal="right"/>
    </xf>
    <xf numFmtId="1" fontId="5" fillId="4" borderId="5" xfId="0" applyNumberFormat="1" applyFont="1" applyFill="1" applyBorder="1"/>
    <xf numFmtId="1" fontId="6" fillId="4" borderId="10" xfId="0" applyNumberFormat="1" applyFont="1" applyFill="1" applyBorder="1" applyAlignment="1">
      <alignment horizontal="center"/>
    </xf>
    <xf numFmtId="1" fontId="2" fillId="0" borderId="14" xfId="0" applyNumberFormat="1" applyFont="1" applyFill="1" applyBorder="1" applyAlignment="1">
      <alignment horizontal="center"/>
    </xf>
    <xf numFmtId="1" fontId="2" fillId="0" borderId="13" xfId="0" applyNumberFormat="1" applyFont="1" applyFill="1" applyBorder="1" applyAlignment="1">
      <alignment horizontal="center"/>
    </xf>
    <xf numFmtId="1" fontId="7" fillId="0" borderId="5" xfId="0" applyNumberFormat="1" applyFont="1" applyFill="1" applyBorder="1"/>
    <xf numFmtId="1" fontId="2" fillId="0" borderId="5" xfId="0" applyNumberFormat="1" applyFont="1" applyFill="1" applyBorder="1" applyAlignment="1">
      <alignment horizontal="right"/>
    </xf>
    <xf numFmtId="1" fontId="2" fillId="0" borderId="0" xfId="0" applyNumberFormat="1" applyFont="1" applyFill="1" applyBorder="1" applyAlignment="1">
      <alignment horizontal="right"/>
    </xf>
    <xf numFmtId="1" fontId="8" fillId="0" borderId="11" xfId="0" applyNumberFormat="1" applyFont="1" applyBorder="1"/>
    <xf numFmtId="1" fontId="8" fillId="0" borderId="5" xfId="0" applyNumberFormat="1" applyFont="1" applyBorder="1"/>
    <xf numFmtId="1" fontId="2" fillId="0" borderId="2" xfId="0" applyNumberFormat="1" applyFont="1" applyBorder="1" applyAlignment="1"/>
    <xf numFmtId="0" fontId="14" fillId="0" borderId="0" xfId="0" applyFont="1" applyAlignment="1">
      <alignment horizontal="left" indent="22"/>
    </xf>
    <xf numFmtId="0" fontId="14" fillId="0" borderId="0" xfId="0" applyFont="1" applyAlignment="1">
      <alignment horizontal="left" wrapText="1" indent="22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1" fontId="4" fillId="0" borderId="1" xfId="0" applyNumberFormat="1" applyFont="1" applyBorder="1" applyAlignment="1">
      <alignment horizontal="center"/>
    </xf>
    <xf numFmtId="1" fontId="6" fillId="6" borderId="9" xfId="0" applyNumberFormat="1" applyFont="1" applyFill="1" applyBorder="1" applyAlignment="1">
      <alignment horizontal="center" vertical="center" wrapText="1"/>
    </xf>
    <xf numFmtId="1" fontId="6" fillId="6" borderId="12" xfId="0" applyNumberFormat="1" applyFont="1" applyFill="1" applyBorder="1" applyAlignment="1">
      <alignment horizontal="center" vertical="center" wrapText="1"/>
    </xf>
    <xf numFmtId="1" fontId="6" fillId="7" borderId="9" xfId="0" applyNumberFormat="1" applyFont="1" applyFill="1" applyBorder="1" applyAlignment="1">
      <alignment horizontal="center" vertical="center" wrapText="1"/>
    </xf>
    <xf numFmtId="1" fontId="6" fillId="7" borderId="12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indent="23"/>
    </xf>
    <xf numFmtId="1" fontId="6" fillId="7" borderId="1" xfId="0" applyNumberFormat="1" applyFont="1" applyFill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5" xfId="0" applyNumberFormat="1" applyFont="1" applyFill="1" applyBorder="1" applyAlignment="1">
      <alignment horizontal="center" vertical="center" wrapText="1"/>
    </xf>
    <xf numFmtId="1" fontId="6" fillId="6" borderId="11" xfId="0" applyNumberFormat="1" applyFont="1" applyFill="1" applyBorder="1" applyAlignment="1">
      <alignment horizontal="center" vertical="center" wrapText="1"/>
    </xf>
    <xf numFmtId="1" fontId="6" fillId="6" borderId="15" xfId="0" applyNumberFormat="1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wrapText="1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5" xfId="0" applyNumberFormat="1" applyFont="1" applyFill="1" applyBorder="1" applyAlignment="1">
      <alignment horizontal="center" vertical="center" wrapText="1"/>
    </xf>
    <xf numFmtId="1" fontId="6" fillId="7" borderId="11" xfId="0" applyNumberFormat="1" applyFont="1" applyFill="1" applyBorder="1" applyAlignment="1">
      <alignment horizontal="center" vertical="center" wrapText="1"/>
    </xf>
    <xf numFmtId="1" fontId="6" fillId="7" borderId="15" xfId="0" applyNumberFormat="1" applyFont="1" applyFill="1" applyBorder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top"/>
    </xf>
    <xf numFmtId="1" fontId="2" fillId="3" borderId="11" xfId="0" applyNumberFormat="1" applyFont="1" applyFill="1" applyBorder="1" applyAlignment="1">
      <alignment horizontal="center" vertical="top"/>
    </xf>
    <xf numFmtId="1" fontId="4" fillId="0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left" wrapText="1" indent="24"/>
    </xf>
    <xf numFmtId="1" fontId="6" fillId="7" borderId="6" xfId="0" applyNumberFormat="1" applyFont="1" applyFill="1" applyBorder="1" applyAlignment="1">
      <alignment horizontal="center" vertical="center" wrapText="1"/>
    </xf>
    <xf numFmtId="1" fontId="6" fillId="7" borderId="14" xfId="0" applyNumberFormat="1" applyFont="1" applyFill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/>
    </xf>
    <xf numFmtId="0" fontId="14" fillId="0" borderId="0" xfId="0" applyFont="1" applyAlignment="1">
      <alignment horizontal="left" indent="24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1" fontId="2" fillId="0" borderId="13" xfId="0" applyNumberFormat="1" applyFont="1" applyBorder="1" applyAlignment="1">
      <alignment horizontal="center" vertical="top"/>
    </xf>
    <xf numFmtId="1" fontId="2" fillId="0" borderId="14" xfId="0" applyNumberFormat="1" applyFont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5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6"/>
    </xf>
    <xf numFmtId="1" fontId="6" fillId="0" borderId="2" xfId="0" applyNumberFormat="1" applyFont="1" applyFill="1" applyBorder="1" applyAlignment="1">
      <alignment horizontal="center" vertical="top"/>
    </xf>
    <xf numFmtId="1" fontId="6" fillId="0" borderId="11" xfId="0" applyNumberFormat="1" applyFont="1" applyFill="1" applyBorder="1" applyAlignment="1">
      <alignment horizontal="center" vertical="top"/>
    </xf>
    <xf numFmtId="1" fontId="2" fillId="0" borderId="2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6" xfId="0" applyNumberFormat="1" applyFont="1" applyFill="1" applyBorder="1" applyAlignment="1">
      <alignment horizontal="center" vertical="top"/>
    </xf>
    <xf numFmtId="1" fontId="2" fillId="0" borderId="13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 indent="26"/>
    </xf>
    <xf numFmtId="0" fontId="14" fillId="0" borderId="0" xfId="0" applyFont="1" applyAlignment="1">
      <alignment horizontal="left" indent="25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wrapText="1" indent="25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4" fillId="0" borderId="2" xfId="0" applyNumberFormat="1" applyFont="1" applyBorder="1" applyAlignment="1">
      <alignment horizontal="center"/>
    </xf>
    <xf numFmtId="1" fontId="7" fillId="0" borderId="5" xfId="0" applyNumberFormat="1" applyFont="1" applyFill="1" applyBorder="1" applyAlignment="1">
      <alignment horizontal="left" wrapText="1" indent="1"/>
    </xf>
    <xf numFmtId="1" fontId="4" fillId="0" borderId="6" xfId="0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 vertical="top" wrapText="1"/>
    </xf>
    <xf numFmtId="1" fontId="6" fillId="0" borderId="5" xfId="0" applyNumberFormat="1" applyFont="1" applyBorder="1" applyAlignment="1">
      <alignment horizontal="center" vertical="top" wrapText="1"/>
    </xf>
    <xf numFmtId="1" fontId="6" fillId="0" borderId="11" xfId="0" applyNumberFormat="1" applyFont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top"/>
    </xf>
    <xf numFmtId="49" fontId="6" fillId="0" borderId="11" xfId="0" applyNumberFormat="1" applyFont="1" applyBorder="1" applyAlignment="1">
      <alignment horizontal="center" vertical="top"/>
    </xf>
    <xf numFmtId="1" fontId="6" fillId="3" borderId="9" xfId="0" applyNumberFormat="1" applyFont="1" applyFill="1" applyBorder="1" applyAlignment="1">
      <alignment horizontal="center" vertical="top"/>
    </xf>
    <xf numFmtId="1" fontId="6" fillId="3" borderId="10" xfId="0" applyNumberFormat="1" applyFont="1" applyFill="1" applyBorder="1" applyAlignment="1">
      <alignment horizontal="center" vertical="top"/>
    </xf>
    <xf numFmtId="1" fontId="6" fillId="3" borderId="12" xfId="0" applyNumberFormat="1" applyFont="1" applyFill="1" applyBorder="1" applyAlignment="1">
      <alignment horizontal="center" vertical="top"/>
    </xf>
    <xf numFmtId="1" fontId="2" fillId="3" borderId="6" xfId="0" applyNumberFormat="1" applyFont="1" applyFill="1" applyBorder="1" applyAlignment="1">
      <alignment horizontal="center" vertical="top"/>
    </xf>
    <xf numFmtId="1" fontId="2" fillId="3" borderId="13" xfId="0" applyNumberFormat="1" applyFont="1" applyFill="1" applyBorder="1" applyAlignment="1">
      <alignment horizontal="center" vertical="top"/>
    </xf>
    <xf numFmtId="1" fontId="2" fillId="3" borderId="14" xfId="0" applyNumberFormat="1" applyFont="1" applyFill="1" applyBorder="1" applyAlignment="1">
      <alignment horizontal="center" vertical="top"/>
    </xf>
    <xf numFmtId="1" fontId="4" fillId="0" borderId="5" xfId="0" applyNumberFormat="1" applyFont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wrapText="1"/>
    </xf>
    <xf numFmtId="1" fontId="16" fillId="0" borderId="0" xfId="0" applyNumberFormat="1" applyFont="1" applyAlignment="1">
      <alignment horizontal="right"/>
    </xf>
    <xf numFmtId="1" fontId="4" fillId="0" borderId="13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14" fillId="0" borderId="0" xfId="0" applyFont="1" applyAlignment="1">
      <alignment horizontal="left" wrapText="1" indent="27"/>
    </xf>
    <xf numFmtId="0" fontId="14" fillId="0" borderId="0" xfId="0" applyFont="1" applyAlignment="1">
      <alignment horizontal="left" indent="27"/>
    </xf>
    <xf numFmtId="0" fontId="3" fillId="0" borderId="1" xfId="0" applyFont="1" applyBorder="1" applyAlignment="1">
      <alignment horizontal="left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12-28_345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 pr._apyvartinės lėšos"/>
      <sheetName val="12 pr._suvestinė pagal progr."/>
    </sheetNames>
    <sheetDataSet>
      <sheetData sheetId="0">
        <row r="16">
          <cell r="E16">
            <v>156937</v>
          </cell>
          <cell r="F16">
            <v>0</v>
          </cell>
          <cell r="G16">
            <v>4608</v>
          </cell>
          <cell r="I16">
            <v>0</v>
          </cell>
          <cell r="J16">
            <v>0</v>
          </cell>
          <cell r="K16">
            <v>0</v>
          </cell>
        </row>
        <row r="19">
          <cell r="Q19">
            <v>21294</v>
          </cell>
        </row>
        <row r="21">
          <cell r="Q21">
            <v>8489</v>
          </cell>
        </row>
        <row r="22">
          <cell r="E22">
            <v>187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Q22">
            <v>223618</v>
          </cell>
        </row>
        <row r="23">
          <cell r="Q23">
            <v>14024</v>
          </cell>
        </row>
        <row r="24">
          <cell r="E24">
            <v>49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Q24">
            <v>32473</v>
          </cell>
        </row>
        <row r="25">
          <cell r="Q25">
            <v>11254</v>
          </cell>
        </row>
        <row r="26">
          <cell r="E26">
            <v>69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Q26">
            <v>58646</v>
          </cell>
        </row>
        <row r="27">
          <cell r="Q27">
            <v>200862</v>
          </cell>
        </row>
        <row r="28">
          <cell r="E28">
            <v>146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Q28">
            <v>22229</v>
          </cell>
        </row>
        <row r="30">
          <cell r="E30">
            <v>196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</row>
        <row r="32">
          <cell r="E32">
            <v>86</v>
          </cell>
          <cell r="F32">
            <v>0</v>
          </cell>
          <cell r="G32">
            <v>1600</v>
          </cell>
          <cell r="I32">
            <v>0</v>
          </cell>
          <cell r="J32">
            <v>0</v>
          </cell>
          <cell r="K32">
            <v>0</v>
          </cell>
        </row>
        <row r="34">
          <cell r="E34">
            <v>107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</row>
        <row r="36">
          <cell r="E36">
            <v>482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</row>
        <row r="38">
          <cell r="E38">
            <v>0</v>
          </cell>
          <cell r="F38">
            <v>0</v>
          </cell>
          <cell r="G38">
            <v>12974</v>
          </cell>
          <cell r="I38">
            <v>0</v>
          </cell>
          <cell r="J38">
            <v>0</v>
          </cell>
          <cell r="K38">
            <v>0</v>
          </cell>
        </row>
        <row r="40">
          <cell r="E40">
            <v>158259</v>
          </cell>
          <cell r="F40">
            <v>0</v>
          </cell>
          <cell r="G40">
            <v>19182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177441</v>
          </cell>
          <cell r="M40">
            <v>158259</v>
          </cell>
          <cell r="N40">
            <v>0</v>
          </cell>
          <cell r="O40">
            <v>19182</v>
          </cell>
        </row>
        <row r="45">
          <cell r="E45">
            <v>13903</v>
          </cell>
          <cell r="F45">
            <v>0</v>
          </cell>
          <cell r="G45">
            <v>34914</v>
          </cell>
          <cell r="I45">
            <v>0</v>
          </cell>
          <cell r="J45">
            <v>0</v>
          </cell>
          <cell r="K45">
            <v>0</v>
          </cell>
        </row>
        <row r="54">
          <cell r="E54">
            <v>5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</row>
        <row r="56">
          <cell r="E56">
            <v>186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</row>
        <row r="58">
          <cell r="E58">
            <v>384</v>
          </cell>
          <cell r="F58">
            <v>0</v>
          </cell>
          <cell r="G58">
            <v>841</v>
          </cell>
          <cell r="I58">
            <v>0</v>
          </cell>
          <cell r="J58">
            <v>0</v>
          </cell>
          <cell r="K58">
            <v>0</v>
          </cell>
        </row>
        <row r="60">
          <cell r="E60">
            <v>117</v>
          </cell>
          <cell r="F60">
            <v>0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</row>
        <row r="62">
          <cell r="E62">
            <v>334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</row>
        <row r="64">
          <cell r="E64">
            <v>1182</v>
          </cell>
          <cell r="F64">
            <v>0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</row>
        <row r="66">
          <cell r="E66">
            <v>646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</row>
        <row r="68">
          <cell r="E68">
            <v>502</v>
          </cell>
          <cell r="F68">
            <v>0</v>
          </cell>
          <cell r="G68">
            <v>1500</v>
          </cell>
          <cell r="I68">
            <v>0</v>
          </cell>
          <cell r="J68">
            <v>0</v>
          </cell>
          <cell r="K68">
            <v>0</v>
          </cell>
        </row>
        <row r="70">
          <cell r="E70">
            <v>243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</row>
        <row r="72">
          <cell r="E72">
            <v>229</v>
          </cell>
          <cell r="F72">
            <v>0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</row>
        <row r="74">
          <cell r="E74">
            <v>17731</v>
          </cell>
          <cell r="F74">
            <v>0</v>
          </cell>
          <cell r="G74">
            <v>37255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54986</v>
          </cell>
          <cell r="M74">
            <v>17731</v>
          </cell>
          <cell r="N74">
            <v>0</v>
          </cell>
          <cell r="O74">
            <v>37255</v>
          </cell>
        </row>
        <row r="81">
          <cell r="E81">
            <v>11254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</row>
        <row r="85">
          <cell r="E85">
            <v>11254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11254</v>
          </cell>
          <cell r="M85">
            <v>11254</v>
          </cell>
          <cell r="N85">
            <v>0</v>
          </cell>
          <cell r="O85">
            <v>0</v>
          </cell>
        </row>
        <row r="90">
          <cell r="E90">
            <v>9089</v>
          </cell>
          <cell r="F90">
            <v>0</v>
          </cell>
          <cell r="G90">
            <v>121234</v>
          </cell>
          <cell r="I90">
            <v>0</v>
          </cell>
          <cell r="J90">
            <v>0</v>
          </cell>
          <cell r="K90">
            <v>0</v>
          </cell>
        </row>
        <row r="92">
          <cell r="E92">
            <v>245</v>
          </cell>
          <cell r="F92">
            <v>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</row>
        <row r="94">
          <cell r="E94">
            <v>1456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</row>
        <row r="96">
          <cell r="E96">
            <v>1886</v>
          </cell>
          <cell r="F96">
            <v>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</row>
        <row r="98">
          <cell r="E98">
            <v>97</v>
          </cell>
          <cell r="F98">
            <v>0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</row>
        <row r="100">
          <cell r="E100">
            <v>886</v>
          </cell>
          <cell r="F100">
            <v>0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</row>
        <row r="102">
          <cell r="E102">
            <v>8799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</row>
        <row r="104">
          <cell r="E104">
            <v>572</v>
          </cell>
          <cell r="F104">
            <v>0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</row>
        <row r="106">
          <cell r="E106">
            <v>286</v>
          </cell>
          <cell r="F106">
            <v>0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</row>
        <row r="108">
          <cell r="E108">
            <v>751</v>
          </cell>
          <cell r="F108">
            <v>0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</row>
        <row r="110">
          <cell r="E110">
            <v>3776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</row>
        <row r="112">
          <cell r="E112">
            <v>1962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</row>
        <row r="114">
          <cell r="E114">
            <v>1752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</row>
        <row r="116">
          <cell r="E116">
            <v>6056</v>
          </cell>
          <cell r="F116">
            <v>0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</row>
        <row r="118">
          <cell r="E118">
            <v>5845</v>
          </cell>
          <cell r="F118">
            <v>0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</row>
        <row r="120">
          <cell r="E120">
            <v>1677</v>
          </cell>
          <cell r="F120">
            <v>0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</row>
        <row r="122">
          <cell r="E122">
            <v>5878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</row>
        <row r="124">
          <cell r="E124">
            <v>4476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</row>
        <row r="126">
          <cell r="E126">
            <v>5510</v>
          </cell>
          <cell r="F126">
            <v>0</v>
          </cell>
          <cell r="G126">
            <v>0</v>
          </cell>
          <cell r="I126">
            <v>0</v>
          </cell>
          <cell r="J126">
            <v>0</v>
          </cell>
          <cell r="K126">
            <v>0</v>
          </cell>
        </row>
        <row r="128">
          <cell r="E128">
            <v>335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</row>
        <row r="130">
          <cell r="E130">
            <v>1629</v>
          </cell>
          <cell r="F130">
            <v>0</v>
          </cell>
          <cell r="G130">
            <v>0</v>
          </cell>
          <cell r="I130">
            <v>0</v>
          </cell>
          <cell r="J130">
            <v>0</v>
          </cell>
          <cell r="K130">
            <v>0</v>
          </cell>
        </row>
        <row r="132">
          <cell r="E132">
            <v>360</v>
          </cell>
          <cell r="F132">
            <v>275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</row>
        <row r="134">
          <cell r="E134">
            <v>10912</v>
          </cell>
          <cell r="F134">
            <v>8185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</row>
        <row r="136">
          <cell r="E136">
            <v>714</v>
          </cell>
          <cell r="F136">
            <v>384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</row>
        <row r="138">
          <cell r="E138">
            <v>3640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</row>
        <row r="140">
          <cell r="E140">
            <v>1039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</row>
        <row r="142">
          <cell r="E142">
            <v>79628</v>
          </cell>
          <cell r="F142">
            <v>8844</v>
          </cell>
          <cell r="G142">
            <v>121234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200862</v>
          </cell>
          <cell r="M142">
            <v>79628</v>
          </cell>
          <cell r="N142">
            <v>8844</v>
          </cell>
          <cell r="O142">
            <v>121234</v>
          </cell>
        </row>
        <row r="147">
          <cell r="E147">
            <v>67471</v>
          </cell>
          <cell r="F147">
            <v>0</v>
          </cell>
          <cell r="G147">
            <v>14480</v>
          </cell>
          <cell r="I147">
            <v>0</v>
          </cell>
          <cell r="J147">
            <v>0</v>
          </cell>
          <cell r="K147">
            <v>0</v>
          </cell>
        </row>
        <row r="152">
          <cell r="E152">
            <v>67471</v>
          </cell>
          <cell r="F152">
            <v>0</v>
          </cell>
          <cell r="G152">
            <v>14480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81951</v>
          </cell>
          <cell r="M152">
            <v>67471</v>
          </cell>
          <cell r="N152">
            <v>0</v>
          </cell>
          <cell r="O152">
            <v>14480</v>
          </cell>
        </row>
        <row r="155">
          <cell r="E155">
            <v>0</v>
          </cell>
          <cell r="F155">
            <v>0</v>
          </cell>
          <cell r="G155">
            <v>34895</v>
          </cell>
          <cell r="I155">
            <v>0</v>
          </cell>
          <cell r="J155">
            <v>0</v>
          </cell>
          <cell r="K155">
            <v>0</v>
          </cell>
        </row>
        <row r="157">
          <cell r="E157">
            <v>0</v>
          </cell>
          <cell r="F157">
            <v>0</v>
          </cell>
          <cell r="G157">
            <v>349</v>
          </cell>
          <cell r="I157">
            <v>0</v>
          </cell>
          <cell r="J157">
            <v>0</v>
          </cell>
          <cell r="K157">
            <v>0</v>
          </cell>
        </row>
        <row r="159">
          <cell r="E159">
            <v>191</v>
          </cell>
          <cell r="F159">
            <v>0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</row>
        <row r="161">
          <cell r="E161">
            <v>1378</v>
          </cell>
          <cell r="F161">
            <v>0</v>
          </cell>
          <cell r="G161">
            <v>0</v>
          </cell>
          <cell r="I161">
            <v>0</v>
          </cell>
          <cell r="J161">
            <v>0</v>
          </cell>
          <cell r="K161">
            <v>0</v>
          </cell>
        </row>
        <row r="163">
          <cell r="E163">
            <v>269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</row>
        <row r="165">
          <cell r="E165">
            <v>217</v>
          </cell>
          <cell r="F165">
            <v>0</v>
          </cell>
          <cell r="G165">
            <v>0</v>
          </cell>
          <cell r="I165">
            <v>0</v>
          </cell>
          <cell r="J165">
            <v>0</v>
          </cell>
          <cell r="K165">
            <v>0</v>
          </cell>
        </row>
        <row r="167">
          <cell r="E167">
            <v>287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</row>
        <row r="169">
          <cell r="E169">
            <v>212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</row>
        <row r="171">
          <cell r="E171">
            <v>202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</row>
        <row r="173">
          <cell r="E173">
            <v>99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</row>
        <row r="175">
          <cell r="E175">
            <v>105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</row>
        <row r="177">
          <cell r="E177">
            <v>286</v>
          </cell>
          <cell r="F177">
            <v>0</v>
          </cell>
          <cell r="G177">
            <v>0</v>
          </cell>
          <cell r="I177">
            <v>0</v>
          </cell>
          <cell r="J177">
            <v>0</v>
          </cell>
          <cell r="K177">
            <v>0</v>
          </cell>
        </row>
        <row r="179">
          <cell r="E179">
            <v>2805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</row>
        <row r="181">
          <cell r="E181">
            <v>2871</v>
          </cell>
          <cell r="F181">
            <v>0</v>
          </cell>
          <cell r="G181">
            <v>0</v>
          </cell>
          <cell r="I181">
            <v>0</v>
          </cell>
          <cell r="J181">
            <v>0</v>
          </cell>
          <cell r="K181">
            <v>0</v>
          </cell>
        </row>
        <row r="183">
          <cell r="E183">
            <v>8922</v>
          </cell>
          <cell r="F183">
            <v>0</v>
          </cell>
          <cell r="G183">
            <v>35244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44166</v>
          </cell>
          <cell r="M183">
            <v>8922</v>
          </cell>
          <cell r="N183">
            <v>0</v>
          </cell>
          <cell r="O183">
            <v>35244</v>
          </cell>
        </row>
        <row r="188">
          <cell r="E188">
            <v>19369</v>
          </cell>
          <cell r="F188">
            <v>0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</row>
        <row r="190">
          <cell r="E190">
            <v>1685</v>
          </cell>
          <cell r="F190">
            <v>0</v>
          </cell>
          <cell r="G190">
            <v>0</v>
          </cell>
          <cell r="I190">
            <v>0</v>
          </cell>
          <cell r="J190">
            <v>0</v>
          </cell>
          <cell r="K190">
            <v>0</v>
          </cell>
        </row>
        <row r="192">
          <cell r="E192">
            <v>1175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</row>
        <row r="194">
          <cell r="E194">
            <v>22229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22229</v>
          </cell>
          <cell r="M194">
            <v>22229</v>
          </cell>
          <cell r="N194">
            <v>0</v>
          </cell>
          <cell r="O194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7"/>
  <sheetViews>
    <sheetView showZeros="0" workbookViewId="0">
      <selection activeCell="K30" sqref="K30"/>
    </sheetView>
  </sheetViews>
  <sheetFormatPr defaultColWidth="9.42578125" defaultRowHeight="15" x14ac:dyDescent="0.25"/>
  <cols>
    <col min="1" max="1" width="9.7109375" style="125" customWidth="1"/>
    <col min="2" max="2" width="69.85546875" style="160" customWidth="1"/>
    <col min="3" max="3" width="10.42578125" style="126" hidden="1" customWidth="1"/>
    <col min="4" max="4" width="9.28515625" style="125" hidden="1" customWidth="1"/>
    <col min="5" max="5" width="10.42578125" style="125" customWidth="1"/>
    <col min="6" max="16384" width="9.42578125" style="125"/>
  </cols>
  <sheetData>
    <row r="1" spans="2:5" x14ac:dyDescent="0.25">
      <c r="B1" s="409" t="s">
        <v>375</v>
      </c>
      <c r="C1" s="409"/>
      <c r="D1" s="409"/>
      <c r="E1" s="409"/>
    </row>
    <row r="2" spans="2:5" x14ac:dyDescent="0.25">
      <c r="B2" s="409" t="s">
        <v>374</v>
      </c>
      <c r="C2" s="409"/>
      <c r="D2" s="409"/>
      <c r="E2" s="409"/>
    </row>
    <row r="3" spans="2:5" x14ac:dyDescent="0.25">
      <c r="B3" s="409" t="s">
        <v>373</v>
      </c>
      <c r="C3" s="409"/>
      <c r="D3" s="409"/>
      <c r="E3" s="409"/>
    </row>
    <row r="4" spans="2:5" x14ac:dyDescent="0.25">
      <c r="B4" s="409" t="s">
        <v>372</v>
      </c>
      <c r="C4" s="409"/>
      <c r="D4" s="409"/>
      <c r="E4" s="409"/>
    </row>
    <row r="5" spans="2:5" x14ac:dyDescent="0.25">
      <c r="B5" s="410" t="s">
        <v>371</v>
      </c>
      <c r="C5" s="410"/>
      <c r="D5" s="410"/>
      <c r="E5" s="410"/>
    </row>
    <row r="6" spans="2:5" x14ac:dyDescent="0.25">
      <c r="B6" s="410" t="s">
        <v>396</v>
      </c>
      <c r="C6" s="410"/>
      <c r="D6" s="410"/>
      <c r="E6" s="410"/>
    </row>
    <row r="7" spans="2:5" x14ac:dyDescent="0.25">
      <c r="B7" s="410" t="s">
        <v>395</v>
      </c>
      <c r="C7" s="410"/>
      <c r="D7" s="410"/>
      <c r="E7" s="410"/>
    </row>
    <row r="8" spans="2:5" x14ac:dyDescent="0.25">
      <c r="B8" s="410" t="s">
        <v>400</v>
      </c>
      <c r="C8" s="410"/>
      <c r="D8" s="410"/>
      <c r="E8" s="410"/>
    </row>
    <row r="9" spans="2:5" x14ac:dyDescent="0.25">
      <c r="B9" s="410" t="s">
        <v>399</v>
      </c>
      <c r="C9" s="410"/>
      <c r="D9" s="410"/>
      <c r="E9" s="410"/>
    </row>
    <row r="10" spans="2:5" x14ac:dyDescent="0.25">
      <c r="B10" s="410" t="s">
        <v>403</v>
      </c>
      <c r="C10" s="410"/>
      <c r="D10" s="410"/>
      <c r="E10" s="410"/>
    </row>
    <row r="11" spans="2:5" x14ac:dyDescent="0.25">
      <c r="B11" s="410" t="s">
        <v>415</v>
      </c>
      <c r="C11" s="410"/>
      <c r="D11" s="410"/>
      <c r="E11" s="410"/>
    </row>
    <row r="12" spans="2:5" x14ac:dyDescent="0.25">
      <c r="B12" s="410" t="s">
        <v>414</v>
      </c>
      <c r="C12" s="410"/>
      <c r="D12" s="410"/>
      <c r="E12" s="410"/>
    </row>
    <row r="13" spans="2:5" x14ac:dyDescent="0.25">
      <c r="B13" s="410" t="s">
        <v>485</v>
      </c>
      <c r="C13" s="410"/>
      <c r="D13" s="410"/>
      <c r="E13" s="410"/>
    </row>
    <row r="14" spans="2:5" x14ac:dyDescent="0.25">
      <c r="B14" s="410" t="s">
        <v>484</v>
      </c>
      <c r="C14" s="410"/>
      <c r="D14" s="410"/>
      <c r="E14" s="410"/>
    </row>
    <row r="15" spans="2:5" x14ac:dyDescent="0.25">
      <c r="B15" s="410" t="s">
        <v>496</v>
      </c>
      <c r="C15" s="410"/>
      <c r="D15" s="410"/>
      <c r="E15" s="410"/>
    </row>
    <row r="16" spans="2:5" x14ac:dyDescent="0.25">
      <c r="B16" s="410" t="s">
        <v>502</v>
      </c>
      <c r="C16" s="410"/>
      <c r="D16" s="410"/>
      <c r="E16" s="410"/>
    </row>
    <row r="17" spans="1:5" x14ac:dyDescent="0.25">
      <c r="B17" s="410" t="s">
        <v>517</v>
      </c>
      <c r="C17" s="410"/>
      <c r="D17" s="410"/>
      <c r="E17" s="410"/>
    </row>
    <row r="18" spans="1:5" x14ac:dyDescent="0.25">
      <c r="B18" s="410" t="s">
        <v>516</v>
      </c>
      <c r="C18" s="410"/>
      <c r="D18" s="410"/>
      <c r="E18" s="410"/>
    </row>
    <row r="19" spans="1:5" x14ac:dyDescent="0.25">
      <c r="B19" s="410" t="s">
        <v>528</v>
      </c>
      <c r="C19" s="410"/>
      <c r="D19" s="410"/>
      <c r="E19" s="410"/>
    </row>
    <row r="20" spans="1:5" x14ac:dyDescent="0.25">
      <c r="B20" s="410" t="s">
        <v>541</v>
      </c>
      <c r="C20" s="410"/>
      <c r="D20" s="410"/>
      <c r="E20" s="410"/>
    </row>
    <row r="21" spans="1:5" x14ac:dyDescent="0.25">
      <c r="B21" s="410" t="s">
        <v>540</v>
      </c>
      <c r="C21" s="410"/>
      <c r="D21" s="410"/>
      <c r="E21" s="410"/>
    </row>
    <row r="22" spans="1:5" x14ac:dyDescent="0.25">
      <c r="B22" s="410" t="s">
        <v>539</v>
      </c>
      <c r="C22" s="410"/>
      <c r="D22" s="410"/>
      <c r="E22" s="410"/>
    </row>
    <row r="23" spans="1:5" x14ac:dyDescent="0.25">
      <c r="B23" s="374"/>
      <c r="C23" s="374"/>
      <c r="D23" s="374"/>
      <c r="E23" s="374"/>
    </row>
    <row r="24" spans="1:5" x14ac:dyDescent="0.25">
      <c r="A24" s="411" t="s">
        <v>269</v>
      </c>
      <c r="B24" s="411"/>
      <c r="C24" s="411"/>
    </row>
    <row r="25" spans="1:5" x14ac:dyDescent="0.25">
      <c r="E25" s="127" t="s">
        <v>185</v>
      </c>
    </row>
    <row r="26" spans="1:5" ht="30" x14ac:dyDescent="0.25">
      <c r="A26" s="300" t="s">
        <v>270</v>
      </c>
      <c r="B26" s="181" t="s">
        <v>271</v>
      </c>
      <c r="C26" s="299" t="s">
        <v>413</v>
      </c>
      <c r="D26" s="182" t="s">
        <v>412</v>
      </c>
      <c r="E26" s="181" t="s">
        <v>0</v>
      </c>
    </row>
    <row r="27" spans="1:5" x14ac:dyDescent="0.25">
      <c r="A27" s="128" t="s">
        <v>78</v>
      </c>
      <c r="B27" s="177" t="s">
        <v>272</v>
      </c>
      <c r="C27" s="167">
        <f>C28+C33+C37</f>
        <v>16938283</v>
      </c>
      <c r="D27" s="166">
        <f>D28+D33+D37</f>
        <v>7320</v>
      </c>
      <c r="E27" s="129">
        <f>E28+E33+E37</f>
        <v>16945603</v>
      </c>
    </row>
    <row r="28" spans="1:5" x14ac:dyDescent="0.25">
      <c r="A28" s="128" t="s">
        <v>273</v>
      </c>
      <c r="B28" s="177" t="s">
        <v>274</v>
      </c>
      <c r="C28" s="167">
        <f>C29</f>
        <v>15017912</v>
      </c>
      <c r="D28" s="166">
        <f>D29</f>
        <v>-10880</v>
      </c>
      <c r="E28" s="129">
        <f>E29</f>
        <v>15007032</v>
      </c>
    </row>
    <row r="29" spans="1:5" ht="15" customHeight="1" x14ac:dyDescent="0.25">
      <c r="A29" s="128" t="s">
        <v>275</v>
      </c>
      <c r="B29" s="176" t="s">
        <v>340</v>
      </c>
      <c r="C29" s="170">
        <f>C30+C31+C32</f>
        <v>15017912</v>
      </c>
      <c r="D29" s="174">
        <f>D30+D31+D32</f>
        <v>-10880</v>
      </c>
      <c r="E29" s="130">
        <f>E30+E31+E32</f>
        <v>15007032</v>
      </c>
    </row>
    <row r="30" spans="1:5" ht="15" customHeight="1" x14ac:dyDescent="0.25">
      <c r="A30" s="128" t="s">
        <v>276</v>
      </c>
      <c r="B30" s="176" t="s">
        <v>341</v>
      </c>
      <c r="C30" s="175">
        <v>9041002</v>
      </c>
      <c r="D30" s="174">
        <v>-10880</v>
      </c>
      <c r="E30" s="131">
        <f>C30+D30</f>
        <v>9030122</v>
      </c>
    </row>
    <row r="31" spans="1:5" x14ac:dyDescent="0.25">
      <c r="A31" s="128" t="s">
        <v>277</v>
      </c>
      <c r="B31" s="176" t="s">
        <v>342</v>
      </c>
      <c r="C31" s="175">
        <v>2723984</v>
      </c>
      <c r="D31" s="174"/>
      <c r="E31" s="131">
        <f>C31+D31</f>
        <v>2723984</v>
      </c>
    </row>
    <row r="32" spans="1:5" ht="30" x14ac:dyDescent="0.25">
      <c r="A32" s="128" t="s">
        <v>278</v>
      </c>
      <c r="B32" s="298" t="s">
        <v>356</v>
      </c>
      <c r="C32" s="175">
        <v>3252926</v>
      </c>
      <c r="D32" s="174"/>
      <c r="E32" s="131">
        <f>C32+D32</f>
        <v>3252926</v>
      </c>
    </row>
    <row r="33" spans="1:5" x14ac:dyDescent="0.25">
      <c r="A33" s="128" t="s">
        <v>279</v>
      </c>
      <c r="B33" s="177" t="s">
        <v>280</v>
      </c>
      <c r="C33" s="167">
        <f>C34+C35+C36</f>
        <v>596099</v>
      </c>
      <c r="D33" s="166">
        <f>D34+D35+D36</f>
        <v>18200</v>
      </c>
      <c r="E33" s="129">
        <f>E34+E35+E36</f>
        <v>614299</v>
      </c>
    </row>
    <row r="34" spans="1:5" x14ac:dyDescent="0.25">
      <c r="A34" s="128" t="s">
        <v>281</v>
      </c>
      <c r="B34" s="176" t="s">
        <v>343</v>
      </c>
      <c r="C34" s="175">
        <v>251390</v>
      </c>
      <c r="D34" s="174">
        <v>36700</v>
      </c>
      <c r="E34" s="131">
        <f>C34+D34</f>
        <v>288090</v>
      </c>
    </row>
    <row r="35" spans="1:5" x14ac:dyDescent="0.25">
      <c r="A35" s="128" t="s">
        <v>282</v>
      </c>
      <c r="B35" s="176" t="s">
        <v>344</v>
      </c>
      <c r="C35" s="175">
        <v>26127</v>
      </c>
      <c r="D35" s="174">
        <v>4500</v>
      </c>
      <c r="E35" s="131">
        <f>C35+D35</f>
        <v>30627</v>
      </c>
    </row>
    <row r="36" spans="1:5" x14ac:dyDescent="0.25">
      <c r="A36" s="128" t="s">
        <v>283</v>
      </c>
      <c r="B36" s="176" t="s">
        <v>345</v>
      </c>
      <c r="C36" s="175">
        <v>318582</v>
      </c>
      <c r="D36" s="174">
        <v>-23000</v>
      </c>
      <c r="E36" s="131">
        <f>C36+D36</f>
        <v>295582</v>
      </c>
    </row>
    <row r="37" spans="1:5" x14ac:dyDescent="0.25">
      <c r="A37" s="128" t="s">
        <v>284</v>
      </c>
      <c r="B37" s="180" t="s">
        <v>285</v>
      </c>
      <c r="C37" s="167">
        <f>C38+C39+C40</f>
        <v>1324272</v>
      </c>
      <c r="D37" s="166">
        <f>D38+D39+D40</f>
        <v>0</v>
      </c>
      <c r="E37" s="129">
        <f>E38+E39+E40</f>
        <v>1324272</v>
      </c>
    </row>
    <row r="38" spans="1:5" x14ac:dyDescent="0.25">
      <c r="A38" s="128" t="s">
        <v>286</v>
      </c>
      <c r="B38" s="176" t="s">
        <v>346</v>
      </c>
      <c r="C38" s="175">
        <v>78197</v>
      </c>
      <c r="D38" s="174"/>
      <c r="E38" s="131">
        <f>C38+D38</f>
        <v>78197</v>
      </c>
    </row>
    <row r="39" spans="1:5" x14ac:dyDescent="0.25">
      <c r="A39" s="132" t="s">
        <v>287</v>
      </c>
      <c r="B39" s="176" t="s">
        <v>347</v>
      </c>
      <c r="C39" s="175">
        <v>43443</v>
      </c>
      <c r="D39" s="174"/>
      <c r="E39" s="131">
        <f>C39+D39</f>
        <v>43443</v>
      </c>
    </row>
    <row r="40" spans="1:5" x14ac:dyDescent="0.25">
      <c r="A40" s="128" t="s">
        <v>288</v>
      </c>
      <c r="B40" s="176" t="s">
        <v>348</v>
      </c>
      <c r="C40" s="175">
        <v>1202632</v>
      </c>
      <c r="D40" s="174"/>
      <c r="E40" s="131">
        <f>C40+D40</f>
        <v>1202632</v>
      </c>
    </row>
    <row r="41" spans="1:5" x14ac:dyDescent="0.25">
      <c r="A41" s="128" t="s">
        <v>198</v>
      </c>
      <c r="B41" s="177" t="s">
        <v>289</v>
      </c>
      <c r="C41" s="167">
        <f>C42+C46+C50+C52</f>
        <v>1368312</v>
      </c>
      <c r="D41" s="166">
        <f>D42+D46+D50+D52</f>
        <v>84695</v>
      </c>
      <c r="E41" s="129">
        <f>E42+E46+E50+E52</f>
        <v>1453007</v>
      </c>
    </row>
    <row r="42" spans="1:5" x14ac:dyDescent="0.25">
      <c r="A42" s="128" t="s">
        <v>290</v>
      </c>
      <c r="B42" s="177" t="s">
        <v>291</v>
      </c>
      <c r="C42" s="167">
        <f>C43+C44+C45</f>
        <v>222778</v>
      </c>
      <c r="D42" s="166">
        <f>D43+D44+D45</f>
        <v>55628</v>
      </c>
      <c r="E42" s="129">
        <f>E43+E44+E45</f>
        <v>278406</v>
      </c>
    </row>
    <row r="43" spans="1:5" ht="30" x14ac:dyDescent="0.25">
      <c r="A43" s="128" t="s">
        <v>292</v>
      </c>
      <c r="B43" s="176" t="s">
        <v>349</v>
      </c>
      <c r="C43" s="175">
        <v>145679</v>
      </c>
      <c r="D43" s="174">
        <v>55000</v>
      </c>
      <c r="E43" s="131">
        <f>C43+D43</f>
        <v>200679</v>
      </c>
    </row>
    <row r="44" spans="1:5" x14ac:dyDescent="0.25">
      <c r="A44" s="128" t="s">
        <v>293</v>
      </c>
      <c r="B44" s="176" t="s">
        <v>350</v>
      </c>
      <c r="C44" s="175">
        <v>18825</v>
      </c>
      <c r="D44" s="174"/>
      <c r="E44" s="131">
        <f>C44+D44</f>
        <v>18825</v>
      </c>
    </row>
    <row r="45" spans="1:5" x14ac:dyDescent="0.25">
      <c r="A45" s="128" t="s">
        <v>294</v>
      </c>
      <c r="B45" s="176" t="s">
        <v>351</v>
      </c>
      <c r="C45" s="175">
        <v>58274</v>
      </c>
      <c r="D45" s="174">
        <v>628</v>
      </c>
      <c r="E45" s="131">
        <f>C45+D45</f>
        <v>58902</v>
      </c>
    </row>
    <row r="46" spans="1:5" x14ac:dyDescent="0.25">
      <c r="A46" s="128" t="s">
        <v>295</v>
      </c>
      <c r="B46" s="177" t="s">
        <v>296</v>
      </c>
      <c r="C46" s="167">
        <f>C47+C48+C49</f>
        <v>997105</v>
      </c>
      <c r="D46" s="166">
        <f>D47+D48+D49</f>
        <v>45044</v>
      </c>
      <c r="E46" s="129">
        <f>E47+E48+E49</f>
        <v>1042149</v>
      </c>
    </row>
    <row r="47" spans="1:5" x14ac:dyDescent="0.25">
      <c r="A47" s="128" t="s">
        <v>297</v>
      </c>
      <c r="B47" s="176" t="s">
        <v>352</v>
      </c>
      <c r="C47" s="170">
        <v>166659</v>
      </c>
      <c r="D47" s="169">
        <v>8558</v>
      </c>
      <c r="E47" s="131">
        <f>C47+D47</f>
        <v>175217</v>
      </c>
    </row>
    <row r="48" spans="1:5" ht="15.75" customHeight="1" x14ac:dyDescent="0.25">
      <c r="A48" s="128" t="s">
        <v>298</v>
      </c>
      <c r="B48" s="176" t="s">
        <v>353</v>
      </c>
      <c r="C48" s="170">
        <v>105774</v>
      </c>
      <c r="D48" s="169">
        <v>8925</v>
      </c>
      <c r="E48" s="131">
        <f>C48+D48</f>
        <v>114699</v>
      </c>
    </row>
    <row r="49" spans="1:5" x14ac:dyDescent="0.25">
      <c r="A49" s="128" t="s">
        <v>299</v>
      </c>
      <c r="B49" s="176" t="s">
        <v>354</v>
      </c>
      <c r="C49" s="175">
        <v>724672</v>
      </c>
      <c r="D49" s="174">
        <v>27561</v>
      </c>
      <c r="E49" s="131">
        <f>C49+D49</f>
        <v>752233</v>
      </c>
    </row>
    <row r="50" spans="1:5" x14ac:dyDescent="0.25">
      <c r="A50" s="128" t="s">
        <v>300</v>
      </c>
      <c r="B50" s="177" t="s">
        <v>301</v>
      </c>
      <c r="C50" s="167">
        <v>5824</v>
      </c>
      <c r="D50" s="166">
        <v>4072</v>
      </c>
      <c r="E50" s="134">
        <f>C50+D50</f>
        <v>9896</v>
      </c>
    </row>
    <row r="51" spans="1:5" x14ac:dyDescent="0.25">
      <c r="A51" s="128"/>
      <c r="B51" s="290" t="s">
        <v>538</v>
      </c>
      <c r="C51" s="362"/>
      <c r="D51" s="288">
        <v>72</v>
      </c>
      <c r="E51" s="287">
        <f>C51+D51</f>
        <v>72</v>
      </c>
    </row>
    <row r="52" spans="1:5" x14ac:dyDescent="0.25">
      <c r="A52" s="128" t="s">
        <v>302</v>
      </c>
      <c r="B52" s="177" t="s">
        <v>303</v>
      </c>
      <c r="C52" s="173">
        <v>142605</v>
      </c>
      <c r="D52" s="172">
        <v>-20049</v>
      </c>
      <c r="E52" s="134">
        <f>C52+D52</f>
        <v>122556</v>
      </c>
    </row>
    <row r="53" spans="1:5" s="361" customFormat="1" ht="13.5" x14ac:dyDescent="0.2">
      <c r="A53" s="291"/>
      <c r="B53" s="290" t="s">
        <v>515</v>
      </c>
      <c r="C53" s="362">
        <v>3996</v>
      </c>
      <c r="D53" s="288"/>
      <c r="E53" s="287">
        <f>C53+D53</f>
        <v>3996</v>
      </c>
    </row>
    <row r="54" spans="1:5" ht="28.5" x14ac:dyDescent="0.25">
      <c r="A54" s="128" t="s">
        <v>79</v>
      </c>
      <c r="B54" s="177" t="s">
        <v>304</v>
      </c>
      <c r="C54" s="173">
        <f>C55+C59</f>
        <v>20273</v>
      </c>
      <c r="D54" s="172">
        <f>D55+D59</f>
        <v>14680</v>
      </c>
      <c r="E54" s="134">
        <f>E55+E59</f>
        <v>34953</v>
      </c>
    </row>
    <row r="55" spans="1:5" x14ac:dyDescent="0.25">
      <c r="A55" s="128" t="s">
        <v>305</v>
      </c>
      <c r="B55" s="177" t="s">
        <v>306</v>
      </c>
      <c r="C55" s="173">
        <f>C56+C57+C58</f>
        <v>20273</v>
      </c>
      <c r="D55" s="172">
        <f>D56+D57+D58</f>
        <v>14298</v>
      </c>
      <c r="E55" s="134">
        <f>E56+E57+E58</f>
        <v>34571</v>
      </c>
    </row>
    <row r="56" spans="1:5" x14ac:dyDescent="0.25">
      <c r="A56" s="171" t="s">
        <v>307</v>
      </c>
      <c r="B56" s="179" t="s">
        <v>355</v>
      </c>
      <c r="C56" s="170">
        <v>20273</v>
      </c>
      <c r="D56" s="169">
        <v>12250</v>
      </c>
      <c r="E56" s="130">
        <f>C56+D56</f>
        <v>32523</v>
      </c>
    </row>
    <row r="57" spans="1:5" x14ac:dyDescent="0.25">
      <c r="A57" s="128" t="s">
        <v>308</v>
      </c>
      <c r="B57" s="178" t="s">
        <v>537</v>
      </c>
      <c r="C57" s="170"/>
      <c r="D57" s="169">
        <v>1541</v>
      </c>
      <c r="E57" s="131">
        <f>C57+D57</f>
        <v>1541</v>
      </c>
    </row>
    <row r="58" spans="1:5" x14ac:dyDescent="0.25">
      <c r="A58" s="128" t="s">
        <v>536</v>
      </c>
      <c r="B58" s="178" t="s">
        <v>535</v>
      </c>
      <c r="C58" s="170"/>
      <c r="D58" s="169">
        <v>507</v>
      </c>
      <c r="E58" s="131">
        <f>C58+D58</f>
        <v>507</v>
      </c>
    </row>
    <row r="59" spans="1:5" x14ac:dyDescent="0.25">
      <c r="A59" s="507" t="s">
        <v>534</v>
      </c>
      <c r="B59" s="168" t="s">
        <v>533</v>
      </c>
      <c r="C59" s="173"/>
      <c r="D59" s="172">
        <v>382</v>
      </c>
      <c r="E59" s="134">
        <f>C59+D59</f>
        <v>382</v>
      </c>
    </row>
    <row r="60" spans="1:5" x14ac:dyDescent="0.25">
      <c r="A60" s="128" t="s">
        <v>80</v>
      </c>
      <c r="B60" s="177" t="s">
        <v>309</v>
      </c>
      <c r="C60" s="167">
        <f>C61+C109+C110</f>
        <v>18633080</v>
      </c>
      <c r="D60" s="166">
        <f>D61+D109+D110</f>
        <v>-134674</v>
      </c>
      <c r="E60" s="135">
        <f>E61+E109+E110</f>
        <v>18498406</v>
      </c>
    </row>
    <row r="61" spans="1:5" x14ac:dyDescent="0.25">
      <c r="A61" s="128" t="s">
        <v>310</v>
      </c>
      <c r="B61" s="168" t="s">
        <v>311</v>
      </c>
      <c r="C61" s="167">
        <f>C62+C84+C85</f>
        <v>16407270</v>
      </c>
      <c r="D61" s="166">
        <f>D62+D84+D85</f>
        <v>-145002</v>
      </c>
      <c r="E61" s="135">
        <f>E62+E84+E85</f>
        <v>16262268</v>
      </c>
    </row>
    <row r="62" spans="1:5" s="286" customFormat="1" x14ac:dyDescent="0.25">
      <c r="A62" s="171" t="s">
        <v>312</v>
      </c>
      <c r="B62" s="178" t="s">
        <v>483</v>
      </c>
      <c r="C62" s="170">
        <f>C63+C64+C65+C66+C67+C68+C69+C71+C72+C74+C75+C76+C77+C78+C79+C80+C81+C82+C83+C70+C73</f>
        <v>2461006</v>
      </c>
      <c r="D62" s="169">
        <f>D63+D64+D65+D66+D67+D68+D69+D71+D72+D74+D75+D76+D77+D78+D79+D80+D81+D82+D83+D70+D73</f>
        <v>-12225</v>
      </c>
      <c r="E62" s="297">
        <f>E63+E64+E65+E66+E67+E68+E69+E71+E72+E74+E75+E76+E77+E78+E79+E80+E81+E82+E83+E70+E73</f>
        <v>2448781</v>
      </c>
    </row>
    <row r="63" spans="1:5" x14ac:dyDescent="0.25">
      <c r="A63" s="128" t="s">
        <v>313</v>
      </c>
      <c r="B63" s="176" t="s">
        <v>482</v>
      </c>
      <c r="C63" s="175">
        <v>579</v>
      </c>
      <c r="D63" s="174"/>
      <c r="E63" s="131">
        <f>C63+D63</f>
        <v>579</v>
      </c>
    </row>
    <row r="64" spans="1:5" x14ac:dyDescent="0.25">
      <c r="A64" s="128" t="s">
        <v>314</v>
      </c>
      <c r="B64" s="176" t="s">
        <v>481</v>
      </c>
      <c r="C64" s="175">
        <v>7501</v>
      </c>
      <c r="D64" s="174"/>
      <c r="E64" s="131">
        <f>C64+D64</f>
        <v>7501</v>
      </c>
    </row>
    <row r="65" spans="1:5" x14ac:dyDescent="0.25">
      <c r="A65" s="128" t="s">
        <v>315</v>
      </c>
      <c r="B65" s="176" t="s">
        <v>480</v>
      </c>
      <c r="C65" s="175">
        <v>8000</v>
      </c>
      <c r="D65" s="174"/>
      <c r="E65" s="131">
        <f>C65+D65</f>
        <v>8000</v>
      </c>
    </row>
    <row r="66" spans="1:5" x14ac:dyDescent="0.25">
      <c r="A66" s="128" t="s">
        <v>316</v>
      </c>
      <c r="B66" s="176" t="s">
        <v>479</v>
      </c>
      <c r="C66" s="175">
        <v>214069</v>
      </c>
      <c r="D66" s="174">
        <v>-9971</v>
      </c>
      <c r="E66" s="131">
        <f>C66+D66</f>
        <v>204098</v>
      </c>
    </row>
    <row r="67" spans="1:5" x14ac:dyDescent="0.25">
      <c r="A67" s="128" t="s">
        <v>317</v>
      </c>
      <c r="B67" s="176" t="s">
        <v>478</v>
      </c>
      <c r="C67" s="175">
        <v>414868</v>
      </c>
      <c r="D67" s="174">
        <v>-33154</v>
      </c>
      <c r="E67" s="131">
        <f>C67+D67</f>
        <v>381714</v>
      </c>
    </row>
    <row r="68" spans="1:5" x14ac:dyDescent="0.25">
      <c r="A68" s="128" t="s">
        <v>318</v>
      </c>
      <c r="B68" s="176" t="s">
        <v>477</v>
      </c>
      <c r="C68" s="175">
        <v>452733</v>
      </c>
      <c r="D68" s="174">
        <v>30900</v>
      </c>
      <c r="E68" s="131">
        <f>C68+D68</f>
        <v>483633</v>
      </c>
    </row>
    <row r="69" spans="1:5" x14ac:dyDescent="0.25">
      <c r="A69" s="128" t="s">
        <v>319</v>
      </c>
      <c r="B69" s="176" t="s">
        <v>476</v>
      </c>
      <c r="C69" s="175">
        <v>92215</v>
      </c>
      <c r="D69" s="174"/>
      <c r="E69" s="131">
        <f>C69+D69</f>
        <v>92215</v>
      </c>
    </row>
    <row r="70" spans="1:5" x14ac:dyDescent="0.25">
      <c r="A70" s="128" t="s">
        <v>320</v>
      </c>
      <c r="B70" s="176" t="s">
        <v>475</v>
      </c>
      <c r="C70" s="175">
        <v>13718</v>
      </c>
      <c r="D70" s="174"/>
      <c r="E70" s="131">
        <f>C70+D70</f>
        <v>13718</v>
      </c>
    </row>
    <row r="71" spans="1:5" ht="30" x14ac:dyDescent="0.25">
      <c r="A71" s="128" t="s">
        <v>321</v>
      </c>
      <c r="B71" s="176" t="s">
        <v>474</v>
      </c>
      <c r="C71" s="175">
        <v>204105</v>
      </c>
      <c r="D71" s="174"/>
      <c r="E71" s="131">
        <f>C71+D71</f>
        <v>204105</v>
      </c>
    </row>
    <row r="72" spans="1:5" x14ac:dyDescent="0.25">
      <c r="A72" s="128" t="s">
        <v>322</v>
      </c>
      <c r="B72" s="176" t="s">
        <v>473</v>
      </c>
      <c r="C72" s="175">
        <v>77005</v>
      </c>
      <c r="D72" s="174"/>
      <c r="E72" s="131">
        <f>C72+D72</f>
        <v>77005</v>
      </c>
    </row>
    <row r="73" spans="1:5" x14ac:dyDescent="0.25">
      <c r="A73" s="128" t="s">
        <v>323</v>
      </c>
      <c r="B73" s="176" t="s">
        <v>472</v>
      </c>
      <c r="C73" s="175">
        <v>71297</v>
      </c>
      <c r="D73" s="174"/>
      <c r="E73" s="131">
        <f>C73+D73</f>
        <v>71297</v>
      </c>
    </row>
    <row r="74" spans="1:5" x14ac:dyDescent="0.25">
      <c r="A74" s="128" t="s">
        <v>324</v>
      </c>
      <c r="B74" s="176" t="s">
        <v>471</v>
      </c>
      <c r="C74" s="175">
        <v>62761</v>
      </c>
      <c r="D74" s="174"/>
      <c r="E74" s="131">
        <f>C74+D74</f>
        <v>62761</v>
      </c>
    </row>
    <row r="75" spans="1:5" x14ac:dyDescent="0.25">
      <c r="A75" s="128" t="s">
        <v>325</v>
      </c>
      <c r="B75" s="176" t="s">
        <v>470</v>
      </c>
      <c r="C75" s="175">
        <v>8689</v>
      </c>
      <c r="D75" s="174"/>
      <c r="E75" s="131">
        <f>C75+D75</f>
        <v>8689</v>
      </c>
    </row>
    <row r="76" spans="1:5" x14ac:dyDescent="0.25">
      <c r="A76" s="128" t="s">
        <v>326</v>
      </c>
      <c r="B76" s="176" t="s">
        <v>469</v>
      </c>
      <c r="C76" s="175">
        <v>782</v>
      </c>
      <c r="D76" s="174"/>
      <c r="E76" s="131">
        <f>C76+D76</f>
        <v>782</v>
      </c>
    </row>
    <row r="77" spans="1:5" x14ac:dyDescent="0.25">
      <c r="A77" s="128" t="s">
        <v>327</v>
      </c>
      <c r="B77" s="176" t="s">
        <v>468</v>
      </c>
      <c r="C77" s="175">
        <v>16855</v>
      </c>
      <c r="D77" s="174"/>
      <c r="E77" s="131">
        <f>C77+D77</f>
        <v>16855</v>
      </c>
    </row>
    <row r="78" spans="1:5" x14ac:dyDescent="0.25">
      <c r="A78" s="128" t="s">
        <v>328</v>
      </c>
      <c r="B78" s="176" t="s">
        <v>467</v>
      </c>
      <c r="C78" s="175">
        <v>320514</v>
      </c>
      <c r="D78" s="174"/>
      <c r="E78" s="131">
        <f>C78+D78</f>
        <v>320514</v>
      </c>
    </row>
    <row r="79" spans="1:5" ht="30" x14ac:dyDescent="0.25">
      <c r="A79" s="128" t="s">
        <v>329</v>
      </c>
      <c r="B79" s="176" t="s">
        <v>466</v>
      </c>
      <c r="C79" s="175">
        <v>12483</v>
      </c>
      <c r="D79" s="174"/>
      <c r="E79" s="131">
        <f>C79+D79</f>
        <v>12483</v>
      </c>
    </row>
    <row r="80" spans="1:5" x14ac:dyDescent="0.25">
      <c r="A80" s="128" t="s">
        <v>330</v>
      </c>
      <c r="B80" s="176" t="s">
        <v>465</v>
      </c>
      <c r="C80" s="175">
        <v>232565</v>
      </c>
      <c r="D80" s="174"/>
      <c r="E80" s="131">
        <f>C80+D80</f>
        <v>232565</v>
      </c>
    </row>
    <row r="81" spans="1:12" x14ac:dyDescent="0.25">
      <c r="A81" s="128" t="s">
        <v>331</v>
      </c>
      <c r="B81" s="176" t="s">
        <v>464</v>
      </c>
      <c r="C81" s="175">
        <v>201865</v>
      </c>
      <c r="D81" s="174"/>
      <c r="E81" s="131">
        <f>C81+D81</f>
        <v>201865</v>
      </c>
    </row>
    <row r="82" spans="1:12" ht="15.75" customHeight="1" x14ac:dyDescent="0.25">
      <c r="A82" s="128" t="s">
        <v>332</v>
      </c>
      <c r="B82" s="176" t="s">
        <v>463</v>
      </c>
      <c r="C82" s="175">
        <v>25933</v>
      </c>
      <c r="D82" s="174"/>
      <c r="E82" s="131">
        <f>C82+D82</f>
        <v>25933</v>
      </c>
    </row>
    <row r="83" spans="1:12" x14ac:dyDescent="0.25">
      <c r="A83" s="128" t="s">
        <v>333</v>
      </c>
      <c r="B83" s="176" t="s">
        <v>462</v>
      </c>
      <c r="C83" s="175">
        <v>22469</v>
      </c>
      <c r="D83" s="174"/>
      <c r="E83" s="131">
        <f>C83+D83</f>
        <v>22469</v>
      </c>
    </row>
    <row r="84" spans="1:12" s="286" customFormat="1" ht="15" customHeight="1" x14ac:dyDescent="0.25">
      <c r="A84" s="171" t="s">
        <v>334</v>
      </c>
      <c r="B84" s="296" t="s">
        <v>461</v>
      </c>
      <c r="C84" s="170">
        <v>8864968</v>
      </c>
      <c r="D84" s="169"/>
      <c r="E84" s="130">
        <f>C84+D84</f>
        <v>8864968</v>
      </c>
    </row>
    <row r="85" spans="1:12" s="286" customFormat="1" ht="15" customHeight="1" x14ac:dyDescent="0.25">
      <c r="A85" s="171" t="s">
        <v>335</v>
      </c>
      <c r="B85" s="296" t="s">
        <v>460</v>
      </c>
      <c r="C85" s="170">
        <f>C86+C100+C101+C102+C103+C104</f>
        <v>5081296</v>
      </c>
      <c r="D85" s="169">
        <f>D86+D100+D101+D102+D103+D104</f>
        <v>-132777</v>
      </c>
      <c r="E85" s="130">
        <f>E86+E100+E101+E102+E103+E104</f>
        <v>4948519</v>
      </c>
    </row>
    <row r="86" spans="1:12" s="286" customFormat="1" ht="15.75" x14ac:dyDescent="0.25">
      <c r="A86" s="171" t="s">
        <v>459</v>
      </c>
      <c r="B86" s="296" t="s">
        <v>458</v>
      </c>
      <c r="C86" s="295">
        <f>SUM(C87:C99)</f>
        <v>1911492</v>
      </c>
      <c r="D86" s="294">
        <f>SUM(D87:D99)</f>
        <v>717</v>
      </c>
      <c r="E86" s="130">
        <f>SUM(E87:E99)</f>
        <v>1912209</v>
      </c>
    </row>
    <row r="87" spans="1:12" s="292" customFormat="1" ht="38.25" x14ac:dyDescent="0.25">
      <c r="A87" s="291" t="s">
        <v>457</v>
      </c>
      <c r="B87" s="293" t="s">
        <v>369</v>
      </c>
      <c r="C87" s="289">
        <v>173772</v>
      </c>
      <c r="D87" s="288"/>
      <c r="E87" s="287">
        <f>C87+D87</f>
        <v>173772</v>
      </c>
    </row>
    <row r="88" spans="1:12" s="292" customFormat="1" ht="25.5" x14ac:dyDescent="0.25">
      <c r="A88" s="291" t="s">
        <v>456</v>
      </c>
      <c r="B88" s="293" t="s">
        <v>368</v>
      </c>
      <c r="C88" s="289">
        <v>260658</v>
      </c>
      <c r="D88" s="288"/>
      <c r="E88" s="287">
        <f>C88+D88</f>
        <v>260658</v>
      </c>
    </row>
    <row r="89" spans="1:12" s="292" customFormat="1" ht="25.5" x14ac:dyDescent="0.25">
      <c r="A89" s="291" t="s">
        <v>455</v>
      </c>
      <c r="B89" s="293" t="s">
        <v>367</v>
      </c>
      <c r="C89" s="289">
        <v>86070</v>
      </c>
      <c r="D89" s="288"/>
      <c r="E89" s="287">
        <f>C89+D89</f>
        <v>86070</v>
      </c>
      <c r="H89" s="393"/>
      <c r="I89" s="393"/>
      <c r="J89" s="393"/>
      <c r="K89" s="393"/>
      <c r="L89" s="393"/>
    </row>
    <row r="90" spans="1:12" s="292" customFormat="1" x14ac:dyDescent="0.25">
      <c r="A90" s="291" t="s">
        <v>454</v>
      </c>
      <c r="B90" s="293" t="s">
        <v>366</v>
      </c>
      <c r="C90" s="289">
        <v>207474</v>
      </c>
      <c r="D90" s="288">
        <v>73000</v>
      </c>
      <c r="E90" s="287">
        <f>C90+D90</f>
        <v>280474</v>
      </c>
      <c r="H90" s="393"/>
      <c r="I90" s="393"/>
      <c r="J90" s="393"/>
      <c r="K90" s="393"/>
      <c r="L90" s="393"/>
    </row>
    <row r="91" spans="1:12" s="292" customFormat="1" ht="25.5" x14ac:dyDescent="0.25">
      <c r="A91" s="291" t="s">
        <v>453</v>
      </c>
      <c r="B91" s="293" t="s">
        <v>365</v>
      </c>
      <c r="C91" s="289">
        <v>144810</v>
      </c>
      <c r="D91" s="288"/>
      <c r="E91" s="287">
        <f>C91+D91</f>
        <v>144810</v>
      </c>
      <c r="H91" s="393"/>
      <c r="I91" s="393"/>
      <c r="J91" s="393"/>
      <c r="K91" s="393"/>
      <c r="L91" s="393"/>
    </row>
    <row r="92" spans="1:12" s="292" customFormat="1" x14ac:dyDescent="0.25">
      <c r="A92" s="291" t="s">
        <v>452</v>
      </c>
      <c r="B92" s="293" t="s">
        <v>364</v>
      </c>
      <c r="C92" s="289">
        <v>57924</v>
      </c>
      <c r="D92" s="288"/>
      <c r="E92" s="287">
        <f>C92+D92</f>
        <v>57924</v>
      </c>
    </row>
    <row r="93" spans="1:12" s="292" customFormat="1" x14ac:dyDescent="0.25">
      <c r="A93" s="291" t="s">
        <v>451</v>
      </c>
      <c r="B93" s="293" t="s">
        <v>363</v>
      </c>
      <c r="C93" s="289">
        <v>144810</v>
      </c>
      <c r="D93" s="288"/>
      <c r="E93" s="287">
        <f>C93+D93</f>
        <v>144810</v>
      </c>
    </row>
    <row r="94" spans="1:12" s="292" customFormat="1" x14ac:dyDescent="0.25">
      <c r="A94" s="291" t="s">
        <v>450</v>
      </c>
      <c r="B94" s="293" t="s">
        <v>362</v>
      </c>
      <c r="C94" s="289">
        <v>144810</v>
      </c>
      <c r="D94" s="288"/>
      <c r="E94" s="287">
        <f>C94+D94</f>
        <v>144810</v>
      </c>
    </row>
    <row r="95" spans="1:12" s="292" customFormat="1" ht="25.5" x14ac:dyDescent="0.25">
      <c r="A95" s="291" t="s">
        <v>449</v>
      </c>
      <c r="B95" s="293" t="s">
        <v>361</v>
      </c>
      <c r="C95" s="289">
        <v>202734</v>
      </c>
      <c r="D95" s="288"/>
      <c r="E95" s="287">
        <f>C95+D95</f>
        <v>202734</v>
      </c>
    </row>
    <row r="96" spans="1:12" s="292" customFormat="1" ht="25.5" x14ac:dyDescent="0.25">
      <c r="A96" s="291" t="s">
        <v>448</v>
      </c>
      <c r="B96" s="293" t="s">
        <v>360</v>
      </c>
      <c r="C96" s="289">
        <v>144810</v>
      </c>
      <c r="D96" s="288"/>
      <c r="E96" s="287">
        <f>C96+D96</f>
        <v>144810</v>
      </c>
    </row>
    <row r="97" spans="1:5" s="292" customFormat="1" x14ac:dyDescent="0.25">
      <c r="A97" s="291" t="s">
        <v>447</v>
      </c>
      <c r="B97" s="293" t="s">
        <v>359</v>
      </c>
      <c r="C97" s="289">
        <v>144810</v>
      </c>
      <c r="D97" s="288">
        <v>-23048</v>
      </c>
      <c r="E97" s="287">
        <f>C97+D97</f>
        <v>121762</v>
      </c>
    </row>
    <row r="98" spans="1:5" s="292" customFormat="1" ht="25.5" x14ac:dyDescent="0.25">
      <c r="A98" s="291" t="s">
        <v>446</v>
      </c>
      <c r="B98" s="293" t="s">
        <v>358</v>
      </c>
      <c r="C98" s="289">
        <v>57924</v>
      </c>
      <c r="D98" s="288">
        <v>-49235</v>
      </c>
      <c r="E98" s="287">
        <f>C98+D98</f>
        <v>8689</v>
      </c>
    </row>
    <row r="99" spans="1:5" s="292" customFormat="1" x14ac:dyDescent="0.25">
      <c r="A99" s="291" t="s">
        <v>526</v>
      </c>
      <c r="B99" s="293" t="s">
        <v>525</v>
      </c>
      <c r="C99" s="289">
        <v>140886</v>
      </c>
      <c r="D99" s="288"/>
      <c r="E99" s="287">
        <f>C99+D99</f>
        <v>140886</v>
      </c>
    </row>
    <row r="100" spans="1:5" s="286" customFormat="1" ht="30" x14ac:dyDescent="0.25">
      <c r="A100" s="171" t="s">
        <v>445</v>
      </c>
      <c r="B100" s="178" t="s">
        <v>444</v>
      </c>
      <c r="C100" s="170">
        <v>2231343</v>
      </c>
      <c r="D100" s="169"/>
      <c r="E100" s="130">
        <f>C100+D100</f>
        <v>2231343</v>
      </c>
    </row>
    <row r="101" spans="1:5" s="286" customFormat="1" x14ac:dyDescent="0.25">
      <c r="A101" s="171" t="s">
        <v>443</v>
      </c>
      <c r="B101" s="178" t="s">
        <v>514</v>
      </c>
      <c r="C101" s="170">
        <v>190705</v>
      </c>
      <c r="D101" s="169">
        <v>-133494</v>
      </c>
      <c r="E101" s="130">
        <f>C101+D101</f>
        <v>57211</v>
      </c>
    </row>
    <row r="102" spans="1:5" s="286" customFormat="1" ht="45" x14ac:dyDescent="0.25">
      <c r="A102" s="171" t="s">
        <v>441</v>
      </c>
      <c r="B102" s="178" t="s">
        <v>442</v>
      </c>
      <c r="C102" s="170">
        <v>414318</v>
      </c>
      <c r="D102" s="169"/>
      <c r="E102" s="130">
        <f>C102+D102</f>
        <v>414318</v>
      </c>
    </row>
    <row r="103" spans="1:5" s="286" customFormat="1" x14ac:dyDescent="0.25">
      <c r="A103" s="171" t="s">
        <v>439</v>
      </c>
      <c r="B103" s="178" t="s">
        <v>440</v>
      </c>
      <c r="C103" s="170">
        <v>171505</v>
      </c>
      <c r="D103" s="169"/>
      <c r="E103" s="130">
        <f>C103+D103</f>
        <v>171505</v>
      </c>
    </row>
    <row r="104" spans="1:5" s="286" customFormat="1" x14ac:dyDescent="0.25">
      <c r="A104" s="171" t="s">
        <v>513</v>
      </c>
      <c r="B104" s="178" t="s">
        <v>438</v>
      </c>
      <c r="C104" s="170">
        <f>C105+C106+C107+C108</f>
        <v>161933</v>
      </c>
      <c r="D104" s="169">
        <f>D105+D106+D107+D108</f>
        <v>0</v>
      </c>
      <c r="E104" s="130">
        <f>E105+E106+E107+E108</f>
        <v>161933</v>
      </c>
    </row>
    <row r="105" spans="1:5" s="286" customFormat="1" x14ac:dyDescent="0.25">
      <c r="A105" s="291" t="s">
        <v>512</v>
      </c>
      <c r="B105" s="290" t="s">
        <v>433</v>
      </c>
      <c r="C105" s="289">
        <v>19553</v>
      </c>
      <c r="D105" s="288"/>
      <c r="E105" s="287">
        <f>C105+D105</f>
        <v>19553</v>
      </c>
    </row>
    <row r="106" spans="1:5" s="286" customFormat="1" x14ac:dyDescent="0.25">
      <c r="A106" s="291" t="s">
        <v>511</v>
      </c>
      <c r="B106" s="290" t="s">
        <v>437</v>
      </c>
      <c r="C106" s="289">
        <v>37868</v>
      </c>
      <c r="D106" s="288"/>
      <c r="E106" s="287">
        <f>C106+D106</f>
        <v>37868</v>
      </c>
    </row>
    <row r="107" spans="1:5" s="286" customFormat="1" x14ac:dyDescent="0.25">
      <c r="A107" s="291" t="s">
        <v>510</v>
      </c>
      <c r="B107" s="290" t="s">
        <v>436</v>
      </c>
      <c r="C107" s="289">
        <v>102612</v>
      </c>
      <c r="D107" s="288"/>
      <c r="E107" s="287">
        <f>C107+D107</f>
        <v>102612</v>
      </c>
    </row>
    <row r="108" spans="1:5" s="286" customFormat="1" ht="25.5" x14ac:dyDescent="0.25">
      <c r="A108" s="291" t="s">
        <v>509</v>
      </c>
      <c r="B108" s="290" t="s">
        <v>508</v>
      </c>
      <c r="C108" s="360">
        <v>1900</v>
      </c>
      <c r="D108" s="359"/>
      <c r="E108" s="358">
        <f>C108+D108</f>
        <v>1900</v>
      </c>
    </row>
    <row r="109" spans="1:5" ht="28.5" x14ac:dyDescent="0.25">
      <c r="A109" s="128" t="s">
        <v>336</v>
      </c>
      <c r="B109" s="168" t="s">
        <v>337</v>
      </c>
      <c r="C109" s="167">
        <v>2006952</v>
      </c>
      <c r="D109" s="166"/>
      <c r="E109" s="134">
        <f>C109+D109</f>
        <v>2006952</v>
      </c>
    </row>
    <row r="110" spans="1:5" x14ac:dyDescent="0.25">
      <c r="A110" s="128" t="s">
        <v>338</v>
      </c>
      <c r="B110" s="168" t="s">
        <v>357</v>
      </c>
      <c r="C110" s="167">
        <v>218858</v>
      </c>
      <c r="D110" s="166">
        <v>10328</v>
      </c>
      <c r="E110" s="134">
        <f>C110+D110</f>
        <v>229186</v>
      </c>
    </row>
    <row r="111" spans="1:5" x14ac:dyDescent="0.25">
      <c r="A111" s="142" t="s">
        <v>81</v>
      </c>
      <c r="B111" s="165" t="s">
        <v>339</v>
      </c>
      <c r="C111" s="143">
        <f>C27+C41+C54+C60</f>
        <v>36959948</v>
      </c>
      <c r="D111" s="143">
        <f>D27+D41+D54+D60</f>
        <v>-27979</v>
      </c>
      <c r="E111" s="143">
        <f>E27+E41+E54+E60</f>
        <v>36931969</v>
      </c>
    </row>
    <row r="112" spans="1:5" hidden="1" x14ac:dyDescent="0.25">
      <c r="A112" s="128"/>
      <c r="B112" s="133"/>
      <c r="C112" s="136"/>
    </row>
    <row r="113" spans="1:3" hidden="1" x14ac:dyDescent="0.25">
      <c r="A113" s="128"/>
      <c r="B113" s="163"/>
      <c r="C113" s="136"/>
    </row>
    <row r="114" spans="1:3" s="139" customFormat="1" hidden="1" x14ac:dyDescent="0.25">
      <c r="A114" s="137"/>
      <c r="B114" s="164"/>
      <c r="C114" s="138"/>
    </row>
    <row r="115" spans="1:3" hidden="1" x14ac:dyDescent="0.25">
      <c r="A115" s="128"/>
      <c r="B115" s="163"/>
      <c r="C115" s="140"/>
    </row>
    <row r="116" spans="1:3" hidden="1" x14ac:dyDescent="0.25">
      <c r="A116" s="128"/>
      <c r="B116" s="162"/>
      <c r="C116" s="141"/>
    </row>
    <row r="117" spans="1:3" x14ac:dyDescent="0.25">
      <c r="B117" s="161"/>
    </row>
  </sheetData>
  <mergeCells count="23">
    <mergeCell ref="A24:C24"/>
    <mergeCell ref="B15:E15"/>
    <mergeCell ref="B19:E19"/>
    <mergeCell ref="B20:E20"/>
    <mergeCell ref="B11:E11"/>
    <mergeCell ref="B12:E12"/>
    <mergeCell ref="B13:E13"/>
    <mergeCell ref="B14:E14"/>
    <mergeCell ref="B21:E21"/>
    <mergeCell ref="B22:E22"/>
    <mergeCell ref="B1:E1"/>
    <mergeCell ref="B3:E3"/>
    <mergeCell ref="B4:E4"/>
    <mergeCell ref="B5:E5"/>
    <mergeCell ref="B6:E6"/>
    <mergeCell ref="B2:E2"/>
    <mergeCell ref="B7:E7"/>
    <mergeCell ref="B17:E17"/>
    <mergeCell ref="B18:E18"/>
    <mergeCell ref="B8:E8"/>
    <mergeCell ref="B9:E9"/>
    <mergeCell ref="B10:E10"/>
    <mergeCell ref="B16:E16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1"/>
  <sheetViews>
    <sheetView showZeros="0" workbookViewId="0">
      <selection activeCell="AA23" sqref="AA2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320" hidden="1" customWidth="1"/>
    <col min="10" max="10" width="10.28515625" style="320" hidden="1" customWidth="1"/>
    <col min="11" max="11" width="9.140625" style="32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75" t="s">
        <v>375</v>
      </c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</row>
    <row r="2" spans="2:15" x14ac:dyDescent="0.25">
      <c r="B2" s="475" t="s">
        <v>374</v>
      </c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</row>
    <row r="3" spans="2:15" x14ac:dyDescent="0.25">
      <c r="B3" s="475" t="s">
        <v>373</v>
      </c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</row>
    <row r="4" spans="2:15" x14ac:dyDescent="0.25">
      <c r="B4" s="475" t="s">
        <v>409</v>
      </c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</row>
    <row r="5" spans="2:15" ht="15" customHeight="1" x14ac:dyDescent="0.25">
      <c r="B5" s="468" t="s">
        <v>408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</row>
    <row r="6" spans="2:15" ht="15" customHeight="1" x14ac:dyDescent="0.25">
      <c r="B6" s="468" t="s">
        <v>491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M6" s="468"/>
      <c r="N6" s="468"/>
      <c r="O6" s="468"/>
    </row>
    <row r="7" spans="2:15" ht="15" customHeight="1" x14ac:dyDescent="0.25">
      <c r="B7" s="468" t="s">
        <v>490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</row>
    <row r="8" spans="2:15" ht="15" customHeight="1" x14ac:dyDescent="0.25">
      <c r="B8" s="468" t="s">
        <v>486</v>
      </c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  <c r="O8" s="468"/>
    </row>
    <row r="9" spans="2:15" ht="15" customHeight="1" x14ac:dyDescent="0.25">
      <c r="B9" s="468" t="s">
        <v>507</v>
      </c>
      <c r="C9" s="468"/>
      <c r="D9" s="468"/>
      <c r="E9" s="468"/>
      <c r="F9" s="468"/>
      <c r="G9" s="468"/>
      <c r="H9" s="468"/>
      <c r="I9" s="468"/>
      <c r="J9" s="468"/>
      <c r="K9" s="468"/>
      <c r="L9" s="468"/>
      <c r="M9" s="468"/>
      <c r="N9" s="468"/>
      <c r="O9" s="468"/>
    </row>
    <row r="10" spans="2:15" ht="15" customHeight="1" x14ac:dyDescent="0.25">
      <c r="B10" s="468" t="s">
        <v>495</v>
      </c>
      <c r="C10" s="468"/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</row>
    <row r="11" spans="2:15" ht="15" customHeight="1" x14ac:dyDescent="0.25">
      <c r="B11" s="468" t="s">
        <v>524</v>
      </c>
      <c r="C11" s="468"/>
      <c r="D11" s="468"/>
      <c r="E11" s="468"/>
      <c r="F11" s="468"/>
      <c r="G11" s="468"/>
      <c r="H11" s="468"/>
      <c r="I11" s="468"/>
      <c r="J11" s="468"/>
      <c r="K11" s="468"/>
      <c r="L11" s="468"/>
      <c r="M11" s="468"/>
      <c r="N11" s="468"/>
      <c r="O11" s="468"/>
    </row>
    <row r="12" spans="2:15" ht="15" customHeight="1" x14ac:dyDescent="0.25">
      <c r="B12" s="468" t="s">
        <v>516</v>
      </c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  <c r="O12" s="468"/>
    </row>
    <row r="13" spans="2:15" ht="15" customHeight="1" x14ac:dyDescent="0.25">
      <c r="B13" s="468" t="s">
        <v>532</v>
      </c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</row>
    <row r="14" spans="2:15" ht="15" customHeight="1" x14ac:dyDescent="0.25">
      <c r="B14" s="468" t="s">
        <v>541</v>
      </c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</row>
    <row r="15" spans="2:15" ht="15" customHeight="1" x14ac:dyDescent="0.25">
      <c r="B15" s="468" t="s">
        <v>548</v>
      </c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</row>
    <row r="16" spans="2:15" ht="15" customHeight="1" x14ac:dyDescent="0.25">
      <c r="B16" s="468" t="s">
        <v>539</v>
      </c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68"/>
      <c r="N16" s="468"/>
      <c r="O16" s="468"/>
    </row>
    <row r="17" spans="1:17" x14ac:dyDescent="0.25">
      <c r="E17" s="3"/>
      <c r="F17" s="3"/>
      <c r="G17" s="3"/>
      <c r="H17" s="324"/>
      <c r="I17" s="324"/>
      <c r="J17" s="324"/>
      <c r="L17" s="3"/>
      <c r="M17" s="3"/>
      <c r="N17" s="3"/>
    </row>
    <row r="18" spans="1:17" ht="38.25" customHeight="1" x14ac:dyDescent="0.25">
      <c r="A18" s="435" t="s">
        <v>266</v>
      </c>
      <c r="B18" s="435"/>
      <c r="C18" s="435"/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</row>
    <row r="19" spans="1:17" ht="18.75" customHeight="1" x14ac:dyDescent="0.25">
      <c r="A19" s="388"/>
      <c r="B19" s="388"/>
      <c r="C19" s="388"/>
      <c r="D19" s="251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4" t="s">
        <v>185</v>
      </c>
    </row>
    <row r="20" spans="1:17" x14ac:dyDescent="0.25">
      <c r="A20" s="438" t="s">
        <v>5</v>
      </c>
      <c r="B20" s="441" t="s">
        <v>430</v>
      </c>
      <c r="C20" s="441" t="s">
        <v>60</v>
      </c>
      <c r="D20" s="424" t="s">
        <v>419</v>
      </c>
      <c r="E20" s="451" t="s">
        <v>213</v>
      </c>
      <c r="F20" s="451"/>
      <c r="G20" s="451"/>
      <c r="H20" s="444" t="s">
        <v>421</v>
      </c>
      <c r="I20" s="450" t="s">
        <v>213</v>
      </c>
      <c r="J20" s="450"/>
      <c r="K20" s="450"/>
      <c r="L20" s="423" t="s">
        <v>0</v>
      </c>
      <c r="M20" s="423" t="s">
        <v>213</v>
      </c>
      <c r="N20" s="423"/>
      <c r="O20" s="423"/>
    </row>
    <row r="21" spans="1:17" x14ac:dyDescent="0.25">
      <c r="A21" s="439"/>
      <c r="B21" s="442"/>
      <c r="C21" s="442"/>
      <c r="D21" s="425"/>
      <c r="E21" s="451" t="s">
        <v>1</v>
      </c>
      <c r="F21" s="451"/>
      <c r="G21" s="430" t="s">
        <v>2</v>
      </c>
      <c r="H21" s="445"/>
      <c r="I21" s="450" t="s">
        <v>1</v>
      </c>
      <c r="J21" s="450"/>
      <c r="K21" s="419" t="s">
        <v>2</v>
      </c>
      <c r="L21" s="423"/>
      <c r="M21" s="423" t="s">
        <v>1</v>
      </c>
      <c r="N21" s="423"/>
      <c r="O21" s="434" t="s">
        <v>2</v>
      </c>
      <c r="Q21" s="157"/>
    </row>
    <row r="22" spans="1:17" ht="30.75" customHeight="1" x14ac:dyDescent="0.25">
      <c r="A22" s="440"/>
      <c r="B22" s="443"/>
      <c r="C22" s="443"/>
      <c r="D22" s="426"/>
      <c r="E22" s="384" t="s">
        <v>3</v>
      </c>
      <c r="F22" s="380" t="s">
        <v>4</v>
      </c>
      <c r="G22" s="430"/>
      <c r="H22" s="446"/>
      <c r="I22" s="383" t="s">
        <v>3</v>
      </c>
      <c r="J22" s="376" t="s">
        <v>4</v>
      </c>
      <c r="K22" s="419"/>
      <c r="L22" s="423"/>
      <c r="M22" s="377" t="s">
        <v>3</v>
      </c>
      <c r="N22" s="375" t="s">
        <v>4</v>
      </c>
      <c r="O22" s="434"/>
      <c r="P22" s="109"/>
    </row>
    <row r="23" spans="1:17" ht="15.95" customHeight="1" x14ac:dyDescent="0.25">
      <c r="A23" s="5" t="s">
        <v>78</v>
      </c>
      <c r="B23" s="413" t="s">
        <v>6</v>
      </c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Q23" s="157"/>
    </row>
    <row r="24" spans="1:17" ht="15" customHeight="1" x14ac:dyDescent="0.25">
      <c r="A24" s="5" t="s">
        <v>198</v>
      </c>
      <c r="B24" s="59" t="s">
        <v>20</v>
      </c>
      <c r="C24" s="76"/>
      <c r="D24" s="193">
        <f>SUM(D25:D26)</f>
        <v>62400</v>
      </c>
      <c r="E24" s="193">
        <f>SUM(E25:E26)</f>
        <v>3725</v>
      </c>
      <c r="F24" s="193">
        <f>SUM(F25:F26)</f>
        <v>321</v>
      </c>
      <c r="G24" s="193">
        <f>SUM(G25:G26)</f>
        <v>58675</v>
      </c>
      <c r="H24" s="269">
        <f>SUM(H25:H26)</f>
        <v>0</v>
      </c>
      <c r="I24" s="269">
        <f>SUM(I25:I26)</f>
        <v>0</v>
      </c>
      <c r="J24" s="269">
        <f>SUM(J25:J26)</f>
        <v>0</v>
      </c>
      <c r="K24" s="269">
        <f>SUM(K25:K26)</f>
        <v>0</v>
      </c>
      <c r="L24" s="77">
        <f>SUM(L25:L26)</f>
        <v>62400</v>
      </c>
      <c r="M24" s="77">
        <f>SUM(M25:M26)</f>
        <v>3725</v>
      </c>
      <c r="N24" s="77">
        <f>SUM(N25:N26)</f>
        <v>321</v>
      </c>
      <c r="O24" s="8">
        <f>SUM(O25:O26)</f>
        <v>58675</v>
      </c>
      <c r="P24" s="221" t="s">
        <v>388</v>
      </c>
      <c r="Q24" s="220">
        <f>L25</f>
        <v>15989</v>
      </c>
    </row>
    <row r="25" spans="1:17" ht="15" customHeight="1" x14ac:dyDescent="0.25">
      <c r="A25" s="11"/>
      <c r="B25" s="59"/>
      <c r="C25" s="7" t="s">
        <v>9</v>
      </c>
      <c r="D25" s="190">
        <f>E25+G25</f>
        <v>15989</v>
      </c>
      <c r="E25" s="190">
        <v>3653</v>
      </c>
      <c r="F25" s="190">
        <v>321</v>
      </c>
      <c r="G25" s="190">
        <v>12336</v>
      </c>
      <c r="H25" s="187">
        <f>I25+K25</f>
        <v>0</v>
      </c>
      <c r="I25" s="187"/>
      <c r="J25" s="187"/>
      <c r="K25" s="187"/>
      <c r="L25" s="8">
        <f>M25+O25</f>
        <v>15989</v>
      </c>
      <c r="M25" s="8">
        <f>E25+I25</f>
        <v>3653</v>
      </c>
      <c r="N25" s="8">
        <f>F25+J25</f>
        <v>321</v>
      </c>
      <c r="O25" s="8">
        <f>G25+K25</f>
        <v>12336</v>
      </c>
      <c r="P25" s="221" t="s">
        <v>387</v>
      </c>
      <c r="Q25" s="220"/>
    </row>
    <row r="26" spans="1:17" ht="15" customHeight="1" x14ac:dyDescent="0.25">
      <c r="A26" s="11"/>
      <c r="B26" s="103"/>
      <c r="C26" s="7" t="s">
        <v>21</v>
      </c>
      <c r="D26" s="190">
        <f>E26+G26</f>
        <v>46411</v>
      </c>
      <c r="E26" s="190">
        <v>72</v>
      </c>
      <c r="F26" s="190"/>
      <c r="G26" s="190">
        <v>46339</v>
      </c>
      <c r="H26" s="187">
        <f>I26+K26</f>
        <v>0</v>
      </c>
      <c r="I26" s="187"/>
      <c r="J26" s="187"/>
      <c r="K26" s="187"/>
      <c r="L26" s="8">
        <f>M26+O26</f>
        <v>46411</v>
      </c>
      <c r="M26" s="8">
        <f>E26+I26</f>
        <v>72</v>
      </c>
      <c r="N26" s="8">
        <f>F26+J26</f>
        <v>0</v>
      </c>
      <c r="O26" s="8">
        <f>G26+K26</f>
        <v>46339</v>
      </c>
      <c r="P26" s="221" t="s">
        <v>386</v>
      </c>
      <c r="Q26" s="220">
        <f>L26</f>
        <v>46411</v>
      </c>
    </row>
    <row r="27" spans="1:17" ht="15.95" customHeight="1" x14ac:dyDescent="0.25">
      <c r="A27" s="104" t="s">
        <v>79</v>
      </c>
      <c r="B27" s="1" t="s">
        <v>190</v>
      </c>
      <c r="C27" s="14"/>
      <c r="D27" s="188">
        <f>D24</f>
        <v>62400</v>
      </c>
      <c r="E27" s="188">
        <f>E24</f>
        <v>3725</v>
      </c>
      <c r="F27" s="188">
        <f>F24</f>
        <v>321</v>
      </c>
      <c r="G27" s="188">
        <f>G24</f>
        <v>58675</v>
      </c>
      <c r="H27" s="187">
        <f>H24</f>
        <v>0</v>
      </c>
      <c r="I27" s="187">
        <f>I24</f>
        <v>0</v>
      </c>
      <c r="J27" s="187">
        <f>J24</f>
        <v>0</v>
      </c>
      <c r="K27" s="187">
        <f>K24</f>
        <v>0</v>
      </c>
      <c r="L27" s="1">
        <f>L24</f>
        <v>62400</v>
      </c>
      <c r="M27" s="1">
        <f>M24</f>
        <v>3725</v>
      </c>
      <c r="N27" s="1">
        <f>N24</f>
        <v>321</v>
      </c>
      <c r="O27" s="1">
        <f>O24</f>
        <v>58675</v>
      </c>
      <c r="P27" s="221" t="s">
        <v>385</v>
      </c>
      <c r="Q27" s="220">
        <f>L30+L47</f>
        <v>248348</v>
      </c>
    </row>
    <row r="28" spans="1:17" ht="15.95" customHeight="1" x14ac:dyDescent="0.25">
      <c r="A28" s="9" t="s">
        <v>80</v>
      </c>
      <c r="B28" s="413" t="s">
        <v>65</v>
      </c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  <c r="P28" s="221" t="s">
        <v>384</v>
      </c>
      <c r="Q28" s="220">
        <f>L31</f>
        <v>527747</v>
      </c>
    </row>
    <row r="29" spans="1:17" ht="15" customHeight="1" x14ac:dyDescent="0.25">
      <c r="A29" s="5" t="s">
        <v>81</v>
      </c>
      <c r="B29" s="47" t="s">
        <v>20</v>
      </c>
      <c r="C29" s="207"/>
      <c r="D29" s="193">
        <f>D30+D31+D32+D33</f>
        <v>728135</v>
      </c>
      <c r="E29" s="193">
        <f>E30+E31+E32+E33</f>
        <v>3575</v>
      </c>
      <c r="F29" s="193">
        <f>F30+F31+F32+F33</f>
        <v>2607</v>
      </c>
      <c r="G29" s="193">
        <f>G30+G31+G32+G33</f>
        <v>724560</v>
      </c>
      <c r="H29" s="194">
        <f>H30+H31+H32+H33</f>
        <v>0</v>
      </c>
      <c r="I29" s="194">
        <f>I30+I31+I32+I33</f>
        <v>-1113</v>
      </c>
      <c r="J29" s="194">
        <f>J30+J31+J32+J33</f>
        <v>-807</v>
      </c>
      <c r="K29" s="194">
        <f>K30+K31+K32+K33</f>
        <v>1113</v>
      </c>
      <c r="L29" s="77">
        <f>L30+L31+L32+L33</f>
        <v>728135</v>
      </c>
      <c r="M29" s="77">
        <f>M30+M31+M32+M33</f>
        <v>2462</v>
      </c>
      <c r="N29" s="77">
        <f>N30+N31+N32+N33</f>
        <v>1800</v>
      </c>
      <c r="O29" s="8">
        <f>O30+O31+O32+O33</f>
        <v>725673</v>
      </c>
      <c r="P29" s="221" t="s">
        <v>383</v>
      </c>
      <c r="Q29" s="220">
        <f>L32</f>
        <v>3649</v>
      </c>
    </row>
    <row r="30" spans="1:17" ht="15" customHeight="1" x14ac:dyDescent="0.25">
      <c r="A30" s="11"/>
      <c r="B30" s="47"/>
      <c r="C30" s="20" t="s">
        <v>25</v>
      </c>
      <c r="D30" s="190">
        <f>E30+G30</f>
        <v>156395</v>
      </c>
      <c r="E30" s="190"/>
      <c r="F30" s="190"/>
      <c r="G30" s="190">
        <v>156395</v>
      </c>
      <c r="H30" s="189">
        <f>I30+K30</f>
        <v>0</v>
      </c>
      <c r="I30" s="189"/>
      <c r="J30" s="189"/>
      <c r="K30" s="189"/>
      <c r="L30" s="8">
        <f>M30+O30</f>
        <v>156395</v>
      </c>
      <c r="M30" s="8">
        <f>E30+I30</f>
        <v>0</v>
      </c>
      <c r="N30" s="8">
        <f>F30+J30</f>
        <v>0</v>
      </c>
      <c r="O30" s="8">
        <f>G30+K30</f>
        <v>156395</v>
      </c>
      <c r="P30" s="221" t="s">
        <v>382</v>
      </c>
      <c r="Q30" s="220">
        <f>L36</f>
        <v>58909</v>
      </c>
    </row>
    <row r="31" spans="1:17" x14ac:dyDescent="0.25">
      <c r="A31" s="29"/>
      <c r="B31" s="30"/>
      <c r="C31" s="55" t="s">
        <v>33</v>
      </c>
      <c r="D31" s="190">
        <f>E31+G31</f>
        <v>527747</v>
      </c>
      <c r="E31" s="190"/>
      <c r="F31" s="190"/>
      <c r="G31" s="190">
        <v>527747</v>
      </c>
      <c r="H31" s="189">
        <f>I31+K31</f>
        <v>0</v>
      </c>
      <c r="I31" s="189"/>
      <c r="J31" s="189"/>
      <c r="K31" s="189"/>
      <c r="L31" s="8">
        <f>M31+O31</f>
        <v>527747</v>
      </c>
      <c r="M31" s="8">
        <f>E31+I31</f>
        <v>0</v>
      </c>
      <c r="N31" s="8">
        <f>F31+J31</f>
        <v>0</v>
      </c>
      <c r="O31" s="8">
        <f>G31+K31</f>
        <v>527747</v>
      </c>
      <c r="P31" s="221" t="s">
        <v>381</v>
      </c>
      <c r="Q31" s="220">
        <f>L33+L40+L50+L51</f>
        <v>1064082</v>
      </c>
    </row>
    <row r="32" spans="1:17" ht="15" customHeight="1" x14ac:dyDescent="0.25">
      <c r="A32" s="29"/>
      <c r="B32" s="30"/>
      <c r="C32" s="55" t="s">
        <v>22</v>
      </c>
      <c r="D32" s="190">
        <f>E32+G32</f>
        <v>3649</v>
      </c>
      <c r="E32" s="190"/>
      <c r="F32" s="190"/>
      <c r="G32" s="190">
        <v>3649</v>
      </c>
      <c r="H32" s="189">
        <f>I32+K32</f>
        <v>0</v>
      </c>
      <c r="I32" s="189"/>
      <c r="J32" s="189"/>
      <c r="K32" s="189"/>
      <c r="L32" s="8">
        <f>M32+O32</f>
        <v>3649</v>
      </c>
      <c r="M32" s="8">
        <f>E32+I32</f>
        <v>0</v>
      </c>
      <c r="N32" s="8">
        <f>F32+J32</f>
        <v>0</v>
      </c>
      <c r="O32" s="8">
        <f>G32+K32</f>
        <v>3649</v>
      </c>
      <c r="P32" s="221" t="s">
        <v>380</v>
      </c>
      <c r="Q32" s="220">
        <f>L41+L42+L43+L44</f>
        <v>22789</v>
      </c>
    </row>
    <row r="33" spans="1:17" ht="24.75" customHeight="1" x14ac:dyDescent="0.25">
      <c r="A33" s="29"/>
      <c r="B33" s="30"/>
      <c r="C33" s="55" t="s">
        <v>32</v>
      </c>
      <c r="D33" s="190">
        <f>E33+G33</f>
        <v>40344</v>
      </c>
      <c r="E33" s="190">
        <v>3575</v>
      </c>
      <c r="F33" s="190">
        <v>2607</v>
      </c>
      <c r="G33" s="190">
        <v>36769</v>
      </c>
      <c r="H33" s="189">
        <f>I33+K33</f>
        <v>0</v>
      </c>
      <c r="I33" s="189">
        <v>-1113</v>
      </c>
      <c r="J33" s="189">
        <v>-807</v>
      </c>
      <c r="K33" s="189">
        <v>1113</v>
      </c>
      <c r="L33" s="8">
        <f>M33+O33</f>
        <v>40344</v>
      </c>
      <c r="M33" s="8">
        <f>E33+I33</f>
        <v>2462</v>
      </c>
      <c r="N33" s="8">
        <f>F33+J33</f>
        <v>1800</v>
      </c>
      <c r="O33" s="8">
        <f>G33+K33</f>
        <v>37882</v>
      </c>
      <c r="P33" s="221" t="s">
        <v>379</v>
      </c>
      <c r="Q33" s="220"/>
    </row>
    <row r="34" spans="1:17" ht="15.95" customHeight="1" x14ac:dyDescent="0.25">
      <c r="A34" s="104" t="s">
        <v>82</v>
      </c>
      <c r="B34" s="1" t="s">
        <v>191</v>
      </c>
      <c r="C34" s="14"/>
      <c r="D34" s="188">
        <f>D29</f>
        <v>728135</v>
      </c>
      <c r="E34" s="188">
        <f>E29</f>
        <v>3575</v>
      </c>
      <c r="F34" s="188">
        <f>F29</f>
        <v>2607</v>
      </c>
      <c r="G34" s="188">
        <f>G29</f>
        <v>724560</v>
      </c>
      <c r="H34" s="189">
        <f>H29</f>
        <v>0</v>
      </c>
      <c r="I34" s="189">
        <f>I29</f>
        <v>-1113</v>
      </c>
      <c r="J34" s="189">
        <f>J29</f>
        <v>-807</v>
      </c>
      <c r="K34" s="189">
        <f>K29</f>
        <v>1113</v>
      </c>
      <c r="L34" s="1">
        <f>L29</f>
        <v>728135</v>
      </c>
      <c r="M34" s="1">
        <f>M29</f>
        <v>2462</v>
      </c>
      <c r="N34" s="1">
        <f>N29</f>
        <v>1800</v>
      </c>
      <c r="O34" s="1">
        <f>O29</f>
        <v>725673</v>
      </c>
      <c r="P34" s="219" t="s">
        <v>188</v>
      </c>
      <c r="Q34" s="218">
        <f>SUM(Q24:Q33)</f>
        <v>1987924</v>
      </c>
    </row>
    <row r="35" spans="1:17" ht="15.95" customHeight="1" x14ac:dyDescent="0.25">
      <c r="A35" s="11" t="s">
        <v>83</v>
      </c>
      <c r="B35" s="486" t="s">
        <v>69</v>
      </c>
      <c r="C35" s="458"/>
      <c r="D35" s="458"/>
      <c r="E35" s="458"/>
      <c r="F35" s="458"/>
      <c r="G35" s="458"/>
      <c r="H35" s="458"/>
      <c r="I35" s="458"/>
      <c r="J35" s="458"/>
      <c r="K35" s="458"/>
      <c r="L35" s="458"/>
      <c r="M35" s="458"/>
      <c r="N35" s="458"/>
      <c r="O35" s="504"/>
      <c r="P35" s="144"/>
      <c r="Q35" s="144"/>
    </row>
    <row r="36" spans="1:17" ht="15" customHeight="1" x14ac:dyDescent="0.25">
      <c r="A36" s="5" t="s">
        <v>84</v>
      </c>
      <c r="B36" s="16" t="s">
        <v>20</v>
      </c>
      <c r="C36" s="7" t="s">
        <v>34</v>
      </c>
      <c r="D36" s="190">
        <f>E36+G36</f>
        <v>58909</v>
      </c>
      <c r="E36" s="190"/>
      <c r="F36" s="190"/>
      <c r="G36" s="190">
        <v>58909</v>
      </c>
      <c r="H36" s="187">
        <f>I36+K36</f>
        <v>0</v>
      </c>
      <c r="I36" s="187"/>
      <c r="J36" s="187"/>
      <c r="K36" s="187"/>
      <c r="L36" s="8">
        <f>M36+O36</f>
        <v>58909</v>
      </c>
      <c r="M36" s="8">
        <f>E36+I36</f>
        <v>0</v>
      </c>
      <c r="N36" s="8">
        <f>F36+J36</f>
        <v>0</v>
      </c>
      <c r="O36" s="8">
        <f>G36+K36</f>
        <v>58909</v>
      </c>
      <c r="P36" s="144"/>
      <c r="Q36" s="144">
        <f>Q34-L53</f>
        <v>0</v>
      </c>
    </row>
    <row r="37" spans="1:17" ht="15.95" customHeight="1" x14ac:dyDescent="0.25">
      <c r="A37" s="104" t="s">
        <v>85</v>
      </c>
      <c r="B37" s="1" t="s">
        <v>192</v>
      </c>
      <c r="C37" s="105"/>
      <c r="D37" s="188">
        <f>D36</f>
        <v>58909</v>
      </c>
      <c r="E37" s="188">
        <f>E36</f>
        <v>0</v>
      </c>
      <c r="F37" s="188">
        <f>F36</f>
        <v>0</v>
      </c>
      <c r="G37" s="188">
        <f>G36</f>
        <v>58909</v>
      </c>
      <c r="H37" s="187">
        <f>H36</f>
        <v>0</v>
      </c>
      <c r="I37" s="187">
        <f>I36</f>
        <v>0</v>
      </c>
      <c r="J37" s="187">
        <f>J36</f>
        <v>0</v>
      </c>
      <c r="K37" s="187">
        <f>K36</f>
        <v>0</v>
      </c>
      <c r="L37" s="1">
        <f>L36</f>
        <v>58909</v>
      </c>
      <c r="M37" s="1">
        <f>M36</f>
        <v>0</v>
      </c>
      <c r="N37" s="1">
        <f>N36</f>
        <v>0</v>
      </c>
      <c r="O37" s="1">
        <f>O36</f>
        <v>58909</v>
      </c>
    </row>
    <row r="38" spans="1:17" ht="15.95" customHeight="1" x14ac:dyDescent="0.25">
      <c r="A38" s="5" t="s">
        <v>86</v>
      </c>
      <c r="B38" s="420" t="s">
        <v>187</v>
      </c>
      <c r="C38" s="421"/>
      <c r="D38" s="421"/>
      <c r="E38" s="421"/>
      <c r="F38" s="421"/>
      <c r="G38" s="421"/>
      <c r="H38" s="421"/>
      <c r="I38" s="421"/>
      <c r="J38" s="421"/>
      <c r="K38" s="421"/>
      <c r="L38" s="421"/>
      <c r="M38" s="421"/>
      <c r="N38" s="421"/>
      <c r="O38" s="422"/>
    </row>
    <row r="39" spans="1:17" ht="15" customHeight="1" x14ac:dyDescent="0.25">
      <c r="A39" s="5" t="s">
        <v>87</v>
      </c>
      <c r="B39" s="46" t="s">
        <v>20</v>
      </c>
      <c r="C39" s="20"/>
      <c r="D39" s="190">
        <f>SUM(D40:D41)</f>
        <v>95704</v>
      </c>
      <c r="E39" s="190">
        <f>SUM(E40:E41)</f>
        <v>15995</v>
      </c>
      <c r="F39" s="190">
        <f>SUM(F40:F41)</f>
        <v>0</v>
      </c>
      <c r="G39" s="190">
        <f>SUM(G40:G41)</f>
        <v>79709</v>
      </c>
      <c r="H39" s="189">
        <f>SUM(H40:H41)</f>
        <v>0</v>
      </c>
      <c r="I39" s="189">
        <f>SUM(I40:I41)</f>
        <v>0</v>
      </c>
      <c r="J39" s="189">
        <f>SUM(J40:J41)</f>
        <v>0</v>
      </c>
      <c r="K39" s="189">
        <f>SUM(K40:K41)</f>
        <v>0</v>
      </c>
      <c r="L39" s="8">
        <f>SUM(L40:L41)</f>
        <v>95704</v>
      </c>
      <c r="M39" s="8">
        <f>SUM(M40:M41)</f>
        <v>15995</v>
      </c>
      <c r="N39" s="8">
        <f>SUM(N40:N41)</f>
        <v>0</v>
      </c>
      <c r="O39" s="8">
        <f>SUM(O40:O41)</f>
        <v>79709</v>
      </c>
    </row>
    <row r="40" spans="1:17" ht="15" customHeight="1" x14ac:dyDescent="0.25">
      <c r="A40" s="11"/>
      <c r="B40" s="62"/>
      <c r="C40" s="20" t="s">
        <v>32</v>
      </c>
      <c r="D40" s="190">
        <f>E40+G40</f>
        <v>82815</v>
      </c>
      <c r="E40" s="191">
        <v>11795</v>
      </c>
      <c r="F40" s="191"/>
      <c r="G40" s="191">
        <v>71020</v>
      </c>
      <c r="H40" s="189">
        <f>I40+K40</f>
        <v>0</v>
      </c>
      <c r="I40" s="189"/>
      <c r="J40" s="189"/>
      <c r="K40" s="189"/>
      <c r="L40" s="8">
        <f>M40+O40</f>
        <v>82815</v>
      </c>
      <c r="M40" s="8">
        <f>E40+I40</f>
        <v>11795</v>
      </c>
      <c r="N40" s="8">
        <f>F40+J40</f>
        <v>0</v>
      </c>
      <c r="O40" s="8">
        <f>G40+K40</f>
        <v>71020</v>
      </c>
    </row>
    <row r="41" spans="1:17" ht="15" customHeight="1" x14ac:dyDescent="0.25">
      <c r="A41" s="11"/>
      <c r="B41" s="62"/>
      <c r="C41" s="20" t="s">
        <v>57</v>
      </c>
      <c r="D41" s="190">
        <f>E41+G41</f>
        <v>12889</v>
      </c>
      <c r="E41" s="191">
        <v>4200</v>
      </c>
      <c r="F41" s="191"/>
      <c r="G41" s="191">
        <v>8689</v>
      </c>
      <c r="H41" s="189">
        <f>I41+K41</f>
        <v>0</v>
      </c>
      <c r="I41" s="189"/>
      <c r="J41" s="189"/>
      <c r="K41" s="189"/>
      <c r="L41" s="8">
        <f>M41+O41</f>
        <v>12889</v>
      </c>
      <c r="M41" s="8">
        <f>E41+I41</f>
        <v>4200</v>
      </c>
      <c r="N41" s="8">
        <f>F41+J41</f>
        <v>0</v>
      </c>
      <c r="O41" s="8">
        <f>G41+K41</f>
        <v>8689</v>
      </c>
    </row>
    <row r="42" spans="1:17" ht="15" customHeight="1" x14ac:dyDescent="0.25">
      <c r="A42" s="5" t="s">
        <v>88</v>
      </c>
      <c r="B42" s="19" t="s">
        <v>173</v>
      </c>
      <c r="C42" s="20" t="s">
        <v>57</v>
      </c>
      <c r="D42" s="190">
        <f>E42+G42</f>
        <v>4200</v>
      </c>
      <c r="E42" s="190">
        <v>4200</v>
      </c>
      <c r="F42" s="190"/>
      <c r="G42" s="190"/>
      <c r="H42" s="189">
        <f>I42+K42</f>
        <v>0</v>
      </c>
      <c r="I42" s="189"/>
      <c r="J42" s="189"/>
      <c r="K42" s="189"/>
      <c r="L42" s="8">
        <f>M42+O42</f>
        <v>4200</v>
      </c>
      <c r="M42" s="8">
        <f>E42+I42</f>
        <v>4200</v>
      </c>
      <c r="N42" s="8">
        <f>F42+J42</f>
        <v>0</v>
      </c>
      <c r="O42" s="8">
        <f>G42+K42</f>
        <v>0</v>
      </c>
    </row>
    <row r="43" spans="1:17" ht="15" customHeight="1" x14ac:dyDescent="0.25">
      <c r="A43" s="5" t="s">
        <v>89</v>
      </c>
      <c r="B43" s="16" t="s">
        <v>37</v>
      </c>
      <c r="C43" s="7" t="s">
        <v>57</v>
      </c>
      <c r="D43" s="190">
        <f>E43+G43</f>
        <v>2600</v>
      </c>
      <c r="E43" s="190">
        <v>2600</v>
      </c>
      <c r="F43" s="190"/>
      <c r="G43" s="190"/>
      <c r="H43" s="189">
        <f>I43+K43</f>
        <v>0</v>
      </c>
      <c r="I43" s="189"/>
      <c r="J43" s="189"/>
      <c r="K43" s="189"/>
      <c r="L43" s="8">
        <f>M43+O43</f>
        <v>2600</v>
      </c>
      <c r="M43" s="8">
        <f>E43+I43</f>
        <v>2600</v>
      </c>
      <c r="N43" s="8">
        <f>F43+J43</f>
        <v>0</v>
      </c>
      <c r="O43" s="8">
        <f>G43+K43</f>
        <v>0</v>
      </c>
    </row>
    <row r="44" spans="1:17" ht="15" customHeight="1" x14ac:dyDescent="0.25">
      <c r="A44" s="5" t="s">
        <v>90</v>
      </c>
      <c r="B44" s="16" t="s">
        <v>56</v>
      </c>
      <c r="C44" s="7" t="s">
        <v>57</v>
      </c>
      <c r="D44" s="190">
        <f>E44+G44</f>
        <v>3100</v>
      </c>
      <c r="E44" s="190">
        <v>3100</v>
      </c>
      <c r="F44" s="190"/>
      <c r="G44" s="190"/>
      <c r="H44" s="189">
        <f>I44+K44</f>
        <v>0</v>
      </c>
      <c r="I44" s="189"/>
      <c r="J44" s="189"/>
      <c r="K44" s="189"/>
      <c r="L44" s="8">
        <f>M44+O44</f>
        <v>3100</v>
      </c>
      <c r="M44" s="8">
        <f>E44+I44</f>
        <v>3100</v>
      </c>
      <c r="N44" s="8">
        <f>F44+J44</f>
        <v>0</v>
      </c>
      <c r="O44" s="8">
        <f>G44+K44</f>
        <v>0</v>
      </c>
    </row>
    <row r="45" spans="1:17" ht="15.95" customHeight="1" x14ac:dyDescent="0.25">
      <c r="A45" s="104" t="s">
        <v>91</v>
      </c>
      <c r="B45" s="1" t="s">
        <v>193</v>
      </c>
      <c r="C45" s="14"/>
      <c r="D45" s="1">
        <f>D39+SUM(D42:D44)</f>
        <v>105604</v>
      </c>
      <c r="E45" s="1">
        <f>E39+SUM(E42:E44)</f>
        <v>25895</v>
      </c>
      <c r="F45" s="1">
        <f>F39+SUM(F42:F44)</f>
        <v>0</v>
      </c>
      <c r="G45" s="1">
        <f>G39+SUM(G42:G44)</f>
        <v>79709</v>
      </c>
      <c r="H45" s="187">
        <f>H39+SUM(H42:H44)</f>
        <v>0</v>
      </c>
      <c r="I45" s="187">
        <f>I39+SUM(I42:I44)</f>
        <v>0</v>
      </c>
      <c r="J45" s="187">
        <f>J39+SUM(J42:J44)</f>
        <v>0</v>
      </c>
      <c r="K45" s="187">
        <f>K39+SUM(K42:K44)</f>
        <v>0</v>
      </c>
      <c r="L45" s="1">
        <f>L39+SUM(L42:L44)</f>
        <v>105604</v>
      </c>
      <c r="M45" s="1">
        <f>M39+SUM(M42:M44)</f>
        <v>25895</v>
      </c>
      <c r="N45" s="1">
        <f>N39+SUM(N42:N44)</f>
        <v>0</v>
      </c>
      <c r="O45" s="1">
        <f>O39+SUM(O42:O44)</f>
        <v>79709</v>
      </c>
    </row>
    <row r="46" spans="1:17" ht="15.95" customHeight="1" x14ac:dyDescent="0.25">
      <c r="A46" s="11" t="s">
        <v>92</v>
      </c>
      <c r="B46" s="420" t="s">
        <v>197</v>
      </c>
      <c r="C46" s="421"/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2"/>
    </row>
    <row r="47" spans="1:17" ht="15" customHeight="1" x14ac:dyDescent="0.25">
      <c r="A47" s="5" t="s">
        <v>93</v>
      </c>
      <c r="B47" s="19" t="s">
        <v>20</v>
      </c>
      <c r="C47" s="20" t="s">
        <v>25</v>
      </c>
      <c r="D47" s="190">
        <f>E47+G47</f>
        <v>91953</v>
      </c>
      <c r="E47" s="191">
        <v>1940</v>
      </c>
      <c r="F47" s="191">
        <v>1477</v>
      </c>
      <c r="G47" s="191">
        <v>90013</v>
      </c>
      <c r="H47" s="187">
        <f>I47+K47</f>
        <v>0</v>
      </c>
      <c r="I47" s="187"/>
      <c r="J47" s="187"/>
      <c r="K47" s="187"/>
      <c r="L47" s="8">
        <f>M47+O47</f>
        <v>91953</v>
      </c>
      <c r="M47" s="8">
        <f>E47+I47</f>
        <v>1940</v>
      </c>
      <c r="N47" s="8">
        <f>F47+J47</f>
        <v>1477</v>
      </c>
      <c r="O47" s="8">
        <f>G47+K47</f>
        <v>90013</v>
      </c>
    </row>
    <row r="48" spans="1:17" ht="15.95" customHeight="1" x14ac:dyDescent="0.25">
      <c r="A48" s="104" t="s">
        <v>94</v>
      </c>
      <c r="B48" s="1" t="s">
        <v>194</v>
      </c>
      <c r="C48" s="14"/>
      <c r="D48" s="188">
        <f>D47</f>
        <v>91953</v>
      </c>
      <c r="E48" s="188">
        <f>E47</f>
        <v>1940</v>
      </c>
      <c r="F48" s="188">
        <f>F47</f>
        <v>1477</v>
      </c>
      <c r="G48" s="188">
        <f>G47</f>
        <v>90013</v>
      </c>
      <c r="H48" s="187">
        <f>H47</f>
        <v>0</v>
      </c>
      <c r="I48" s="187">
        <f>I47</f>
        <v>0</v>
      </c>
      <c r="J48" s="187">
        <f>J47</f>
        <v>0</v>
      </c>
      <c r="K48" s="187">
        <f>K47</f>
        <v>0</v>
      </c>
      <c r="L48" s="1">
        <f>L47</f>
        <v>91953</v>
      </c>
      <c r="M48" s="1">
        <f>M47</f>
        <v>1940</v>
      </c>
      <c r="N48" s="1">
        <f>N47</f>
        <v>1477</v>
      </c>
      <c r="O48" s="1">
        <f>O47</f>
        <v>90013</v>
      </c>
    </row>
    <row r="49" spans="1:15" ht="15.95" customHeight="1" x14ac:dyDescent="0.25">
      <c r="A49" s="9" t="s">
        <v>95</v>
      </c>
      <c r="B49" s="413" t="s">
        <v>73</v>
      </c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3"/>
    </row>
    <row r="50" spans="1:15" ht="15" customHeight="1" x14ac:dyDescent="0.25">
      <c r="A50" s="25" t="s">
        <v>96</v>
      </c>
      <c r="B50" s="19" t="s">
        <v>20</v>
      </c>
      <c r="C50" s="26" t="s">
        <v>32</v>
      </c>
      <c r="D50" s="190">
        <f>E50+G50</f>
        <v>932266</v>
      </c>
      <c r="E50" s="190">
        <v>23190</v>
      </c>
      <c r="F50" s="190">
        <v>5315</v>
      </c>
      <c r="G50" s="190">
        <v>909076</v>
      </c>
      <c r="H50" s="189">
        <f>I50+K50</f>
        <v>0</v>
      </c>
      <c r="I50" s="189">
        <v>-876</v>
      </c>
      <c r="J50" s="189"/>
      <c r="K50" s="189">
        <v>876</v>
      </c>
      <c r="L50" s="8">
        <f>M50+O50</f>
        <v>932266</v>
      </c>
      <c r="M50" s="8">
        <f>E50+I50</f>
        <v>22314</v>
      </c>
      <c r="N50" s="8">
        <f>F50+J50</f>
        <v>5315</v>
      </c>
      <c r="O50" s="8">
        <f>G50+K50</f>
        <v>909952</v>
      </c>
    </row>
    <row r="51" spans="1:15" ht="15" customHeight="1" x14ac:dyDescent="0.25">
      <c r="A51" s="28" t="s">
        <v>97</v>
      </c>
      <c r="B51" s="8" t="s">
        <v>30</v>
      </c>
      <c r="C51" s="26" t="s">
        <v>32</v>
      </c>
      <c r="D51" s="190">
        <f>E51+G51</f>
        <v>8657</v>
      </c>
      <c r="E51" s="190">
        <v>6000</v>
      </c>
      <c r="F51" s="190">
        <v>3740</v>
      </c>
      <c r="G51" s="190">
        <v>2657</v>
      </c>
      <c r="H51" s="189">
        <f>I51+K51</f>
        <v>0</v>
      </c>
      <c r="I51" s="189"/>
      <c r="J51" s="189"/>
      <c r="K51" s="189"/>
      <c r="L51" s="8">
        <f>M51+O51</f>
        <v>8657</v>
      </c>
      <c r="M51" s="8">
        <f>E51+I51</f>
        <v>6000</v>
      </c>
      <c r="N51" s="8">
        <f>F51+J51</f>
        <v>3740</v>
      </c>
      <c r="O51" s="8">
        <f>G51+K51</f>
        <v>2657</v>
      </c>
    </row>
    <row r="52" spans="1:15" ht="15.95" customHeight="1" x14ac:dyDescent="0.25">
      <c r="A52" s="104" t="s">
        <v>98</v>
      </c>
      <c r="B52" s="1" t="s">
        <v>195</v>
      </c>
      <c r="C52" s="105"/>
      <c r="D52" s="188">
        <f>SUM(D50:D51)</f>
        <v>940923</v>
      </c>
      <c r="E52" s="188">
        <f>SUM(E50:E51)</f>
        <v>29190</v>
      </c>
      <c r="F52" s="188">
        <f>SUM(F50:F51)</f>
        <v>9055</v>
      </c>
      <c r="G52" s="188">
        <f>SUM(G50:G51)</f>
        <v>911733</v>
      </c>
      <c r="H52" s="187">
        <f>SUM(H50:H51)</f>
        <v>0</v>
      </c>
      <c r="I52" s="187">
        <f>SUM(I50:I51)</f>
        <v>-876</v>
      </c>
      <c r="J52" s="187">
        <f>SUM(J50:J51)</f>
        <v>0</v>
      </c>
      <c r="K52" s="187">
        <f>SUM(K50:K51)</f>
        <v>876</v>
      </c>
      <c r="L52" s="1">
        <f>SUM(L50:L51)</f>
        <v>940923</v>
      </c>
      <c r="M52" s="1">
        <f>SUM(M50:M51)</f>
        <v>28314</v>
      </c>
      <c r="N52" s="1">
        <f>SUM(N50:N51)</f>
        <v>9055</v>
      </c>
      <c r="O52" s="1">
        <f>SUM(O50:O51)</f>
        <v>912609</v>
      </c>
    </row>
    <row r="53" spans="1:15" ht="15.95" customHeight="1" x14ac:dyDescent="0.25">
      <c r="A53" s="106" t="s">
        <v>99</v>
      </c>
      <c r="B53" s="107" t="s">
        <v>188</v>
      </c>
      <c r="C53" s="108"/>
      <c r="D53" s="186">
        <f>D27+D34+D37+D45+D48+D52</f>
        <v>1987924</v>
      </c>
      <c r="E53" s="186">
        <f>E27+E34+E37+E45+E48+E52</f>
        <v>64325</v>
      </c>
      <c r="F53" s="186">
        <f>F27+F34+F37+F45+F48+F52</f>
        <v>13460</v>
      </c>
      <c r="G53" s="186">
        <f>G27+G34+G37+G45+G48+G52</f>
        <v>1923599</v>
      </c>
      <c r="H53" s="185">
        <f>H27+H34+H37+H45+H48+H52</f>
        <v>0</v>
      </c>
      <c r="I53" s="185">
        <f>I27+I34+I37+I45+I48+I52</f>
        <v>-1989</v>
      </c>
      <c r="J53" s="185">
        <f>J27+J34+J37+J45+J48+J52</f>
        <v>-807</v>
      </c>
      <c r="K53" s="185">
        <f>K27+K34+K37+K45+K48+K52</f>
        <v>1989</v>
      </c>
      <c r="L53" s="37">
        <f>L27+L34+L37+L45+L48+L52</f>
        <v>1987924</v>
      </c>
      <c r="M53" s="37">
        <f>M27+M34+M37+M45+M48+M52</f>
        <v>62336</v>
      </c>
      <c r="N53" s="37">
        <f>N27+N34+N37+N45+N48+N52</f>
        <v>12653</v>
      </c>
      <c r="O53" s="37">
        <f>O27+O34+O37+O45+O48+O52</f>
        <v>1925588</v>
      </c>
    </row>
    <row r="54" spans="1:15" x14ac:dyDescent="0.25">
      <c r="A54" s="12"/>
      <c r="B54" s="12"/>
      <c r="C54" s="44"/>
      <c r="D54" s="12"/>
      <c r="E54" s="12"/>
      <c r="F54" s="12"/>
      <c r="G54" s="12"/>
      <c r="H54" s="321"/>
      <c r="I54" s="321"/>
      <c r="J54" s="321"/>
      <c r="L54" s="12"/>
      <c r="M54" s="12"/>
      <c r="N54" s="12"/>
    </row>
    <row r="55" spans="1:15" x14ac:dyDescent="0.25">
      <c r="A55" s="12"/>
      <c r="B55" s="39"/>
      <c r="C55" s="323"/>
      <c r="D55" s="39"/>
      <c r="E55" s="39"/>
      <c r="F55" s="39"/>
      <c r="G55" s="39"/>
      <c r="H55" s="322"/>
      <c r="I55" s="322"/>
      <c r="J55" s="322"/>
      <c r="K55" s="322"/>
      <c r="L55" s="39"/>
      <c r="M55" s="39"/>
      <c r="N55" s="39"/>
    </row>
    <row r="56" spans="1:15" x14ac:dyDescent="0.25">
      <c r="A56" s="12"/>
      <c r="B56" s="12"/>
      <c r="C56" s="44"/>
      <c r="D56" s="12"/>
      <c r="E56" s="12"/>
      <c r="F56" s="12"/>
      <c r="G56" s="12"/>
      <c r="H56" s="321"/>
      <c r="I56" s="321"/>
      <c r="J56" s="321"/>
      <c r="L56" s="12"/>
      <c r="M56" s="12"/>
      <c r="N56" s="12"/>
    </row>
    <row r="57" spans="1:15" x14ac:dyDescent="0.25">
      <c r="A57" s="12"/>
      <c r="B57" s="12"/>
      <c r="C57" s="44"/>
      <c r="D57" s="12"/>
      <c r="E57" s="12"/>
      <c r="F57" s="12"/>
      <c r="G57" s="12"/>
      <c r="H57" s="321"/>
      <c r="I57" s="321"/>
      <c r="J57" s="321"/>
      <c r="L57" s="12"/>
      <c r="M57" s="12"/>
      <c r="N57" s="12"/>
    </row>
    <row r="58" spans="1:15" x14ac:dyDescent="0.25">
      <c r="A58" s="12"/>
      <c r="B58" s="12"/>
      <c r="C58" s="44"/>
      <c r="D58" s="12"/>
      <c r="E58" s="12"/>
      <c r="F58" s="12"/>
      <c r="G58" s="12"/>
      <c r="H58" s="321"/>
      <c r="I58" s="321"/>
      <c r="J58" s="321"/>
      <c r="L58" s="12"/>
      <c r="M58" s="12"/>
      <c r="N58" s="12"/>
    </row>
    <row r="59" spans="1:15" x14ac:dyDescent="0.25">
      <c r="A59" s="12"/>
      <c r="B59" s="12"/>
      <c r="C59" s="44"/>
      <c r="D59" s="12"/>
      <c r="E59" s="12"/>
      <c r="F59" s="12"/>
      <c r="G59" s="12"/>
      <c r="H59" s="321"/>
      <c r="I59" s="321"/>
      <c r="J59" s="321"/>
      <c r="L59" s="12"/>
      <c r="M59" s="12"/>
      <c r="N59" s="12"/>
    </row>
    <row r="60" spans="1:15" x14ac:dyDescent="0.25">
      <c r="A60" s="12"/>
      <c r="B60" s="12"/>
      <c r="C60" s="44"/>
      <c r="D60" s="12"/>
      <c r="E60" s="12"/>
      <c r="F60" s="12"/>
      <c r="G60" s="12"/>
      <c r="H60" s="321"/>
      <c r="I60" s="321"/>
      <c r="J60" s="321"/>
      <c r="L60" s="12"/>
      <c r="M60" s="12"/>
      <c r="N60" s="12"/>
    </row>
    <row r="61" spans="1:15" x14ac:dyDescent="0.25">
      <c r="A61" s="12"/>
      <c r="B61" s="12"/>
      <c r="C61" s="44"/>
      <c r="D61" s="12"/>
      <c r="E61" s="12"/>
      <c r="F61" s="12"/>
      <c r="G61" s="12"/>
      <c r="H61" s="321"/>
      <c r="I61" s="321"/>
      <c r="J61" s="321"/>
      <c r="L61" s="12"/>
      <c r="M61" s="12"/>
      <c r="N61" s="12"/>
    </row>
    <row r="62" spans="1:15" x14ac:dyDescent="0.25">
      <c r="A62" s="12"/>
      <c r="B62" s="12"/>
      <c r="C62" s="44"/>
      <c r="D62" s="12"/>
      <c r="E62" s="12"/>
      <c r="F62" s="12"/>
      <c r="G62" s="12"/>
      <c r="H62" s="321"/>
      <c r="I62" s="321"/>
      <c r="J62" s="321"/>
      <c r="L62" s="12"/>
      <c r="M62" s="12"/>
      <c r="N62" s="12"/>
    </row>
    <row r="63" spans="1:15" x14ac:dyDescent="0.25">
      <c r="A63" s="12"/>
      <c r="B63" s="12"/>
      <c r="C63" s="44"/>
      <c r="D63" s="12"/>
      <c r="E63" s="12"/>
      <c r="F63" s="12"/>
      <c r="G63" s="12"/>
      <c r="H63" s="321"/>
      <c r="I63" s="321"/>
      <c r="J63" s="321"/>
      <c r="L63" s="12"/>
      <c r="M63" s="12"/>
      <c r="N63" s="12"/>
    </row>
    <row r="64" spans="1:15" x14ac:dyDescent="0.25">
      <c r="A64" s="12"/>
      <c r="B64" s="12"/>
      <c r="C64" s="44"/>
      <c r="D64" s="12"/>
      <c r="E64" s="12"/>
      <c r="F64" s="12"/>
      <c r="G64" s="12"/>
      <c r="H64" s="321"/>
      <c r="I64" s="321"/>
      <c r="J64" s="321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321"/>
      <c r="I65" s="321"/>
      <c r="J65" s="321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321"/>
      <c r="I66" s="321"/>
      <c r="J66" s="321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321"/>
      <c r="I67" s="321"/>
      <c r="J67" s="321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321"/>
      <c r="I68" s="321"/>
      <c r="J68" s="321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321"/>
      <c r="I69" s="321"/>
      <c r="J69" s="321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321"/>
      <c r="I70" s="321"/>
      <c r="J70" s="321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321"/>
      <c r="I71" s="321"/>
      <c r="J71" s="321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321"/>
      <c r="I72" s="321"/>
      <c r="J72" s="321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321"/>
      <c r="I73" s="321"/>
      <c r="J73" s="321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321"/>
      <c r="I74" s="321"/>
      <c r="J74" s="321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321"/>
      <c r="I75" s="321"/>
      <c r="J75" s="321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321"/>
      <c r="I76" s="321"/>
      <c r="J76" s="321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321"/>
      <c r="I77" s="321"/>
      <c r="J77" s="321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321"/>
      <c r="I78" s="321"/>
      <c r="J78" s="321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321"/>
      <c r="I79" s="321"/>
      <c r="J79" s="321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321"/>
      <c r="I80" s="321"/>
      <c r="J80" s="321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321"/>
      <c r="I81" s="321"/>
      <c r="J81" s="321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321"/>
      <c r="I82" s="321"/>
      <c r="J82" s="321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321"/>
      <c r="I83" s="321"/>
      <c r="J83" s="321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321"/>
      <c r="I84" s="321"/>
      <c r="J84" s="321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321"/>
      <c r="I85" s="321"/>
      <c r="J85" s="321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321"/>
      <c r="I86" s="321"/>
      <c r="J86" s="321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321"/>
      <c r="I87" s="321"/>
      <c r="J87" s="321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321"/>
      <c r="I88" s="321"/>
      <c r="J88" s="321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321"/>
      <c r="I89" s="321"/>
      <c r="J89" s="321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321"/>
      <c r="I90" s="321"/>
      <c r="J90" s="321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321"/>
      <c r="I91" s="321"/>
      <c r="J91" s="321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321"/>
      <c r="I92" s="321"/>
      <c r="J92" s="321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321"/>
      <c r="I93" s="321"/>
      <c r="J93" s="321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321"/>
      <c r="I94" s="321"/>
      <c r="J94" s="321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321"/>
      <c r="I95" s="321"/>
      <c r="J95" s="321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321"/>
      <c r="I96" s="321"/>
      <c r="J96" s="321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321"/>
      <c r="I97" s="321"/>
      <c r="J97" s="321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321"/>
      <c r="I98" s="321"/>
      <c r="J98" s="321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321"/>
      <c r="I99" s="321"/>
      <c r="J99" s="321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321"/>
      <c r="I100" s="321"/>
      <c r="J100" s="321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321"/>
      <c r="I101" s="321"/>
      <c r="J101" s="321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321"/>
      <c r="I102" s="321"/>
      <c r="J102" s="321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321"/>
      <c r="I103" s="321"/>
      <c r="J103" s="321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321"/>
      <c r="I104" s="321"/>
      <c r="J104" s="321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321"/>
      <c r="I105" s="321"/>
      <c r="J105" s="321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321"/>
      <c r="I106" s="321"/>
      <c r="J106" s="321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321"/>
      <c r="I107" s="321"/>
      <c r="J107" s="321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321"/>
      <c r="I108" s="321"/>
      <c r="J108" s="321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321"/>
      <c r="I109" s="321"/>
      <c r="J109" s="321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321"/>
      <c r="I110" s="321"/>
      <c r="J110" s="321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321"/>
      <c r="I111" s="321"/>
      <c r="J111" s="321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321"/>
      <c r="I112" s="321"/>
      <c r="J112" s="321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321"/>
      <c r="I113" s="321"/>
      <c r="J113" s="321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321"/>
      <c r="I114" s="321"/>
      <c r="J114" s="321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321"/>
      <c r="I115" s="321"/>
      <c r="J115" s="321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321"/>
      <c r="I116" s="321"/>
      <c r="J116" s="321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321"/>
      <c r="I117" s="321"/>
      <c r="J117" s="321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321"/>
      <c r="I118" s="321"/>
      <c r="J118" s="321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321"/>
      <c r="I119" s="321"/>
      <c r="J119" s="321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321"/>
      <c r="I120" s="321"/>
      <c r="J120" s="321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321"/>
      <c r="I121" s="321"/>
      <c r="J121" s="321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321"/>
      <c r="I122" s="321"/>
      <c r="J122" s="321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321"/>
      <c r="I123" s="321"/>
      <c r="J123" s="321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321"/>
      <c r="I124" s="321"/>
      <c r="J124" s="321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321"/>
      <c r="I125" s="321"/>
      <c r="J125" s="321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321"/>
      <c r="I126" s="321"/>
      <c r="J126" s="321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321"/>
      <c r="I127" s="321"/>
      <c r="J127" s="321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321"/>
      <c r="I128" s="321"/>
      <c r="J128" s="321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321"/>
      <c r="I129" s="321"/>
      <c r="J129" s="321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321"/>
      <c r="I130" s="321"/>
      <c r="J130" s="321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321"/>
      <c r="I131" s="321"/>
      <c r="J131" s="321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321"/>
      <c r="I132" s="321"/>
      <c r="J132" s="321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321"/>
      <c r="I133" s="321"/>
      <c r="J133" s="321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321"/>
      <c r="I134" s="321"/>
      <c r="J134" s="321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321"/>
      <c r="I135" s="321"/>
      <c r="J135" s="321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321"/>
      <c r="I136" s="321"/>
      <c r="J136" s="321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321"/>
      <c r="I137" s="321"/>
      <c r="J137" s="321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321"/>
      <c r="I138" s="321"/>
      <c r="J138" s="321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321"/>
      <c r="I139" s="321"/>
      <c r="J139" s="321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321"/>
      <c r="I140" s="321"/>
      <c r="J140" s="321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321"/>
      <c r="I141" s="321"/>
      <c r="J141" s="321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321"/>
      <c r="I142" s="321"/>
      <c r="J142" s="321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321"/>
      <c r="I143" s="321"/>
      <c r="J143" s="321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321"/>
      <c r="I144" s="321"/>
      <c r="J144" s="321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321"/>
      <c r="I145" s="321"/>
      <c r="J145" s="321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321"/>
      <c r="I146" s="321"/>
      <c r="J146" s="321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321"/>
      <c r="I147" s="321"/>
      <c r="J147" s="321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321"/>
      <c r="I148" s="321"/>
      <c r="J148" s="321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321"/>
      <c r="I149" s="321"/>
      <c r="J149" s="321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321"/>
      <c r="I150" s="321"/>
      <c r="J150" s="321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321"/>
      <c r="I151" s="321"/>
      <c r="J151" s="321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321"/>
      <c r="I152" s="321"/>
      <c r="J152" s="321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321"/>
      <c r="I153" s="321"/>
      <c r="J153" s="321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321"/>
      <c r="I154" s="321"/>
      <c r="J154" s="321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321"/>
      <c r="I155" s="321"/>
      <c r="J155" s="321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321"/>
      <c r="I156" s="321"/>
      <c r="J156" s="321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321"/>
      <c r="I157" s="321"/>
      <c r="J157" s="321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321"/>
      <c r="I158" s="321"/>
      <c r="J158" s="321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321"/>
      <c r="I159" s="321"/>
      <c r="J159" s="321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321"/>
      <c r="I160" s="321"/>
      <c r="J160" s="321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321"/>
      <c r="I161" s="321"/>
      <c r="J161" s="321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321"/>
      <c r="I162" s="321"/>
      <c r="J162" s="321"/>
      <c r="L162" s="12"/>
      <c r="M162" s="12"/>
      <c r="N162" s="12"/>
    </row>
    <row r="163" spans="1:14" x14ac:dyDescent="0.25">
      <c r="C163" s="45"/>
    </row>
    <row r="164" spans="1:14" x14ac:dyDescent="0.25">
      <c r="C164" s="45"/>
    </row>
    <row r="165" spans="1:14" x14ac:dyDescent="0.25">
      <c r="C165" s="45"/>
    </row>
    <row r="166" spans="1:14" x14ac:dyDescent="0.25">
      <c r="C166" s="45"/>
    </row>
    <row r="167" spans="1:14" x14ac:dyDescent="0.25">
      <c r="C167" s="45"/>
    </row>
    <row r="168" spans="1:14" x14ac:dyDescent="0.25">
      <c r="C168" s="45"/>
    </row>
    <row r="169" spans="1:14" x14ac:dyDescent="0.25">
      <c r="C169" s="45"/>
    </row>
    <row r="170" spans="1:14" x14ac:dyDescent="0.25">
      <c r="C170" s="45"/>
    </row>
    <row r="171" spans="1:14" x14ac:dyDescent="0.25">
      <c r="C171" s="45"/>
    </row>
    <row r="172" spans="1:14" x14ac:dyDescent="0.25">
      <c r="C172" s="45"/>
    </row>
    <row r="173" spans="1:14" x14ac:dyDescent="0.25">
      <c r="C173" s="45"/>
    </row>
    <row r="174" spans="1:14" x14ac:dyDescent="0.25">
      <c r="C174" s="45"/>
    </row>
    <row r="175" spans="1:14" x14ac:dyDescent="0.25">
      <c r="C175" s="45"/>
    </row>
    <row r="176" spans="1:14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</sheetData>
  <mergeCells count="38">
    <mergeCell ref="B46:O46"/>
    <mergeCell ref="B35:O35"/>
    <mergeCell ref="B23:O23"/>
    <mergeCell ref="A20:A22"/>
    <mergeCell ref="B20:B22"/>
    <mergeCell ref="D20:D22"/>
    <mergeCell ref="K21:K22"/>
    <mergeCell ref="G21:G22"/>
    <mergeCell ref="I21:J21"/>
    <mergeCell ref="H20:H22"/>
    <mergeCell ref="B1:O1"/>
    <mergeCell ref="B2:O2"/>
    <mergeCell ref="B3:O3"/>
    <mergeCell ref="B4:O4"/>
    <mergeCell ref="B5:O5"/>
    <mergeCell ref="B49:O49"/>
    <mergeCell ref="A18:O18"/>
    <mergeCell ref="L20:L22"/>
    <mergeCell ref="M20:O20"/>
    <mergeCell ref="M21:N21"/>
    <mergeCell ref="B7:O7"/>
    <mergeCell ref="B8:O8"/>
    <mergeCell ref="O21:O22"/>
    <mergeCell ref="E20:G20"/>
    <mergeCell ref="E21:F21"/>
    <mergeCell ref="B9:O9"/>
    <mergeCell ref="B10:O10"/>
    <mergeCell ref="I20:K20"/>
    <mergeCell ref="B15:O15"/>
    <mergeCell ref="B28:O28"/>
    <mergeCell ref="B38:O38"/>
    <mergeCell ref="B16:O16"/>
    <mergeCell ref="B6:O6"/>
    <mergeCell ref="B11:O11"/>
    <mergeCell ref="B12:O12"/>
    <mergeCell ref="C20:C22"/>
    <mergeCell ref="B13:O13"/>
    <mergeCell ref="B14:O14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06" t="s">
        <v>375</v>
      </c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</row>
    <row r="2" spans="1:15" x14ac:dyDescent="0.25">
      <c r="B2" s="506" t="s">
        <v>374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</row>
    <row r="3" spans="1:15" x14ac:dyDescent="0.25">
      <c r="B3" s="506" t="s">
        <v>373</v>
      </c>
      <c r="C3" s="506"/>
      <c r="D3" s="506"/>
      <c r="E3" s="506"/>
      <c r="F3" s="506"/>
      <c r="G3" s="506"/>
      <c r="H3" s="506"/>
      <c r="I3" s="506"/>
      <c r="J3" s="506"/>
      <c r="K3" s="506"/>
      <c r="L3" s="506"/>
      <c r="M3" s="506"/>
      <c r="N3" s="506"/>
      <c r="O3" s="506"/>
    </row>
    <row r="4" spans="1:15" x14ac:dyDescent="0.25">
      <c r="B4" s="506" t="s">
        <v>392</v>
      </c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</row>
    <row r="5" spans="1:15" ht="15" customHeight="1" x14ac:dyDescent="0.25">
      <c r="B5" s="505" t="s">
        <v>371</v>
      </c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</row>
    <row r="6" spans="1:15" ht="15" customHeight="1" x14ac:dyDescent="0.25">
      <c r="B6" s="505" t="s">
        <v>377</v>
      </c>
      <c r="C6" s="505"/>
      <c r="D6" s="505"/>
      <c r="E6" s="505"/>
      <c r="F6" s="505"/>
      <c r="G6" s="505"/>
      <c r="H6" s="505"/>
      <c r="I6" s="505"/>
      <c r="J6" s="505"/>
      <c r="K6" s="505"/>
      <c r="L6" s="505"/>
      <c r="M6" s="505"/>
      <c r="N6" s="505"/>
      <c r="O6" s="505"/>
    </row>
    <row r="7" spans="1:15" x14ac:dyDescent="0.25">
      <c r="B7" s="505" t="s">
        <v>485</v>
      </c>
      <c r="C7" s="505"/>
      <c r="D7" s="505"/>
      <c r="E7" s="505"/>
      <c r="F7" s="505"/>
      <c r="G7" s="505"/>
      <c r="H7" s="505"/>
      <c r="I7" s="505"/>
      <c r="J7" s="505"/>
      <c r="K7" s="505"/>
      <c r="L7" s="505"/>
      <c r="M7" s="505"/>
      <c r="N7" s="505"/>
      <c r="O7" s="505"/>
    </row>
    <row r="8" spans="1:15" ht="15" customHeight="1" x14ac:dyDescent="0.25">
      <c r="B8" s="505" t="s">
        <v>486</v>
      </c>
      <c r="C8" s="505"/>
      <c r="D8" s="505"/>
      <c r="E8" s="505"/>
      <c r="F8" s="505"/>
      <c r="G8" s="505"/>
      <c r="H8" s="505"/>
      <c r="I8" s="505"/>
      <c r="J8" s="505"/>
      <c r="K8" s="505"/>
      <c r="L8" s="505"/>
      <c r="M8" s="505"/>
      <c r="N8" s="505"/>
      <c r="O8" s="505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35" t="s">
        <v>264</v>
      </c>
      <c r="B10" s="435"/>
      <c r="C10" s="435"/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</row>
    <row r="11" spans="1:15" ht="18.75" customHeight="1" x14ac:dyDescent="0.25">
      <c r="A11" s="252"/>
      <c r="B11" s="252"/>
      <c r="C11" s="252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4" t="s">
        <v>185</v>
      </c>
    </row>
    <row r="12" spans="1:15" x14ac:dyDescent="0.25">
      <c r="A12" s="438" t="s">
        <v>5</v>
      </c>
      <c r="B12" s="441" t="s">
        <v>494</v>
      </c>
      <c r="C12" s="441" t="s">
        <v>60</v>
      </c>
      <c r="D12" s="424" t="s">
        <v>419</v>
      </c>
      <c r="E12" s="428" t="s">
        <v>213</v>
      </c>
      <c r="F12" s="428"/>
      <c r="G12" s="429"/>
      <c r="H12" s="444" t="s">
        <v>421</v>
      </c>
      <c r="I12" s="447" t="s">
        <v>213</v>
      </c>
      <c r="J12" s="448"/>
      <c r="K12" s="449"/>
      <c r="L12" s="423" t="s">
        <v>0</v>
      </c>
      <c r="M12" s="431" t="s">
        <v>213</v>
      </c>
      <c r="N12" s="432"/>
      <c r="O12" s="433"/>
    </row>
    <row r="13" spans="1:15" x14ac:dyDescent="0.25">
      <c r="A13" s="439"/>
      <c r="B13" s="442"/>
      <c r="C13" s="442"/>
      <c r="D13" s="425"/>
      <c r="E13" s="429" t="s">
        <v>1</v>
      </c>
      <c r="F13" s="451"/>
      <c r="G13" s="430" t="s">
        <v>2</v>
      </c>
      <c r="H13" s="445"/>
      <c r="I13" s="450" t="s">
        <v>1</v>
      </c>
      <c r="J13" s="450"/>
      <c r="K13" s="419" t="s">
        <v>2</v>
      </c>
      <c r="L13" s="423"/>
      <c r="M13" s="423" t="s">
        <v>1</v>
      </c>
      <c r="N13" s="423"/>
      <c r="O13" s="434" t="s">
        <v>2</v>
      </c>
    </row>
    <row r="14" spans="1:15" ht="29.25" customHeight="1" x14ac:dyDescent="0.25">
      <c r="A14" s="440"/>
      <c r="B14" s="443"/>
      <c r="C14" s="443"/>
      <c r="D14" s="426"/>
      <c r="E14" s="225" t="s">
        <v>3</v>
      </c>
      <c r="F14" s="224" t="s">
        <v>4</v>
      </c>
      <c r="G14" s="424"/>
      <c r="H14" s="446"/>
      <c r="I14" s="223" t="s">
        <v>3</v>
      </c>
      <c r="J14" s="222" t="s">
        <v>4</v>
      </c>
      <c r="K14" s="444"/>
      <c r="L14" s="478"/>
      <c r="M14" s="159" t="s">
        <v>3</v>
      </c>
      <c r="N14" s="158" t="s">
        <v>4</v>
      </c>
      <c r="O14" s="441"/>
    </row>
    <row r="15" spans="1:15" ht="15.75" customHeight="1" x14ac:dyDescent="0.25">
      <c r="A15" s="5" t="s">
        <v>78</v>
      </c>
      <c r="B15" s="413" t="s">
        <v>6</v>
      </c>
      <c r="C15" s="413"/>
      <c r="D15" s="413"/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413"/>
    </row>
    <row r="16" spans="1:15" ht="15" customHeight="1" x14ac:dyDescent="0.25">
      <c r="A16" s="5" t="s">
        <v>198</v>
      </c>
      <c r="B16" s="12" t="s">
        <v>20</v>
      </c>
      <c r="C16" s="76"/>
      <c r="D16" s="193">
        <f t="shared" ref="D16:D40" si="0">E16+G16</f>
        <v>161545</v>
      </c>
      <c r="E16" s="193">
        <f t="shared" ref="E16:O16" si="1">E17+E20</f>
        <v>156937</v>
      </c>
      <c r="F16" s="193">
        <f t="shared" si="1"/>
        <v>0</v>
      </c>
      <c r="G16" s="193">
        <f t="shared" si="1"/>
        <v>4608</v>
      </c>
      <c r="H16" s="194">
        <f t="shared" si="1"/>
        <v>0</v>
      </c>
      <c r="I16" s="194">
        <f t="shared" si="1"/>
        <v>0</v>
      </c>
      <c r="J16" s="194">
        <f t="shared" si="1"/>
        <v>0</v>
      </c>
      <c r="K16" s="194">
        <f t="shared" si="1"/>
        <v>0</v>
      </c>
      <c r="L16" s="77">
        <f t="shared" si="1"/>
        <v>161545</v>
      </c>
      <c r="M16" s="77">
        <f t="shared" si="1"/>
        <v>156937</v>
      </c>
      <c r="N16" s="77">
        <f t="shared" si="1"/>
        <v>0</v>
      </c>
      <c r="O16" s="77">
        <f t="shared" si="1"/>
        <v>4608</v>
      </c>
    </row>
    <row r="17" spans="1:17" ht="15" customHeight="1" x14ac:dyDescent="0.25">
      <c r="A17" s="11"/>
      <c r="B17" s="12"/>
      <c r="C17" s="7" t="s">
        <v>9</v>
      </c>
      <c r="D17" s="190">
        <f t="shared" si="0"/>
        <v>5398</v>
      </c>
      <c r="E17" s="190">
        <f>E19+E18</f>
        <v>790</v>
      </c>
      <c r="F17" s="190">
        <f>F19+F18</f>
        <v>0</v>
      </c>
      <c r="G17" s="190">
        <f>G19+G18</f>
        <v>4608</v>
      </c>
      <c r="H17" s="189">
        <f>I17+K17</f>
        <v>0</v>
      </c>
      <c r="I17" s="189"/>
      <c r="J17" s="189"/>
      <c r="K17" s="189"/>
      <c r="L17" s="8">
        <f>M17+O17</f>
        <v>5398</v>
      </c>
      <c r="M17" s="8">
        <f t="shared" ref="M17:O21" si="2">E17+I17</f>
        <v>790</v>
      </c>
      <c r="N17" s="8">
        <f t="shared" si="2"/>
        <v>0</v>
      </c>
      <c r="O17" s="8">
        <f t="shared" si="2"/>
        <v>4608</v>
      </c>
    </row>
    <row r="18" spans="1:17" ht="15" customHeight="1" x14ac:dyDescent="0.25">
      <c r="A18" s="11"/>
      <c r="B18" s="110" t="s">
        <v>250</v>
      </c>
      <c r="C18" s="7" t="s">
        <v>9</v>
      </c>
      <c r="D18" s="190">
        <f t="shared" si="0"/>
        <v>4608</v>
      </c>
      <c r="E18" s="190"/>
      <c r="F18" s="190"/>
      <c r="G18" s="190">
        <v>4608</v>
      </c>
      <c r="H18" s="189">
        <f>I18+K18</f>
        <v>0</v>
      </c>
      <c r="I18" s="189"/>
      <c r="J18" s="189"/>
      <c r="K18" s="189"/>
      <c r="L18" s="8">
        <f>M18+O18</f>
        <v>4608</v>
      </c>
      <c r="M18" s="8">
        <f t="shared" si="2"/>
        <v>0</v>
      </c>
      <c r="N18" s="8">
        <f t="shared" si="2"/>
        <v>0</v>
      </c>
      <c r="O18" s="8">
        <f t="shared" si="2"/>
        <v>4608</v>
      </c>
      <c r="P18" s="501"/>
      <c r="Q18" s="501"/>
    </row>
    <row r="19" spans="1:17" s="24" customFormat="1" ht="15" customHeight="1" x14ac:dyDescent="0.25">
      <c r="A19" s="111"/>
      <c r="B19" s="112" t="s">
        <v>251</v>
      </c>
      <c r="C19" s="7" t="s">
        <v>9</v>
      </c>
      <c r="D19" s="200">
        <f t="shared" si="0"/>
        <v>790</v>
      </c>
      <c r="E19" s="200">
        <v>790</v>
      </c>
      <c r="F19" s="200"/>
      <c r="G19" s="200"/>
      <c r="H19" s="189">
        <f>I19+K19</f>
        <v>0</v>
      </c>
      <c r="I19" s="189"/>
      <c r="J19" s="189"/>
      <c r="K19" s="189"/>
      <c r="L19" s="8">
        <f>M19+O19</f>
        <v>790</v>
      </c>
      <c r="M19" s="8">
        <f t="shared" si="2"/>
        <v>790</v>
      </c>
      <c r="N19" s="8">
        <f t="shared" si="2"/>
        <v>0</v>
      </c>
      <c r="O19" s="8">
        <f t="shared" si="2"/>
        <v>0</v>
      </c>
      <c r="P19" s="221" t="s">
        <v>388</v>
      </c>
      <c r="Q19" s="220">
        <f>L17+L22+L24+L26+L28+L30+L32+L34+L36+L38</f>
        <v>21294</v>
      </c>
    </row>
    <row r="20" spans="1:17" s="114" customFormat="1" ht="15.75" customHeight="1" x14ac:dyDescent="0.25">
      <c r="A20" s="29"/>
      <c r="B20" s="113"/>
      <c r="C20" s="51" t="s">
        <v>25</v>
      </c>
      <c r="D20" s="190">
        <f t="shared" si="0"/>
        <v>156147</v>
      </c>
      <c r="E20" s="190">
        <f>E21</f>
        <v>156147</v>
      </c>
      <c r="F20" s="190">
        <f>F21</f>
        <v>0</v>
      </c>
      <c r="G20" s="190">
        <f>G21</f>
        <v>0</v>
      </c>
      <c r="H20" s="189">
        <f>I20+K20</f>
        <v>0</v>
      </c>
      <c r="I20" s="189"/>
      <c r="J20" s="189"/>
      <c r="K20" s="189"/>
      <c r="L20" s="8">
        <f>M20+O20</f>
        <v>156147</v>
      </c>
      <c r="M20" s="8">
        <f t="shared" si="2"/>
        <v>156147</v>
      </c>
      <c r="N20" s="8">
        <f t="shared" si="2"/>
        <v>0</v>
      </c>
      <c r="O20" s="8">
        <f t="shared" si="2"/>
        <v>0</v>
      </c>
      <c r="P20" s="221" t="s">
        <v>387</v>
      </c>
      <c r="Q20" s="220"/>
    </row>
    <row r="21" spans="1:17" s="117" customFormat="1" ht="15" customHeight="1" x14ac:dyDescent="0.25">
      <c r="A21" s="115"/>
      <c r="B21" s="116" t="s">
        <v>250</v>
      </c>
      <c r="C21" s="51" t="s">
        <v>25</v>
      </c>
      <c r="D21" s="200">
        <f t="shared" si="0"/>
        <v>156147</v>
      </c>
      <c r="E21" s="200">
        <v>156147</v>
      </c>
      <c r="F21" s="200"/>
      <c r="G21" s="200"/>
      <c r="H21" s="189">
        <f>I21+K21</f>
        <v>0</v>
      </c>
      <c r="I21" s="189"/>
      <c r="J21" s="189"/>
      <c r="K21" s="189"/>
      <c r="L21" s="8">
        <f>M21+O21</f>
        <v>156147</v>
      </c>
      <c r="M21" s="8">
        <f t="shared" si="2"/>
        <v>156147</v>
      </c>
      <c r="N21" s="8">
        <f t="shared" si="2"/>
        <v>0</v>
      </c>
      <c r="O21" s="8">
        <f t="shared" si="2"/>
        <v>0</v>
      </c>
      <c r="P21" s="221" t="s">
        <v>386</v>
      </c>
      <c r="Q21" s="220">
        <f>L46</f>
        <v>8489</v>
      </c>
    </row>
    <row r="22" spans="1:17" ht="15" customHeight="1" x14ac:dyDescent="0.25">
      <c r="A22" s="5" t="s">
        <v>79</v>
      </c>
      <c r="B22" s="6" t="s">
        <v>7</v>
      </c>
      <c r="C22" s="7" t="s">
        <v>9</v>
      </c>
      <c r="D22" s="190">
        <f t="shared" si="0"/>
        <v>187</v>
      </c>
      <c r="E22" s="190">
        <f t="shared" ref="E22:O22" si="3">E23</f>
        <v>187</v>
      </c>
      <c r="F22" s="190">
        <f t="shared" si="3"/>
        <v>0</v>
      </c>
      <c r="G22" s="190">
        <f t="shared" si="3"/>
        <v>0</v>
      </c>
      <c r="H22" s="189">
        <f t="shared" si="3"/>
        <v>0</v>
      </c>
      <c r="I22" s="189">
        <f t="shared" si="3"/>
        <v>0</v>
      </c>
      <c r="J22" s="189">
        <f t="shared" si="3"/>
        <v>0</v>
      </c>
      <c r="K22" s="189">
        <f t="shared" si="3"/>
        <v>0</v>
      </c>
      <c r="L22" s="8">
        <f t="shared" si="3"/>
        <v>187</v>
      </c>
      <c r="M22" s="8">
        <f t="shared" si="3"/>
        <v>187</v>
      </c>
      <c r="N22" s="8">
        <f t="shared" si="3"/>
        <v>0</v>
      </c>
      <c r="O22" s="8">
        <f t="shared" si="3"/>
        <v>0</v>
      </c>
      <c r="P22" s="221" t="s">
        <v>385</v>
      </c>
      <c r="Q22" s="220">
        <f>L20+L148</f>
        <v>223618</v>
      </c>
    </row>
    <row r="23" spans="1:17" s="24" customFormat="1" ht="15" customHeight="1" x14ac:dyDescent="0.25">
      <c r="A23" s="29"/>
      <c r="B23" s="116" t="s">
        <v>252</v>
      </c>
      <c r="C23" s="51" t="s">
        <v>9</v>
      </c>
      <c r="D23" s="200">
        <f t="shared" si="0"/>
        <v>187</v>
      </c>
      <c r="E23" s="200">
        <v>187</v>
      </c>
      <c r="F23" s="200"/>
      <c r="G23" s="200"/>
      <c r="H23" s="189">
        <f>I23+K23</f>
        <v>0</v>
      </c>
      <c r="I23" s="189"/>
      <c r="J23" s="189"/>
      <c r="K23" s="189"/>
      <c r="L23" s="8">
        <f>M23+O23</f>
        <v>187</v>
      </c>
      <c r="M23" s="8">
        <f>E23+I23</f>
        <v>187</v>
      </c>
      <c r="N23" s="8">
        <f>F23+J23</f>
        <v>0</v>
      </c>
      <c r="O23" s="8">
        <f>G23+K23</f>
        <v>0</v>
      </c>
      <c r="P23" s="221" t="s">
        <v>384</v>
      </c>
      <c r="Q23" s="220">
        <f>L48</f>
        <v>14024</v>
      </c>
    </row>
    <row r="24" spans="1:17" ht="15" customHeight="1" x14ac:dyDescent="0.25">
      <c r="A24" s="5" t="s">
        <v>80</v>
      </c>
      <c r="B24" s="6" t="s">
        <v>10</v>
      </c>
      <c r="C24" s="7" t="s">
        <v>9</v>
      </c>
      <c r="D24" s="190">
        <f t="shared" si="0"/>
        <v>49</v>
      </c>
      <c r="E24" s="190">
        <f t="shared" ref="E24:O24" si="4">E25</f>
        <v>49</v>
      </c>
      <c r="F24" s="190">
        <f t="shared" si="4"/>
        <v>0</v>
      </c>
      <c r="G24" s="190">
        <f t="shared" si="4"/>
        <v>0</v>
      </c>
      <c r="H24" s="189">
        <f t="shared" si="4"/>
        <v>0</v>
      </c>
      <c r="I24" s="189">
        <f t="shared" si="4"/>
        <v>0</v>
      </c>
      <c r="J24" s="189">
        <f t="shared" si="4"/>
        <v>0</v>
      </c>
      <c r="K24" s="189">
        <f t="shared" si="4"/>
        <v>0</v>
      </c>
      <c r="L24" s="8">
        <f t="shared" si="4"/>
        <v>49</v>
      </c>
      <c r="M24" s="8">
        <f t="shared" si="4"/>
        <v>49</v>
      </c>
      <c r="N24" s="8">
        <f t="shared" si="4"/>
        <v>0</v>
      </c>
      <c r="O24" s="8">
        <f t="shared" si="4"/>
        <v>0</v>
      </c>
      <c r="P24" s="221" t="s">
        <v>383</v>
      </c>
      <c r="Q24" s="220">
        <f>L52+L54+L56+L58+L60+L62+L64+L66+L68+L70+L72</f>
        <v>32473</v>
      </c>
    </row>
    <row r="25" spans="1:17" s="24" customFormat="1" ht="15" customHeight="1" x14ac:dyDescent="0.25">
      <c r="A25" s="29"/>
      <c r="B25" s="116" t="s">
        <v>253</v>
      </c>
      <c r="C25" s="51" t="s">
        <v>9</v>
      </c>
      <c r="D25" s="200">
        <f t="shared" si="0"/>
        <v>49</v>
      </c>
      <c r="E25" s="200">
        <v>49</v>
      </c>
      <c r="F25" s="200"/>
      <c r="G25" s="200"/>
      <c r="H25" s="189">
        <f>I25+K25</f>
        <v>0</v>
      </c>
      <c r="I25" s="189"/>
      <c r="J25" s="189"/>
      <c r="K25" s="189"/>
      <c r="L25" s="8">
        <f>M25+O25</f>
        <v>49</v>
      </c>
      <c r="M25" s="8">
        <f>E25+I25</f>
        <v>49</v>
      </c>
      <c r="N25" s="8">
        <f>F25+J25</f>
        <v>0</v>
      </c>
      <c r="O25" s="8">
        <f>G25+K25</f>
        <v>0</v>
      </c>
      <c r="P25" s="221" t="s">
        <v>382</v>
      </c>
      <c r="Q25" s="220">
        <f>L81</f>
        <v>11254</v>
      </c>
    </row>
    <row r="26" spans="1:17" ht="15" customHeight="1" x14ac:dyDescent="0.25">
      <c r="A26" s="5" t="s">
        <v>81</v>
      </c>
      <c r="B26" s="6" t="s">
        <v>11</v>
      </c>
      <c r="C26" s="7" t="s">
        <v>9</v>
      </c>
      <c r="D26" s="190">
        <f t="shared" si="0"/>
        <v>69</v>
      </c>
      <c r="E26" s="190">
        <f t="shared" ref="E26:O26" si="5">E27</f>
        <v>69</v>
      </c>
      <c r="F26" s="190">
        <f t="shared" si="5"/>
        <v>0</v>
      </c>
      <c r="G26" s="190">
        <f t="shared" si="5"/>
        <v>0</v>
      </c>
      <c r="H26" s="189">
        <f t="shared" si="5"/>
        <v>0</v>
      </c>
      <c r="I26" s="189">
        <f t="shared" si="5"/>
        <v>0</v>
      </c>
      <c r="J26" s="189">
        <f t="shared" si="5"/>
        <v>0</v>
      </c>
      <c r="K26" s="189">
        <f t="shared" si="5"/>
        <v>0</v>
      </c>
      <c r="L26" s="8">
        <f t="shared" si="5"/>
        <v>69</v>
      </c>
      <c r="M26" s="8">
        <f t="shared" si="5"/>
        <v>69</v>
      </c>
      <c r="N26" s="8">
        <f t="shared" si="5"/>
        <v>0</v>
      </c>
      <c r="O26" s="8">
        <f t="shared" si="5"/>
        <v>0</v>
      </c>
      <c r="P26" s="221" t="s">
        <v>381</v>
      </c>
      <c r="Q26" s="220">
        <f>L150+L155+L157+L159+L161+L163+L165+L167+L169+L171+L173+L175+L177+L179+L181</f>
        <v>58646</v>
      </c>
    </row>
    <row r="27" spans="1:17" s="24" customFormat="1" ht="15" customHeight="1" x14ac:dyDescent="0.25">
      <c r="A27" s="29"/>
      <c r="B27" s="116" t="s">
        <v>253</v>
      </c>
      <c r="C27" s="51" t="s">
        <v>9</v>
      </c>
      <c r="D27" s="200">
        <f t="shared" si="0"/>
        <v>69</v>
      </c>
      <c r="E27" s="200">
        <v>69</v>
      </c>
      <c r="F27" s="200"/>
      <c r="G27" s="200"/>
      <c r="H27" s="189">
        <f>I27+K27</f>
        <v>0</v>
      </c>
      <c r="I27" s="189"/>
      <c r="J27" s="189"/>
      <c r="K27" s="189"/>
      <c r="L27" s="8">
        <f>M27+O27</f>
        <v>69</v>
      </c>
      <c r="M27" s="8">
        <f>E27+I27</f>
        <v>69</v>
      </c>
      <c r="N27" s="8">
        <f>F27+J27</f>
        <v>0</v>
      </c>
      <c r="O27" s="8">
        <f>G27+K27</f>
        <v>0</v>
      </c>
      <c r="P27" s="221" t="s">
        <v>380</v>
      </c>
      <c r="Q27" s="220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5" t="s">
        <v>82</v>
      </c>
      <c r="B28" s="6" t="s">
        <v>12</v>
      </c>
      <c r="C28" s="7" t="s">
        <v>9</v>
      </c>
      <c r="D28" s="190">
        <f t="shared" si="0"/>
        <v>146</v>
      </c>
      <c r="E28" s="190">
        <f t="shared" ref="E28:O28" si="6">E29</f>
        <v>146</v>
      </c>
      <c r="F28" s="190">
        <f t="shared" si="6"/>
        <v>0</v>
      </c>
      <c r="G28" s="190">
        <f t="shared" si="6"/>
        <v>0</v>
      </c>
      <c r="H28" s="189">
        <f t="shared" si="6"/>
        <v>0</v>
      </c>
      <c r="I28" s="189">
        <f t="shared" si="6"/>
        <v>0</v>
      </c>
      <c r="J28" s="189">
        <f t="shared" si="6"/>
        <v>0</v>
      </c>
      <c r="K28" s="189">
        <f t="shared" si="6"/>
        <v>0</v>
      </c>
      <c r="L28" s="8">
        <f t="shared" si="6"/>
        <v>146</v>
      </c>
      <c r="M28" s="8">
        <f t="shared" si="6"/>
        <v>146</v>
      </c>
      <c r="N28" s="8">
        <f t="shared" si="6"/>
        <v>0</v>
      </c>
      <c r="O28" s="8">
        <f t="shared" si="6"/>
        <v>0</v>
      </c>
      <c r="P28" s="221" t="s">
        <v>379</v>
      </c>
      <c r="Q28" s="220">
        <f>L188+L190+L192</f>
        <v>22229</v>
      </c>
    </row>
    <row r="29" spans="1:17" s="24" customFormat="1" ht="15" customHeight="1" x14ac:dyDescent="0.25">
      <c r="A29" s="29"/>
      <c r="B29" s="116" t="s">
        <v>253</v>
      </c>
      <c r="C29" s="51" t="s">
        <v>9</v>
      </c>
      <c r="D29" s="200">
        <f t="shared" si="0"/>
        <v>146</v>
      </c>
      <c r="E29" s="200">
        <v>146</v>
      </c>
      <c r="F29" s="200"/>
      <c r="G29" s="200"/>
      <c r="H29" s="189">
        <f>I29+K29</f>
        <v>0</v>
      </c>
      <c r="I29" s="189"/>
      <c r="J29" s="189"/>
      <c r="K29" s="189"/>
      <c r="L29" s="8">
        <f>M29+O29</f>
        <v>146</v>
      </c>
      <c r="M29" s="8">
        <f>E29+I29</f>
        <v>146</v>
      </c>
      <c r="N29" s="8">
        <f>F29+J29</f>
        <v>0</v>
      </c>
      <c r="O29" s="8">
        <f>G29+K29</f>
        <v>0</v>
      </c>
      <c r="P29" s="219" t="s">
        <v>188</v>
      </c>
      <c r="Q29" s="218">
        <f>SUM(Q19:Q28)</f>
        <v>592889</v>
      </c>
    </row>
    <row r="30" spans="1:17" ht="15" customHeight="1" x14ac:dyDescent="0.25">
      <c r="A30" s="5" t="s">
        <v>83</v>
      </c>
      <c r="B30" s="52" t="s">
        <v>14</v>
      </c>
      <c r="C30" s="7" t="s">
        <v>9</v>
      </c>
      <c r="D30" s="190">
        <f t="shared" si="0"/>
        <v>196</v>
      </c>
      <c r="E30" s="190">
        <f t="shared" ref="E30:O30" si="7">E31</f>
        <v>196</v>
      </c>
      <c r="F30" s="190">
        <f t="shared" si="7"/>
        <v>0</v>
      </c>
      <c r="G30" s="190">
        <f t="shared" si="7"/>
        <v>0</v>
      </c>
      <c r="H30" s="189">
        <f t="shared" si="7"/>
        <v>0</v>
      </c>
      <c r="I30" s="189">
        <f t="shared" si="7"/>
        <v>0</v>
      </c>
      <c r="J30" s="189">
        <f t="shared" si="7"/>
        <v>0</v>
      </c>
      <c r="K30" s="189">
        <f t="shared" si="7"/>
        <v>0</v>
      </c>
      <c r="L30" s="8">
        <f t="shared" si="7"/>
        <v>196</v>
      </c>
      <c r="M30" s="8">
        <f t="shared" si="7"/>
        <v>196</v>
      </c>
      <c r="N30" s="8">
        <f t="shared" si="7"/>
        <v>0</v>
      </c>
      <c r="O30" s="8">
        <f t="shared" si="7"/>
        <v>0</v>
      </c>
      <c r="P30" s="220"/>
      <c r="Q30" s="220"/>
    </row>
    <row r="31" spans="1:17" s="24" customFormat="1" ht="15" customHeight="1" x14ac:dyDescent="0.25">
      <c r="A31" s="54"/>
      <c r="B31" s="118" t="s">
        <v>253</v>
      </c>
      <c r="C31" s="51" t="s">
        <v>9</v>
      </c>
      <c r="D31" s="200">
        <f t="shared" si="0"/>
        <v>196</v>
      </c>
      <c r="E31" s="200">
        <v>196</v>
      </c>
      <c r="F31" s="200"/>
      <c r="G31" s="200"/>
      <c r="H31" s="189">
        <f>I31+K31</f>
        <v>0</v>
      </c>
      <c r="I31" s="189"/>
      <c r="J31" s="189"/>
      <c r="K31" s="189"/>
      <c r="L31" s="8">
        <f>M31+O31</f>
        <v>196</v>
      </c>
      <c r="M31" s="8">
        <f>E31+I31</f>
        <v>196</v>
      </c>
      <c r="N31" s="8">
        <f>F31+J31</f>
        <v>0</v>
      </c>
      <c r="O31" s="8">
        <f>G31+K31</f>
        <v>0</v>
      </c>
      <c r="P31" s="144"/>
      <c r="Q31" s="144">
        <f>Q29-L197</f>
        <v>0</v>
      </c>
    </row>
    <row r="32" spans="1:17" ht="15" customHeight="1" x14ac:dyDescent="0.25">
      <c r="A32" s="5" t="s">
        <v>84</v>
      </c>
      <c r="B32" s="6" t="s">
        <v>16</v>
      </c>
      <c r="C32" s="7" t="s">
        <v>9</v>
      </c>
      <c r="D32" s="190">
        <f t="shared" si="0"/>
        <v>1686</v>
      </c>
      <c r="E32" s="190">
        <f t="shared" ref="E32:O32" si="8">E33</f>
        <v>86</v>
      </c>
      <c r="F32" s="190">
        <f t="shared" si="8"/>
        <v>0</v>
      </c>
      <c r="G32" s="190">
        <f t="shared" si="8"/>
        <v>1600</v>
      </c>
      <c r="H32" s="189">
        <f t="shared" si="8"/>
        <v>0</v>
      </c>
      <c r="I32" s="189">
        <f t="shared" si="8"/>
        <v>0</v>
      </c>
      <c r="J32" s="189">
        <f t="shared" si="8"/>
        <v>0</v>
      </c>
      <c r="K32" s="189">
        <f t="shared" si="8"/>
        <v>0</v>
      </c>
      <c r="L32" s="8">
        <f t="shared" si="8"/>
        <v>1686</v>
      </c>
      <c r="M32" s="8">
        <f t="shared" si="8"/>
        <v>86</v>
      </c>
      <c r="N32" s="8">
        <f t="shared" si="8"/>
        <v>0</v>
      </c>
      <c r="O32" s="8">
        <f t="shared" si="8"/>
        <v>1600</v>
      </c>
      <c r="P32" s="24"/>
      <c r="Q32" s="24"/>
    </row>
    <row r="33" spans="1:17" s="24" customFormat="1" ht="15" customHeight="1" x14ac:dyDescent="0.25">
      <c r="A33" s="29"/>
      <c r="B33" s="116" t="s">
        <v>253</v>
      </c>
      <c r="C33" s="51" t="s">
        <v>9</v>
      </c>
      <c r="D33" s="200">
        <f t="shared" si="0"/>
        <v>1686</v>
      </c>
      <c r="E33" s="200">
        <v>86</v>
      </c>
      <c r="F33" s="200"/>
      <c r="G33" s="200">
        <v>1600</v>
      </c>
      <c r="H33" s="189">
        <f>I33+K33</f>
        <v>0</v>
      </c>
      <c r="I33" s="189"/>
      <c r="J33" s="189"/>
      <c r="K33" s="189"/>
      <c r="L33" s="8">
        <f>M33+O33</f>
        <v>1686</v>
      </c>
      <c r="M33" s="8">
        <f>E33+I33</f>
        <v>86</v>
      </c>
      <c r="N33" s="8">
        <f>F33+J33</f>
        <v>0</v>
      </c>
      <c r="O33" s="8">
        <f>G33+K33</f>
        <v>1600</v>
      </c>
      <c r="P33" s="2"/>
      <c r="Q33" s="2"/>
    </row>
    <row r="34" spans="1:17" ht="15" customHeight="1" x14ac:dyDescent="0.25">
      <c r="A34" s="5" t="s">
        <v>85</v>
      </c>
      <c r="B34" s="6" t="s">
        <v>17</v>
      </c>
      <c r="C34" s="7" t="s">
        <v>9</v>
      </c>
      <c r="D34" s="190">
        <f t="shared" si="0"/>
        <v>107</v>
      </c>
      <c r="E34" s="190">
        <f t="shared" ref="E34:O34" si="9">E35</f>
        <v>107</v>
      </c>
      <c r="F34" s="190">
        <f t="shared" si="9"/>
        <v>0</v>
      </c>
      <c r="G34" s="190">
        <f t="shared" si="9"/>
        <v>0</v>
      </c>
      <c r="H34" s="189">
        <f t="shared" si="9"/>
        <v>0</v>
      </c>
      <c r="I34" s="189">
        <f t="shared" si="9"/>
        <v>0</v>
      </c>
      <c r="J34" s="189">
        <f t="shared" si="9"/>
        <v>0</v>
      </c>
      <c r="K34" s="189">
        <f t="shared" si="9"/>
        <v>0</v>
      </c>
      <c r="L34" s="8">
        <f t="shared" si="9"/>
        <v>107</v>
      </c>
      <c r="M34" s="8">
        <f t="shared" si="9"/>
        <v>107</v>
      </c>
      <c r="N34" s="8">
        <f t="shared" si="9"/>
        <v>0</v>
      </c>
      <c r="O34" s="8">
        <f t="shared" si="9"/>
        <v>0</v>
      </c>
      <c r="P34" s="24"/>
      <c r="Q34" s="24"/>
    </row>
    <row r="35" spans="1:17" s="24" customFormat="1" ht="15" customHeight="1" x14ac:dyDescent="0.25">
      <c r="A35" s="29"/>
      <c r="B35" s="116" t="s">
        <v>253</v>
      </c>
      <c r="C35" s="51" t="s">
        <v>9</v>
      </c>
      <c r="D35" s="200">
        <f t="shared" si="0"/>
        <v>107</v>
      </c>
      <c r="E35" s="200">
        <v>107</v>
      </c>
      <c r="F35" s="200"/>
      <c r="G35" s="200"/>
      <c r="H35" s="189">
        <f>I35+K35</f>
        <v>0</v>
      </c>
      <c r="I35" s="189"/>
      <c r="J35" s="189"/>
      <c r="K35" s="189"/>
      <c r="L35" s="8">
        <f>M35+O35</f>
        <v>107</v>
      </c>
      <c r="M35" s="8">
        <f>E35+I35</f>
        <v>107</v>
      </c>
      <c r="N35" s="8">
        <f>F35+J35</f>
        <v>0</v>
      </c>
      <c r="O35" s="8">
        <f>G35+K35</f>
        <v>0</v>
      </c>
      <c r="P35" s="2"/>
      <c r="Q35" s="2"/>
    </row>
    <row r="36" spans="1:17" ht="15" customHeight="1" x14ac:dyDescent="0.25">
      <c r="A36" s="5" t="s">
        <v>86</v>
      </c>
      <c r="B36" s="6" t="s">
        <v>18</v>
      </c>
      <c r="C36" s="7" t="s">
        <v>9</v>
      </c>
      <c r="D36" s="190">
        <f t="shared" si="0"/>
        <v>482</v>
      </c>
      <c r="E36" s="190">
        <f t="shared" ref="E36:O36" si="10">E37</f>
        <v>482</v>
      </c>
      <c r="F36" s="190">
        <f t="shared" si="10"/>
        <v>0</v>
      </c>
      <c r="G36" s="190">
        <f t="shared" si="10"/>
        <v>0</v>
      </c>
      <c r="H36" s="189">
        <f t="shared" si="10"/>
        <v>0</v>
      </c>
      <c r="I36" s="189">
        <f t="shared" si="10"/>
        <v>0</v>
      </c>
      <c r="J36" s="189">
        <f t="shared" si="10"/>
        <v>0</v>
      </c>
      <c r="K36" s="189">
        <f t="shared" si="10"/>
        <v>0</v>
      </c>
      <c r="L36" s="8">
        <f t="shared" si="10"/>
        <v>482</v>
      </c>
      <c r="M36" s="8">
        <f t="shared" si="10"/>
        <v>482</v>
      </c>
      <c r="N36" s="8">
        <f t="shared" si="10"/>
        <v>0</v>
      </c>
      <c r="O36" s="8">
        <f t="shared" si="10"/>
        <v>0</v>
      </c>
      <c r="P36" s="24"/>
      <c r="Q36" s="24"/>
    </row>
    <row r="37" spans="1:17" s="24" customFormat="1" ht="15" customHeight="1" x14ac:dyDescent="0.25">
      <c r="A37" s="29"/>
      <c r="B37" s="116" t="s">
        <v>253</v>
      </c>
      <c r="C37" s="51" t="s">
        <v>9</v>
      </c>
      <c r="D37" s="200">
        <f t="shared" si="0"/>
        <v>482</v>
      </c>
      <c r="E37" s="200">
        <v>482</v>
      </c>
      <c r="F37" s="200"/>
      <c r="G37" s="200"/>
      <c r="H37" s="189">
        <f>I37+K37</f>
        <v>0</v>
      </c>
      <c r="I37" s="189"/>
      <c r="J37" s="189"/>
      <c r="K37" s="189"/>
      <c r="L37" s="8">
        <f>M37+O37</f>
        <v>482</v>
      </c>
      <c r="M37" s="8">
        <f>E37+I37</f>
        <v>482</v>
      </c>
      <c r="N37" s="8">
        <f>F37+J37</f>
        <v>0</v>
      </c>
      <c r="O37" s="8">
        <f>G37+K37</f>
        <v>0</v>
      </c>
      <c r="P37" s="2"/>
      <c r="Q37" s="2"/>
    </row>
    <row r="38" spans="1:17" ht="15" customHeight="1" x14ac:dyDescent="0.25">
      <c r="A38" s="5" t="s">
        <v>87</v>
      </c>
      <c r="B38" s="6" t="s">
        <v>26</v>
      </c>
      <c r="C38" s="7" t="s">
        <v>9</v>
      </c>
      <c r="D38" s="190">
        <f t="shared" si="0"/>
        <v>12974</v>
      </c>
      <c r="E38" s="190">
        <f t="shared" ref="E38:O38" si="11">E39</f>
        <v>0</v>
      </c>
      <c r="F38" s="190">
        <f t="shared" si="11"/>
        <v>0</v>
      </c>
      <c r="G38" s="190">
        <f t="shared" si="11"/>
        <v>12974</v>
      </c>
      <c r="H38" s="189">
        <f t="shared" si="11"/>
        <v>0</v>
      </c>
      <c r="I38" s="189">
        <f t="shared" si="11"/>
        <v>0</v>
      </c>
      <c r="J38" s="189">
        <f t="shared" si="11"/>
        <v>0</v>
      </c>
      <c r="K38" s="189">
        <f t="shared" si="11"/>
        <v>0</v>
      </c>
      <c r="L38" s="8">
        <f t="shared" si="11"/>
        <v>12974</v>
      </c>
      <c r="M38" s="8">
        <f t="shared" si="11"/>
        <v>0</v>
      </c>
      <c r="N38" s="8">
        <f t="shared" si="11"/>
        <v>0</v>
      </c>
      <c r="O38" s="8">
        <f t="shared" si="11"/>
        <v>12974</v>
      </c>
      <c r="P38" s="24"/>
      <c r="Q38" s="24"/>
    </row>
    <row r="39" spans="1:17" s="24" customFormat="1" ht="15" customHeight="1" x14ac:dyDescent="0.25">
      <c r="A39" s="29"/>
      <c r="B39" s="116" t="s">
        <v>250</v>
      </c>
      <c r="C39" s="51" t="s">
        <v>9</v>
      </c>
      <c r="D39" s="200">
        <f t="shared" si="0"/>
        <v>12974</v>
      </c>
      <c r="E39" s="200"/>
      <c r="F39" s="200"/>
      <c r="G39" s="200">
        <v>12974</v>
      </c>
      <c r="H39" s="189">
        <f>I39+K39</f>
        <v>0</v>
      </c>
      <c r="I39" s="189"/>
      <c r="J39" s="189"/>
      <c r="K39" s="189"/>
      <c r="L39" s="8">
        <f>M39+O39</f>
        <v>12974</v>
      </c>
      <c r="M39" s="8">
        <f>E39+I39</f>
        <v>0</v>
      </c>
      <c r="N39" s="8">
        <f>F39+J39</f>
        <v>0</v>
      </c>
      <c r="O39" s="8">
        <f>G39+K39</f>
        <v>12974</v>
      </c>
      <c r="P39" s="2"/>
      <c r="Q39" s="2"/>
    </row>
    <row r="40" spans="1:17" ht="15" customHeight="1" x14ac:dyDescent="0.25">
      <c r="A40" s="60" t="s">
        <v>88</v>
      </c>
      <c r="B40" s="152" t="s">
        <v>254</v>
      </c>
      <c r="C40" s="18"/>
      <c r="D40" s="188">
        <f t="shared" si="0"/>
        <v>177441</v>
      </c>
      <c r="E40" s="188">
        <f t="shared" ref="E40:O40" si="12">E42+E43</f>
        <v>158259</v>
      </c>
      <c r="F40" s="188">
        <f t="shared" si="12"/>
        <v>0</v>
      </c>
      <c r="G40" s="188">
        <f t="shared" si="12"/>
        <v>19182</v>
      </c>
      <c r="H40" s="187">
        <f t="shared" si="12"/>
        <v>0</v>
      </c>
      <c r="I40" s="187">
        <f t="shared" si="12"/>
        <v>0</v>
      </c>
      <c r="J40" s="187">
        <f t="shared" si="12"/>
        <v>0</v>
      </c>
      <c r="K40" s="187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4"/>
      <c r="Q40" s="24"/>
    </row>
    <row r="41" spans="1:17" ht="15" customHeight="1" x14ac:dyDescent="0.25">
      <c r="A41" s="67"/>
      <c r="B41" s="150" t="s">
        <v>213</v>
      </c>
      <c r="C41" s="18"/>
      <c r="D41" s="188"/>
      <c r="E41" s="188"/>
      <c r="F41" s="188"/>
      <c r="G41" s="188"/>
      <c r="H41" s="187"/>
      <c r="I41" s="187"/>
      <c r="J41" s="187"/>
      <c r="K41" s="187"/>
      <c r="L41" s="1"/>
      <c r="M41" s="1"/>
      <c r="N41" s="1"/>
      <c r="O41" s="1"/>
      <c r="P41" s="24"/>
      <c r="Q41" s="24"/>
    </row>
    <row r="42" spans="1:17" s="24" customFormat="1" ht="15" customHeight="1" x14ac:dyDescent="0.25">
      <c r="A42" s="149"/>
      <c r="B42" s="99" t="s">
        <v>8</v>
      </c>
      <c r="C42" s="18"/>
      <c r="D42" s="200">
        <f>E42+G42</f>
        <v>173729</v>
      </c>
      <c r="E42" s="200">
        <f t="shared" ref="E42:O42" si="13">E18+E21+E39</f>
        <v>156147</v>
      </c>
      <c r="F42" s="200">
        <f t="shared" si="13"/>
        <v>0</v>
      </c>
      <c r="G42" s="200">
        <f t="shared" si="13"/>
        <v>17582</v>
      </c>
      <c r="H42" s="198">
        <f t="shared" si="13"/>
        <v>0</v>
      </c>
      <c r="I42" s="198">
        <f t="shared" si="13"/>
        <v>0</v>
      </c>
      <c r="J42" s="198">
        <f t="shared" si="13"/>
        <v>0</v>
      </c>
      <c r="K42" s="198">
        <f t="shared" si="13"/>
        <v>0</v>
      </c>
      <c r="L42" s="69">
        <f t="shared" si="13"/>
        <v>173729</v>
      </c>
      <c r="M42" s="69">
        <f t="shared" si="13"/>
        <v>156147</v>
      </c>
      <c r="N42" s="69">
        <f t="shared" si="13"/>
        <v>0</v>
      </c>
      <c r="O42" s="69">
        <f t="shared" si="13"/>
        <v>17582</v>
      </c>
      <c r="P42" s="2"/>
      <c r="Q42" s="2"/>
    </row>
    <row r="43" spans="1:17" s="24" customFormat="1" ht="15.75" customHeight="1" x14ac:dyDescent="0.2">
      <c r="A43" s="148"/>
      <c r="B43" s="339" t="s">
        <v>257</v>
      </c>
      <c r="C43" s="18"/>
      <c r="D43" s="200">
        <f>E43+G43</f>
        <v>3712</v>
      </c>
      <c r="E43" s="200">
        <f t="shared" ref="E43:O43" si="14">E19+E23+E25+E27+E29+E31+E33+E35+E37</f>
        <v>2112</v>
      </c>
      <c r="F43" s="200">
        <f t="shared" si="14"/>
        <v>0</v>
      </c>
      <c r="G43" s="200">
        <f t="shared" si="14"/>
        <v>1600</v>
      </c>
      <c r="H43" s="198">
        <f t="shared" si="14"/>
        <v>0</v>
      </c>
      <c r="I43" s="198">
        <f t="shared" si="14"/>
        <v>0</v>
      </c>
      <c r="J43" s="198">
        <f t="shared" si="14"/>
        <v>0</v>
      </c>
      <c r="K43" s="198">
        <f t="shared" si="14"/>
        <v>0</v>
      </c>
      <c r="L43" s="69">
        <f t="shared" si="14"/>
        <v>3712</v>
      </c>
      <c r="M43" s="69">
        <f t="shared" si="14"/>
        <v>2112</v>
      </c>
      <c r="N43" s="69">
        <f t="shared" si="14"/>
        <v>0</v>
      </c>
      <c r="O43" s="69">
        <f t="shared" si="14"/>
        <v>1600</v>
      </c>
    </row>
    <row r="44" spans="1:17" ht="18.75" customHeight="1" x14ac:dyDescent="0.25">
      <c r="A44" s="11" t="s">
        <v>89</v>
      </c>
      <c r="B44" s="486" t="s">
        <v>65</v>
      </c>
      <c r="C44" s="458"/>
      <c r="D44" s="458"/>
      <c r="E44" s="458"/>
      <c r="F44" s="458"/>
      <c r="G44" s="458"/>
      <c r="H44" s="458"/>
      <c r="I44" s="458"/>
      <c r="J44" s="458"/>
      <c r="K44" s="458"/>
      <c r="L44" s="458"/>
      <c r="M44" s="458"/>
      <c r="N44" s="458"/>
      <c r="O44" s="458"/>
    </row>
    <row r="45" spans="1:17" ht="15" customHeight="1" x14ac:dyDescent="0.25">
      <c r="A45" s="5" t="s">
        <v>90</v>
      </c>
      <c r="B45" s="52" t="s">
        <v>20</v>
      </c>
      <c r="C45" s="20"/>
      <c r="D45" s="190">
        <f t="shared" ref="D45:D74" si="15">E45+G45</f>
        <v>48817</v>
      </c>
      <c r="E45" s="190">
        <f t="shared" ref="E45:O45" si="16">E46+E48+E52</f>
        <v>13903</v>
      </c>
      <c r="F45" s="190">
        <f t="shared" si="16"/>
        <v>0</v>
      </c>
      <c r="G45" s="190">
        <f t="shared" si="16"/>
        <v>34914</v>
      </c>
      <c r="H45" s="189">
        <f t="shared" si="16"/>
        <v>0</v>
      </c>
      <c r="I45" s="189">
        <f t="shared" si="16"/>
        <v>0</v>
      </c>
      <c r="J45" s="189">
        <f t="shared" si="16"/>
        <v>0</v>
      </c>
      <c r="K45" s="189">
        <f t="shared" si="16"/>
        <v>0</v>
      </c>
      <c r="L45" s="8">
        <f t="shared" si="16"/>
        <v>48817</v>
      </c>
      <c r="M45" s="8">
        <f t="shared" si="16"/>
        <v>13903</v>
      </c>
      <c r="N45" s="8">
        <f t="shared" si="16"/>
        <v>0</v>
      </c>
      <c r="O45" s="8">
        <f t="shared" si="16"/>
        <v>34914</v>
      </c>
      <c r="P45" s="24"/>
      <c r="Q45" s="24"/>
    </row>
    <row r="46" spans="1:17" ht="15" customHeight="1" x14ac:dyDescent="0.25">
      <c r="A46" s="11"/>
      <c r="B46" s="53"/>
      <c r="C46" s="20" t="s">
        <v>21</v>
      </c>
      <c r="D46" s="190">
        <f t="shared" si="15"/>
        <v>8489</v>
      </c>
      <c r="E46" s="190">
        <f>E47</f>
        <v>8489</v>
      </c>
      <c r="F46" s="190">
        <f>F47</f>
        <v>0</v>
      </c>
      <c r="G46" s="190">
        <f>G47</f>
        <v>0</v>
      </c>
      <c r="H46" s="189">
        <f t="shared" ref="H46:H53" si="17">I46+K46</f>
        <v>0</v>
      </c>
      <c r="I46" s="189"/>
      <c r="J46" s="189"/>
      <c r="K46" s="189"/>
      <c r="L46" s="8">
        <f t="shared" ref="L46:L53" si="18">M46+O46</f>
        <v>8489</v>
      </c>
      <c r="M46" s="8">
        <f t="shared" ref="M46:O53" si="19">E46+I46</f>
        <v>8489</v>
      </c>
      <c r="N46" s="8">
        <f t="shared" si="19"/>
        <v>0</v>
      </c>
      <c r="O46" s="8">
        <f t="shared" si="19"/>
        <v>0</v>
      </c>
      <c r="P46" s="24"/>
      <c r="Q46" s="24"/>
    </row>
    <row r="47" spans="1:17" s="24" customFormat="1" ht="15" customHeight="1" x14ac:dyDescent="0.25">
      <c r="A47" s="115"/>
      <c r="B47" s="110" t="s">
        <v>250</v>
      </c>
      <c r="C47" s="55" t="s">
        <v>21</v>
      </c>
      <c r="D47" s="190">
        <f t="shared" si="15"/>
        <v>8489</v>
      </c>
      <c r="E47" s="200">
        <v>8489</v>
      </c>
      <c r="F47" s="200"/>
      <c r="G47" s="200"/>
      <c r="H47" s="189">
        <f t="shared" si="17"/>
        <v>0</v>
      </c>
      <c r="I47" s="189"/>
      <c r="J47" s="189"/>
      <c r="K47" s="189"/>
      <c r="L47" s="8">
        <f t="shared" si="18"/>
        <v>8489</v>
      </c>
      <c r="M47" s="8">
        <f t="shared" si="19"/>
        <v>8489</v>
      </c>
      <c r="N47" s="8">
        <f t="shared" si="19"/>
        <v>0</v>
      </c>
      <c r="O47" s="8">
        <f t="shared" si="19"/>
        <v>0</v>
      </c>
      <c r="P47" s="2"/>
      <c r="Q47" s="2"/>
    </row>
    <row r="48" spans="1:17" ht="15" customHeight="1" x14ac:dyDescent="0.25">
      <c r="A48" s="11"/>
      <c r="B48" s="53"/>
      <c r="C48" s="20" t="s">
        <v>33</v>
      </c>
      <c r="D48" s="190">
        <f t="shared" si="15"/>
        <v>14024</v>
      </c>
      <c r="E48" s="190">
        <f>E49+E50+E51</f>
        <v>5414</v>
      </c>
      <c r="F48" s="190">
        <f>F49+F50+F51</f>
        <v>0</v>
      </c>
      <c r="G48" s="190">
        <f>G49+G50+G51</f>
        <v>8610</v>
      </c>
      <c r="H48" s="189">
        <f t="shared" si="17"/>
        <v>0</v>
      </c>
      <c r="I48" s="189"/>
      <c r="J48" s="189"/>
      <c r="K48" s="189"/>
      <c r="L48" s="8">
        <f t="shared" si="18"/>
        <v>14024</v>
      </c>
      <c r="M48" s="8">
        <f t="shared" si="19"/>
        <v>5414</v>
      </c>
      <c r="N48" s="8">
        <f t="shared" si="19"/>
        <v>0</v>
      </c>
      <c r="O48" s="8">
        <f t="shared" si="19"/>
        <v>8610</v>
      </c>
    </row>
    <row r="49" spans="1:17" s="24" customFormat="1" ht="15" customHeight="1" x14ac:dyDescent="0.25">
      <c r="A49" s="115"/>
      <c r="B49" s="110" t="s">
        <v>250</v>
      </c>
      <c r="C49" s="55" t="s">
        <v>33</v>
      </c>
      <c r="D49" s="190">
        <f t="shared" si="15"/>
        <v>9587</v>
      </c>
      <c r="E49" s="200">
        <v>977</v>
      </c>
      <c r="F49" s="200"/>
      <c r="G49" s="200">
        <v>8610</v>
      </c>
      <c r="H49" s="189">
        <f t="shared" si="17"/>
        <v>0</v>
      </c>
      <c r="I49" s="189"/>
      <c r="J49" s="189"/>
      <c r="K49" s="189"/>
      <c r="L49" s="8">
        <f t="shared" si="18"/>
        <v>9587</v>
      </c>
      <c r="M49" s="8">
        <f t="shared" si="19"/>
        <v>977</v>
      </c>
      <c r="N49" s="8">
        <f t="shared" si="19"/>
        <v>0</v>
      </c>
      <c r="O49" s="8">
        <f t="shared" si="19"/>
        <v>8610</v>
      </c>
      <c r="P49" s="2"/>
      <c r="Q49" s="2"/>
    </row>
    <row r="50" spans="1:17" s="24" customFormat="1" ht="15" customHeight="1" x14ac:dyDescent="0.25">
      <c r="A50" s="115"/>
      <c r="B50" s="119" t="s">
        <v>255</v>
      </c>
      <c r="C50" s="55" t="s">
        <v>33</v>
      </c>
      <c r="D50" s="190">
        <f t="shared" si="15"/>
        <v>4145</v>
      </c>
      <c r="E50" s="200">
        <v>4145</v>
      </c>
      <c r="F50" s="200"/>
      <c r="G50" s="200"/>
      <c r="H50" s="189">
        <f t="shared" si="17"/>
        <v>0</v>
      </c>
      <c r="I50" s="189"/>
      <c r="J50" s="189"/>
      <c r="K50" s="189"/>
      <c r="L50" s="8">
        <f t="shared" si="18"/>
        <v>4145</v>
      </c>
      <c r="M50" s="8">
        <f t="shared" si="19"/>
        <v>4145</v>
      </c>
      <c r="N50" s="8">
        <f t="shared" si="19"/>
        <v>0</v>
      </c>
      <c r="O50" s="8">
        <f t="shared" si="19"/>
        <v>0</v>
      </c>
    </row>
    <row r="51" spans="1:17" s="24" customFormat="1" ht="26.25" customHeight="1" x14ac:dyDescent="0.25">
      <c r="A51" s="115"/>
      <c r="B51" s="120" t="s">
        <v>66</v>
      </c>
      <c r="C51" s="55" t="s">
        <v>33</v>
      </c>
      <c r="D51" s="200">
        <f t="shared" si="15"/>
        <v>292</v>
      </c>
      <c r="E51" s="200">
        <v>292</v>
      </c>
      <c r="F51" s="200"/>
      <c r="G51" s="200"/>
      <c r="H51" s="189">
        <f t="shared" si="17"/>
        <v>0</v>
      </c>
      <c r="I51" s="189"/>
      <c r="J51" s="189"/>
      <c r="K51" s="189"/>
      <c r="L51" s="8">
        <f t="shared" si="18"/>
        <v>292</v>
      </c>
      <c r="M51" s="8">
        <f t="shared" si="19"/>
        <v>292</v>
      </c>
      <c r="N51" s="8">
        <f t="shared" si="19"/>
        <v>0</v>
      </c>
      <c r="O51" s="8">
        <f t="shared" si="19"/>
        <v>0</v>
      </c>
      <c r="P51" s="2"/>
      <c r="Q51" s="2"/>
    </row>
    <row r="52" spans="1:17" ht="15" customHeight="1" x14ac:dyDescent="0.25">
      <c r="A52" s="11"/>
      <c r="B52" s="53"/>
      <c r="C52" s="20" t="s">
        <v>22</v>
      </c>
      <c r="D52" s="190">
        <f t="shared" si="15"/>
        <v>26304</v>
      </c>
      <c r="E52" s="190">
        <f>E53</f>
        <v>0</v>
      </c>
      <c r="F52" s="190">
        <f>F53</f>
        <v>0</v>
      </c>
      <c r="G52" s="190">
        <f>G53</f>
        <v>26304</v>
      </c>
      <c r="H52" s="189">
        <f t="shared" si="17"/>
        <v>0</v>
      </c>
      <c r="I52" s="189"/>
      <c r="J52" s="189"/>
      <c r="K52" s="189"/>
      <c r="L52" s="8">
        <f t="shared" si="18"/>
        <v>26304</v>
      </c>
      <c r="M52" s="8">
        <f t="shared" si="19"/>
        <v>0</v>
      </c>
      <c r="N52" s="8">
        <f t="shared" si="19"/>
        <v>0</v>
      </c>
      <c r="O52" s="8">
        <f t="shared" si="19"/>
        <v>26304</v>
      </c>
      <c r="P52" s="24"/>
      <c r="Q52" s="24"/>
    </row>
    <row r="53" spans="1:17" s="24" customFormat="1" ht="15" customHeight="1" x14ac:dyDescent="0.25">
      <c r="A53" s="115"/>
      <c r="B53" s="110" t="s">
        <v>250</v>
      </c>
      <c r="C53" s="55" t="s">
        <v>22</v>
      </c>
      <c r="D53" s="190">
        <f t="shared" si="15"/>
        <v>26304</v>
      </c>
      <c r="E53" s="200"/>
      <c r="F53" s="200"/>
      <c r="G53" s="200">
        <v>26304</v>
      </c>
      <c r="H53" s="189">
        <f t="shared" si="17"/>
        <v>0</v>
      </c>
      <c r="I53" s="189"/>
      <c r="J53" s="189"/>
      <c r="K53" s="189"/>
      <c r="L53" s="8">
        <f t="shared" si="18"/>
        <v>26304</v>
      </c>
      <c r="M53" s="8">
        <f t="shared" si="19"/>
        <v>0</v>
      </c>
      <c r="N53" s="8">
        <f t="shared" si="19"/>
        <v>0</v>
      </c>
      <c r="O53" s="8">
        <f t="shared" si="19"/>
        <v>26304</v>
      </c>
    </row>
    <row r="54" spans="1:17" ht="15" customHeight="1" x14ac:dyDescent="0.25">
      <c r="A54" s="5" t="s">
        <v>91</v>
      </c>
      <c r="B54" s="6" t="s">
        <v>7</v>
      </c>
      <c r="C54" s="7" t="s">
        <v>22</v>
      </c>
      <c r="D54" s="190">
        <f t="shared" si="15"/>
        <v>5</v>
      </c>
      <c r="E54" s="190">
        <f t="shared" ref="E54:O54" si="20">E55</f>
        <v>5</v>
      </c>
      <c r="F54" s="190">
        <f t="shared" si="20"/>
        <v>0</v>
      </c>
      <c r="G54" s="190">
        <f t="shared" si="20"/>
        <v>0</v>
      </c>
      <c r="H54" s="189">
        <f t="shared" si="20"/>
        <v>0</v>
      </c>
      <c r="I54" s="189">
        <f t="shared" si="20"/>
        <v>0</v>
      </c>
      <c r="J54" s="189">
        <f t="shared" si="20"/>
        <v>0</v>
      </c>
      <c r="K54" s="189">
        <f t="shared" si="20"/>
        <v>0</v>
      </c>
      <c r="L54" s="8">
        <f t="shared" si="20"/>
        <v>5</v>
      </c>
      <c r="M54" s="8">
        <f t="shared" si="20"/>
        <v>5</v>
      </c>
      <c r="N54" s="8">
        <f t="shared" si="20"/>
        <v>0</v>
      </c>
      <c r="O54" s="8">
        <f t="shared" si="20"/>
        <v>0</v>
      </c>
      <c r="P54" s="24"/>
      <c r="Q54" s="24"/>
    </row>
    <row r="55" spans="1:17" s="24" customFormat="1" ht="15" customHeight="1" x14ac:dyDescent="0.25">
      <c r="A55" s="29"/>
      <c r="B55" s="116" t="s">
        <v>253</v>
      </c>
      <c r="C55" s="51" t="s">
        <v>22</v>
      </c>
      <c r="D55" s="200">
        <f t="shared" si="15"/>
        <v>5</v>
      </c>
      <c r="E55" s="200">
        <v>5</v>
      </c>
      <c r="F55" s="200"/>
      <c r="G55" s="200"/>
      <c r="H55" s="189">
        <f>I55+K55</f>
        <v>0</v>
      </c>
      <c r="I55" s="189"/>
      <c r="J55" s="189"/>
      <c r="K55" s="189"/>
      <c r="L55" s="8">
        <f>M55+O55</f>
        <v>5</v>
      </c>
      <c r="M55" s="8">
        <f>E55+I55</f>
        <v>5</v>
      </c>
      <c r="N55" s="8">
        <f>F55+J55</f>
        <v>0</v>
      </c>
      <c r="O55" s="8">
        <f>G55+K55</f>
        <v>0</v>
      </c>
      <c r="P55" s="2"/>
      <c r="Q55" s="2"/>
    </row>
    <row r="56" spans="1:17" ht="15" customHeight="1" x14ac:dyDescent="0.25">
      <c r="A56" s="5" t="s">
        <v>92</v>
      </c>
      <c r="B56" s="6" t="s">
        <v>10</v>
      </c>
      <c r="C56" s="7" t="s">
        <v>22</v>
      </c>
      <c r="D56" s="190">
        <f t="shared" si="15"/>
        <v>186</v>
      </c>
      <c r="E56" s="190">
        <f t="shared" ref="E56:O56" si="21">E57</f>
        <v>186</v>
      </c>
      <c r="F56" s="190">
        <f t="shared" si="21"/>
        <v>0</v>
      </c>
      <c r="G56" s="190">
        <f t="shared" si="21"/>
        <v>0</v>
      </c>
      <c r="H56" s="189">
        <f t="shared" si="21"/>
        <v>0</v>
      </c>
      <c r="I56" s="189">
        <f t="shared" si="21"/>
        <v>0</v>
      </c>
      <c r="J56" s="189">
        <f t="shared" si="21"/>
        <v>0</v>
      </c>
      <c r="K56" s="189">
        <f t="shared" si="21"/>
        <v>0</v>
      </c>
      <c r="L56" s="8">
        <f t="shared" si="21"/>
        <v>186</v>
      </c>
      <c r="M56" s="8">
        <f t="shared" si="21"/>
        <v>186</v>
      </c>
      <c r="N56" s="8">
        <f t="shared" si="21"/>
        <v>0</v>
      </c>
      <c r="O56" s="8">
        <f t="shared" si="21"/>
        <v>0</v>
      </c>
      <c r="P56" s="24"/>
      <c r="Q56" s="24"/>
    </row>
    <row r="57" spans="1:17" s="24" customFormat="1" ht="15" customHeight="1" x14ac:dyDescent="0.25">
      <c r="A57" s="29"/>
      <c r="B57" s="116" t="s">
        <v>253</v>
      </c>
      <c r="C57" s="51" t="s">
        <v>22</v>
      </c>
      <c r="D57" s="200">
        <f t="shared" si="15"/>
        <v>186</v>
      </c>
      <c r="E57" s="200">
        <v>186</v>
      </c>
      <c r="F57" s="200"/>
      <c r="G57" s="200"/>
      <c r="H57" s="189">
        <f>I57+K57</f>
        <v>0</v>
      </c>
      <c r="I57" s="189"/>
      <c r="J57" s="189"/>
      <c r="K57" s="189"/>
      <c r="L57" s="8">
        <f>M57+O57</f>
        <v>186</v>
      </c>
      <c r="M57" s="8">
        <f>E57+I57</f>
        <v>186</v>
      </c>
      <c r="N57" s="8">
        <f>F57+J57</f>
        <v>0</v>
      </c>
      <c r="O57" s="8">
        <f>G57+K57</f>
        <v>0</v>
      </c>
      <c r="P57" s="2"/>
      <c r="Q57" s="2"/>
    </row>
    <row r="58" spans="1:17" ht="15" customHeight="1" x14ac:dyDescent="0.25">
      <c r="A58" s="5" t="s">
        <v>93</v>
      </c>
      <c r="B58" s="6" t="s">
        <v>11</v>
      </c>
      <c r="C58" s="7" t="s">
        <v>22</v>
      </c>
      <c r="D58" s="190">
        <f t="shared" si="15"/>
        <v>1225</v>
      </c>
      <c r="E58" s="190">
        <f t="shared" ref="E58:O58" si="22">E59</f>
        <v>384</v>
      </c>
      <c r="F58" s="190">
        <f t="shared" si="22"/>
        <v>0</v>
      </c>
      <c r="G58" s="190">
        <f t="shared" si="22"/>
        <v>841</v>
      </c>
      <c r="H58" s="189">
        <f t="shared" si="22"/>
        <v>0</v>
      </c>
      <c r="I58" s="189">
        <f t="shared" si="22"/>
        <v>0</v>
      </c>
      <c r="J58" s="189">
        <f t="shared" si="22"/>
        <v>0</v>
      </c>
      <c r="K58" s="189">
        <f t="shared" si="22"/>
        <v>0</v>
      </c>
      <c r="L58" s="8">
        <f t="shared" si="22"/>
        <v>1225</v>
      </c>
      <c r="M58" s="8">
        <f t="shared" si="22"/>
        <v>384</v>
      </c>
      <c r="N58" s="8">
        <f t="shared" si="22"/>
        <v>0</v>
      </c>
      <c r="O58" s="8">
        <f t="shared" si="22"/>
        <v>841</v>
      </c>
      <c r="P58" s="24"/>
      <c r="Q58" s="24"/>
    </row>
    <row r="59" spans="1:17" s="24" customFormat="1" ht="15" customHeight="1" x14ac:dyDescent="0.25">
      <c r="A59" s="29"/>
      <c r="B59" s="116" t="s">
        <v>253</v>
      </c>
      <c r="C59" s="51" t="s">
        <v>22</v>
      </c>
      <c r="D59" s="200">
        <f t="shared" si="15"/>
        <v>1225</v>
      </c>
      <c r="E59" s="200">
        <v>384</v>
      </c>
      <c r="F59" s="200"/>
      <c r="G59" s="200">
        <v>841</v>
      </c>
      <c r="H59" s="189">
        <f>I59+K59</f>
        <v>0</v>
      </c>
      <c r="I59" s="189"/>
      <c r="J59" s="189"/>
      <c r="K59" s="189"/>
      <c r="L59" s="8">
        <f>M59+O59</f>
        <v>1225</v>
      </c>
      <c r="M59" s="8">
        <f>E59+I59</f>
        <v>384</v>
      </c>
      <c r="N59" s="8">
        <f>F59+J59</f>
        <v>0</v>
      </c>
      <c r="O59" s="8">
        <f>G59+K59</f>
        <v>841</v>
      </c>
      <c r="P59" s="2"/>
      <c r="Q59" s="2"/>
    </row>
    <row r="60" spans="1:17" ht="15" customHeight="1" x14ac:dyDescent="0.25">
      <c r="A60" s="25" t="s">
        <v>94</v>
      </c>
      <c r="B60" s="16" t="s">
        <v>12</v>
      </c>
      <c r="C60" s="7" t="s">
        <v>22</v>
      </c>
      <c r="D60" s="190">
        <f t="shared" si="15"/>
        <v>117</v>
      </c>
      <c r="E60" s="190">
        <f t="shared" ref="E60:O60" si="23">E61</f>
        <v>117</v>
      </c>
      <c r="F60" s="190">
        <f t="shared" si="23"/>
        <v>0</v>
      </c>
      <c r="G60" s="190">
        <f t="shared" si="23"/>
        <v>0</v>
      </c>
      <c r="H60" s="189">
        <f t="shared" si="23"/>
        <v>0</v>
      </c>
      <c r="I60" s="189">
        <f t="shared" si="23"/>
        <v>0</v>
      </c>
      <c r="J60" s="189">
        <f t="shared" si="23"/>
        <v>0</v>
      </c>
      <c r="K60" s="189">
        <f t="shared" si="23"/>
        <v>0</v>
      </c>
      <c r="L60" s="27">
        <f t="shared" si="23"/>
        <v>117</v>
      </c>
      <c r="M60" s="27">
        <f t="shared" si="23"/>
        <v>117</v>
      </c>
      <c r="N60" s="27">
        <f t="shared" si="23"/>
        <v>0</v>
      </c>
      <c r="O60" s="27">
        <f t="shared" si="23"/>
        <v>0</v>
      </c>
      <c r="P60" s="24"/>
      <c r="Q60" s="24"/>
    </row>
    <row r="61" spans="1:17" s="24" customFormat="1" ht="15" customHeight="1" x14ac:dyDescent="0.25">
      <c r="A61" s="54"/>
      <c r="B61" s="116" t="s">
        <v>253</v>
      </c>
      <c r="C61" s="51" t="s">
        <v>22</v>
      </c>
      <c r="D61" s="200">
        <f t="shared" si="15"/>
        <v>117</v>
      </c>
      <c r="E61" s="200">
        <v>117</v>
      </c>
      <c r="F61" s="200"/>
      <c r="G61" s="200"/>
      <c r="H61" s="189">
        <f>I61+K61</f>
        <v>0</v>
      </c>
      <c r="I61" s="189"/>
      <c r="J61" s="189"/>
      <c r="K61" s="189"/>
      <c r="L61" s="8">
        <f>M61+O61</f>
        <v>117</v>
      </c>
      <c r="M61" s="8">
        <f>E61+I61</f>
        <v>117</v>
      </c>
      <c r="N61" s="8">
        <f>F61+J61</f>
        <v>0</v>
      </c>
      <c r="O61" s="8">
        <f>G61+K61</f>
        <v>0</v>
      </c>
      <c r="P61" s="2"/>
      <c r="Q61" s="2"/>
    </row>
    <row r="62" spans="1:17" ht="15" customHeight="1" x14ac:dyDescent="0.25">
      <c r="A62" s="25" t="s">
        <v>95</v>
      </c>
      <c r="B62" s="16" t="s">
        <v>13</v>
      </c>
      <c r="C62" s="7" t="s">
        <v>22</v>
      </c>
      <c r="D62" s="190">
        <f t="shared" si="15"/>
        <v>334</v>
      </c>
      <c r="E62" s="190">
        <f t="shared" ref="E62:O62" si="24">E63</f>
        <v>334</v>
      </c>
      <c r="F62" s="190">
        <f t="shared" si="24"/>
        <v>0</v>
      </c>
      <c r="G62" s="190">
        <f t="shared" si="24"/>
        <v>0</v>
      </c>
      <c r="H62" s="189">
        <f t="shared" si="24"/>
        <v>0</v>
      </c>
      <c r="I62" s="189">
        <f t="shared" si="24"/>
        <v>0</v>
      </c>
      <c r="J62" s="189">
        <f t="shared" si="24"/>
        <v>0</v>
      </c>
      <c r="K62" s="189">
        <f t="shared" si="24"/>
        <v>0</v>
      </c>
      <c r="L62" s="27">
        <f t="shared" si="24"/>
        <v>334</v>
      </c>
      <c r="M62" s="27">
        <f t="shared" si="24"/>
        <v>334</v>
      </c>
      <c r="N62" s="27">
        <f t="shared" si="24"/>
        <v>0</v>
      </c>
      <c r="O62" s="27">
        <f t="shared" si="24"/>
        <v>0</v>
      </c>
      <c r="P62" s="24"/>
      <c r="Q62" s="24"/>
    </row>
    <row r="63" spans="1:17" s="24" customFormat="1" ht="15" customHeight="1" x14ac:dyDescent="0.25">
      <c r="A63" s="54"/>
      <c r="B63" s="116" t="s">
        <v>253</v>
      </c>
      <c r="C63" s="51" t="s">
        <v>22</v>
      </c>
      <c r="D63" s="200">
        <f t="shared" si="15"/>
        <v>334</v>
      </c>
      <c r="E63" s="200">
        <v>334</v>
      </c>
      <c r="F63" s="200"/>
      <c r="G63" s="200"/>
      <c r="H63" s="189">
        <f>I63+K63</f>
        <v>0</v>
      </c>
      <c r="I63" s="189"/>
      <c r="J63" s="189"/>
      <c r="K63" s="189"/>
      <c r="L63" s="8">
        <f>M63+O63</f>
        <v>334</v>
      </c>
      <c r="M63" s="8">
        <f>E63+I63</f>
        <v>334</v>
      </c>
      <c r="N63" s="8">
        <f>F63+J63</f>
        <v>0</v>
      </c>
      <c r="O63" s="8">
        <f>G63+K63</f>
        <v>0</v>
      </c>
      <c r="P63" s="2"/>
      <c r="Q63" s="2"/>
    </row>
    <row r="64" spans="1:17" ht="15" customHeight="1" x14ac:dyDescent="0.25">
      <c r="A64" s="5" t="s">
        <v>96</v>
      </c>
      <c r="B64" s="52" t="s">
        <v>14</v>
      </c>
      <c r="C64" s="7" t="s">
        <v>22</v>
      </c>
      <c r="D64" s="190">
        <f t="shared" si="15"/>
        <v>1182</v>
      </c>
      <c r="E64" s="190">
        <f t="shared" ref="E64:O64" si="25">E65</f>
        <v>1182</v>
      </c>
      <c r="F64" s="190">
        <f t="shared" si="25"/>
        <v>0</v>
      </c>
      <c r="G64" s="190">
        <f t="shared" si="25"/>
        <v>0</v>
      </c>
      <c r="H64" s="189">
        <f t="shared" si="25"/>
        <v>0</v>
      </c>
      <c r="I64" s="189">
        <f t="shared" si="25"/>
        <v>0</v>
      </c>
      <c r="J64" s="189">
        <f t="shared" si="25"/>
        <v>0</v>
      </c>
      <c r="K64" s="189">
        <f t="shared" si="25"/>
        <v>0</v>
      </c>
      <c r="L64" s="8">
        <f t="shared" si="25"/>
        <v>1182</v>
      </c>
      <c r="M64" s="8">
        <f t="shared" si="25"/>
        <v>1182</v>
      </c>
      <c r="N64" s="8">
        <f t="shared" si="25"/>
        <v>0</v>
      </c>
      <c r="O64" s="8">
        <f t="shared" si="25"/>
        <v>0</v>
      </c>
      <c r="P64" s="24"/>
      <c r="Q64" s="24"/>
    </row>
    <row r="65" spans="1:17" s="24" customFormat="1" ht="15" customHeight="1" x14ac:dyDescent="0.25">
      <c r="A65" s="54"/>
      <c r="B65" s="118" t="s">
        <v>253</v>
      </c>
      <c r="C65" s="51" t="s">
        <v>22</v>
      </c>
      <c r="D65" s="200">
        <f t="shared" si="15"/>
        <v>1182</v>
      </c>
      <c r="E65" s="200">
        <v>1182</v>
      </c>
      <c r="F65" s="200"/>
      <c r="G65" s="200"/>
      <c r="H65" s="189">
        <f>I65+K65</f>
        <v>0</v>
      </c>
      <c r="I65" s="189"/>
      <c r="J65" s="189"/>
      <c r="K65" s="189"/>
      <c r="L65" s="8">
        <f>M65+O65</f>
        <v>1182</v>
      </c>
      <c r="M65" s="8">
        <f>E65+I65</f>
        <v>1182</v>
      </c>
      <c r="N65" s="8">
        <f>F65+J65</f>
        <v>0</v>
      </c>
      <c r="O65" s="8">
        <f>G65+K65</f>
        <v>0</v>
      </c>
      <c r="P65" s="2"/>
      <c r="Q65" s="2"/>
    </row>
    <row r="66" spans="1:17" ht="15" customHeight="1" x14ac:dyDescent="0.25">
      <c r="A66" s="11" t="s">
        <v>97</v>
      </c>
      <c r="B66" s="12" t="s">
        <v>15</v>
      </c>
      <c r="C66" s="7" t="s">
        <v>22</v>
      </c>
      <c r="D66" s="190">
        <f t="shared" si="15"/>
        <v>646</v>
      </c>
      <c r="E66" s="190">
        <f t="shared" ref="E66:O66" si="26">E67</f>
        <v>646</v>
      </c>
      <c r="F66" s="190">
        <f t="shared" si="26"/>
        <v>0</v>
      </c>
      <c r="G66" s="190">
        <f t="shared" si="26"/>
        <v>0</v>
      </c>
      <c r="H66" s="189">
        <f t="shared" si="26"/>
        <v>0</v>
      </c>
      <c r="I66" s="189">
        <f t="shared" si="26"/>
        <v>0</v>
      </c>
      <c r="J66" s="189">
        <f t="shared" si="26"/>
        <v>0</v>
      </c>
      <c r="K66" s="189">
        <f t="shared" si="26"/>
        <v>0</v>
      </c>
      <c r="L66" s="8">
        <f t="shared" si="26"/>
        <v>646</v>
      </c>
      <c r="M66" s="8">
        <f t="shared" si="26"/>
        <v>646</v>
      </c>
      <c r="N66" s="8">
        <f t="shared" si="26"/>
        <v>0</v>
      </c>
      <c r="O66" s="8">
        <f t="shared" si="26"/>
        <v>0</v>
      </c>
      <c r="P66" s="24"/>
      <c r="Q66" s="24"/>
    </row>
    <row r="67" spans="1:17" s="24" customFormat="1" ht="15" customHeight="1" x14ac:dyDescent="0.25">
      <c r="A67" s="29"/>
      <c r="B67" s="116" t="s">
        <v>253</v>
      </c>
      <c r="C67" s="51" t="s">
        <v>22</v>
      </c>
      <c r="D67" s="200">
        <f t="shared" si="15"/>
        <v>646</v>
      </c>
      <c r="E67" s="200">
        <v>646</v>
      </c>
      <c r="F67" s="200"/>
      <c r="G67" s="200"/>
      <c r="H67" s="189">
        <f>I67+K67</f>
        <v>0</v>
      </c>
      <c r="I67" s="189"/>
      <c r="J67" s="189"/>
      <c r="K67" s="189"/>
      <c r="L67" s="8">
        <f>M67+O67</f>
        <v>646</v>
      </c>
      <c r="M67" s="8">
        <f>E67+I67</f>
        <v>646</v>
      </c>
      <c r="N67" s="8">
        <f>F67+J67</f>
        <v>0</v>
      </c>
      <c r="O67" s="8">
        <f>G67+K67</f>
        <v>0</v>
      </c>
      <c r="P67" s="2"/>
      <c r="Q67" s="2"/>
    </row>
    <row r="68" spans="1:17" ht="15" customHeight="1" x14ac:dyDescent="0.25">
      <c r="A68" s="5" t="s">
        <v>98</v>
      </c>
      <c r="B68" s="6" t="s">
        <v>16</v>
      </c>
      <c r="C68" s="7" t="s">
        <v>22</v>
      </c>
      <c r="D68" s="190">
        <f t="shared" si="15"/>
        <v>2002</v>
      </c>
      <c r="E68" s="190">
        <f t="shared" ref="E68:O68" si="27">E69</f>
        <v>502</v>
      </c>
      <c r="F68" s="190">
        <f t="shared" si="27"/>
        <v>0</v>
      </c>
      <c r="G68" s="190">
        <f t="shared" si="27"/>
        <v>1500</v>
      </c>
      <c r="H68" s="189">
        <f t="shared" si="27"/>
        <v>0</v>
      </c>
      <c r="I68" s="189">
        <f t="shared" si="27"/>
        <v>0</v>
      </c>
      <c r="J68" s="189">
        <f t="shared" si="27"/>
        <v>0</v>
      </c>
      <c r="K68" s="189">
        <f t="shared" si="27"/>
        <v>0</v>
      </c>
      <c r="L68" s="8">
        <f t="shared" si="27"/>
        <v>2002</v>
      </c>
      <c r="M68" s="8">
        <f t="shared" si="27"/>
        <v>502</v>
      </c>
      <c r="N68" s="8">
        <f t="shared" si="27"/>
        <v>0</v>
      </c>
      <c r="O68" s="8">
        <f t="shared" si="27"/>
        <v>1500</v>
      </c>
      <c r="P68" s="24"/>
      <c r="Q68" s="24"/>
    </row>
    <row r="69" spans="1:17" s="24" customFormat="1" ht="15" customHeight="1" x14ac:dyDescent="0.25">
      <c r="A69" s="29"/>
      <c r="B69" s="116" t="s">
        <v>253</v>
      </c>
      <c r="C69" s="51" t="s">
        <v>22</v>
      </c>
      <c r="D69" s="200">
        <f t="shared" si="15"/>
        <v>2002</v>
      </c>
      <c r="E69" s="200">
        <v>502</v>
      </c>
      <c r="F69" s="200"/>
      <c r="G69" s="200">
        <v>1500</v>
      </c>
      <c r="H69" s="189">
        <f>I69+K69</f>
        <v>0</v>
      </c>
      <c r="I69" s="189"/>
      <c r="J69" s="189"/>
      <c r="K69" s="189"/>
      <c r="L69" s="8">
        <f>M69+O69</f>
        <v>2002</v>
      </c>
      <c r="M69" s="8">
        <f>E69+I69</f>
        <v>502</v>
      </c>
      <c r="N69" s="8">
        <f>F69+J69</f>
        <v>0</v>
      </c>
      <c r="O69" s="8">
        <f>G69+K69</f>
        <v>1500</v>
      </c>
      <c r="P69" s="2"/>
      <c r="Q69" s="2"/>
    </row>
    <row r="70" spans="1:17" ht="15" customHeight="1" x14ac:dyDescent="0.25">
      <c r="A70" s="5" t="s">
        <v>99</v>
      </c>
      <c r="B70" s="6" t="s">
        <v>17</v>
      </c>
      <c r="C70" s="7" t="s">
        <v>22</v>
      </c>
      <c r="D70" s="190">
        <f t="shared" si="15"/>
        <v>243</v>
      </c>
      <c r="E70" s="190">
        <f t="shared" ref="E70:O70" si="28">E71</f>
        <v>243</v>
      </c>
      <c r="F70" s="190">
        <f t="shared" si="28"/>
        <v>0</v>
      </c>
      <c r="G70" s="190">
        <f t="shared" si="28"/>
        <v>0</v>
      </c>
      <c r="H70" s="189">
        <f t="shared" si="28"/>
        <v>0</v>
      </c>
      <c r="I70" s="189">
        <f t="shared" si="28"/>
        <v>0</v>
      </c>
      <c r="J70" s="189">
        <f t="shared" si="28"/>
        <v>0</v>
      </c>
      <c r="K70" s="189">
        <f t="shared" si="28"/>
        <v>0</v>
      </c>
      <c r="L70" s="8">
        <f t="shared" si="28"/>
        <v>243</v>
      </c>
      <c r="M70" s="8">
        <f t="shared" si="28"/>
        <v>243</v>
      </c>
      <c r="N70" s="8">
        <f t="shared" si="28"/>
        <v>0</v>
      </c>
      <c r="O70" s="8">
        <f t="shared" si="28"/>
        <v>0</v>
      </c>
      <c r="P70" s="24"/>
      <c r="Q70" s="24"/>
    </row>
    <row r="71" spans="1:17" s="24" customFormat="1" ht="15" customHeight="1" x14ac:dyDescent="0.25">
      <c r="A71" s="29"/>
      <c r="B71" s="116" t="s">
        <v>253</v>
      </c>
      <c r="C71" s="51" t="s">
        <v>22</v>
      </c>
      <c r="D71" s="200">
        <f t="shared" si="15"/>
        <v>243</v>
      </c>
      <c r="E71" s="200">
        <v>243</v>
      </c>
      <c r="F71" s="200"/>
      <c r="G71" s="200"/>
      <c r="H71" s="189">
        <f>I71+K71</f>
        <v>0</v>
      </c>
      <c r="I71" s="189"/>
      <c r="J71" s="189"/>
      <c r="K71" s="189"/>
      <c r="L71" s="8">
        <f>M71+O71</f>
        <v>243</v>
      </c>
      <c r="M71" s="8">
        <f>E71+I71</f>
        <v>243</v>
      </c>
      <c r="N71" s="8">
        <f>F71+J71</f>
        <v>0</v>
      </c>
      <c r="O71" s="8">
        <f>G71+K71</f>
        <v>0</v>
      </c>
      <c r="P71" s="2"/>
      <c r="Q71" s="2"/>
    </row>
    <row r="72" spans="1:17" ht="15" customHeight="1" x14ac:dyDescent="0.25">
      <c r="A72" s="5" t="s">
        <v>100</v>
      </c>
      <c r="B72" s="6" t="s">
        <v>18</v>
      </c>
      <c r="C72" s="7" t="s">
        <v>22</v>
      </c>
      <c r="D72" s="190">
        <f t="shared" si="15"/>
        <v>229</v>
      </c>
      <c r="E72" s="190">
        <f t="shared" ref="E72:O72" si="29">E73</f>
        <v>229</v>
      </c>
      <c r="F72" s="190">
        <f t="shared" si="29"/>
        <v>0</v>
      </c>
      <c r="G72" s="190">
        <f t="shared" si="29"/>
        <v>0</v>
      </c>
      <c r="H72" s="189">
        <f t="shared" si="29"/>
        <v>0</v>
      </c>
      <c r="I72" s="189">
        <f t="shared" si="29"/>
        <v>0</v>
      </c>
      <c r="J72" s="189">
        <f t="shared" si="29"/>
        <v>0</v>
      </c>
      <c r="K72" s="189">
        <f t="shared" si="29"/>
        <v>0</v>
      </c>
      <c r="L72" s="8">
        <f t="shared" si="29"/>
        <v>229</v>
      </c>
      <c r="M72" s="8">
        <f t="shared" si="29"/>
        <v>229</v>
      </c>
      <c r="N72" s="8">
        <f t="shared" si="29"/>
        <v>0</v>
      </c>
      <c r="O72" s="8">
        <f t="shared" si="29"/>
        <v>0</v>
      </c>
      <c r="P72" s="24"/>
      <c r="Q72" s="24"/>
    </row>
    <row r="73" spans="1:17" s="24" customFormat="1" ht="15" customHeight="1" x14ac:dyDescent="0.25">
      <c r="A73" s="29"/>
      <c r="B73" s="116" t="s">
        <v>253</v>
      </c>
      <c r="C73" s="51" t="s">
        <v>22</v>
      </c>
      <c r="D73" s="200">
        <f t="shared" si="15"/>
        <v>229</v>
      </c>
      <c r="E73" s="200">
        <v>229</v>
      </c>
      <c r="F73" s="200"/>
      <c r="G73" s="200"/>
      <c r="H73" s="189">
        <f>I73+K73</f>
        <v>0</v>
      </c>
      <c r="I73" s="189"/>
      <c r="J73" s="189"/>
      <c r="K73" s="189"/>
      <c r="L73" s="8">
        <f>M73+O73</f>
        <v>229</v>
      </c>
      <c r="M73" s="8">
        <f>E73+I73</f>
        <v>229</v>
      </c>
      <c r="N73" s="8">
        <f>F73+J73</f>
        <v>0</v>
      </c>
      <c r="O73" s="8">
        <f>G73+K73</f>
        <v>0</v>
      </c>
      <c r="P73" s="2"/>
      <c r="Q73" s="2"/>
    </row>
    <row r="74" spans="1:17" ht="15" customHeight="1" x14ac:dyDescent="0.25">
      <c r="A74" s="32" t="s">
        <v>101</v>
      </c>
      <c r="B74" s="33" t="s">
        <v>256</v>
      </c>
      <c r="C74" s="15"/>
      <c r="D74" s="188">
        <f t="shared" si="15"/>
        <v>54986</v>
      </c>
      <c r="E74" s="188">
        <f t="shared" ref="E74:O74" si="30">E76+E77+E78+E79</f>
        <v>17731</v>
      </c>
      <c r="F74" s="188">
        <f t="shared" si="30"/>
        <v>0</v>
      </c>
      <c r="G74" s="188">
        <f t="shared" si="30"/>
        <v>37255</v>
      </c>
      <c r="H74" s="187">
        <f t="shared" si="30"/>
        <v>0</v>
      </c>
      <c r="I74" s="187">
        <f t="shared" si="30"/>
        <v>0</v>
      </c>
      <c r="J74" s="187">
        <f t="shared" si="30"/>
        <v>0</v>
      </c>
      <c r="K74" s="187">
        <f t="shared" si="30"/>
        <v>0</v>
      </c>
      <c r="L74" s="1">
        <f t="shared" si="30"/>
        <v>54986</v>
      </c>
      <c r="M74" s="1">
        <f t="shared" si="30"/>
        <v>17731</v>
      </c>
      <c r="N74" s="1">
        <f t="shared" si="30"/>
        <v>0</v>
      </c>
      <c r="O74" s="1">
        <f t="shared" si="30"/>
        <v>37255</v>
      </c>
      <c r="P74" s="24"/>
      <c r="Q74" s="24"/>
    </row>
    <row r="75" spans="1:17" ht="15" customHeight="1" x14ac:dyDescent="0.25">
      <c r="A75" s="102"/>
      <c r="B75" s="150" t="s">
        <v>213</v>
      </c>
      <c r="C75" s="15"/>
      <c r="D75" s="188"/>
      <c r="E75" s="188"/>
      <c r="F75" s="188"/>
      <c r="G75" s="188"/>
      <c r="H75" s="187"/>
      <c r="I75" s="187"/>
      <c r="J75" s="187"/>
      <c r="K75" s="187"/>
      <c r="L75" s="1"/>
      <c r="M75" s="1"/>
      <c r="N75" s="1"/>
      <c r="O75" s="1"/>
      <c r="P75" s="24"/>
      <c r="Q75" s="24"/>
    </row>
    <row r="76" spans="1:17" s="24" customFormat="1" ht="15" customHeight="1" x14ac:dyDescent="0.25">
      <c r="A76" s="151"/>
      <c r="B76" s="328" t="s">
        <v>8</v>
      </c>
      <c r="C76" s="15"/>
      <c r="D76" s="200">
        <f>E76+G76</f>
        <v>44380</v>
      </c>
      <c r="E76" s="200">
        <f t="shared" ref="E76:O76" si="31">E47+E49+E53</f>
        <v>9466</v>
      </c>
      <c r="F76" s="200">
        <f t="shared" si="31"/>
        <v>0</v>
      </c>
      <c r="G76" s="200">
        <f t="shared" si="31"/>
        <v>34914</v>
      </c>
      <c r="H76" s="198">
        <f t="shared" si="31"/>
        <v>0</v>
      </c>
      <c r="I76" s="198">
        <f t="shared" si="31"/>
        <v>0</v>
      </c>
      <c r="J76" s="198">
        <f t="shared" si="31"/>
        <v>0</v>
      </c>
      <c r="K76" s="198">
        <f t="shared" si="31"/>
        <v>0</v>
      </c>
      <c r="L76" s="69">
        <f t="shared" si="31"/>
        <v>44380</v>
      </c>
      <c r="M76" s="69">
        <f t="shared" si="31"/>
        <v>9466</v>
      </c>
      <c r="N76" s="69">
        <f t="shared" si="31"/>
        <v>0</v>
      </c>
      <c r="O76" s="69">
        <f t="shared" si="31"/>
        <v>34914</v>
      </c>
      <c r="P76" s="2"/>
      <c r="Q76" s="2"/>
    </row>
    <row r="77" spans="1:17" s="24" customFormat="1" ht="15" customHeight="1" x14ac:dyDescent="0.2">
      <c r="A77" s="151"/>
      <c r="B77" s="328" t="s">
        <v>255</v>
      </c>
      <c r="C77" s="15"/>
      <c r="D77" s="200">
        <f>E77+G77</f>
        <v>4145</v>
      </c>
      <c r="E77" s="200">
        <f t="shared" ref="E77:O77" si="32">E50</f>
        <v>4145</v>
      </c>
      <c r="F77" s="200">
        <f t="shared" si="32"/>
        <v>0</v>
      </c>
      <c r="G77" s="200">
        <f t="shared" si="32"/>
        <v>0</v>
      </c>
      <c r="H77" s="198">
        <f t="shared" si="32"/>
        <v>0</v>
      </c>
      <c r="I77" s="198">
        <f t="shared" si="32"/>
        <v>0</v>
      </c>
      <c r="J77" s="198">
        <f t="shared" si="32"/>
        <v>0</v>
      </c>
      <c r="K77" s="198">
        <f t="shared" si="32"/>
        <v>0</v>
      </c>
      <c r="L77" s="69">
        <f t="shared" si="32"/>
        <v>4145</v>
      </c>
      <c r="M77" s="69">
        <f t="shared" si="32"/>
        <v>4145</v>
      </c>
      <c r="N77" s="69">
        <f t="shared" si="32"/>
        <v>0</v>
      </c>
      <c r="O77" s="69">
        <f t="shared" si="32"/>
        <v>0</v>
      </c>
    </row>
    <row r="78" spans="1:17" s="24" customFormat="1" ht="15" customHeight="1" x14ac:dyDescent="0.25">
      <c r="A78" s="151"/>
      <c r="B78" s="328" t="s">
        <v>257</v>
      </c>
      <c r="C78" s="15"/>
      <c r="D78" s="200">
        <f>E78+G78</f>
        <v>6169</v>
      </c>
      <c r="E78" s="200">
        <f t="shared" ref="E78:O78" si="33">E55+E57+E59+E61+E63+E65+E67+E69+E71+E73</f>
        <v>3828</v>
      </c>
      <c r="F78" s="200">
        <f t="shared" si="33"/>
        <v>0</v>
      </c>
      <c r="G78" s="200">
        <f t="shared" si="33"/>
        <v>2341</v>
      </c>
      <c r="H78" s="198">
        <f t="shared" si="33"/>
        <v>0</v>
      </c>
      <c r="I78" s="198">
        <f t="shared" si="33"/>
        <v>0</v>
      </c>
      <c r="J78" s="198">
        <f t="shared" si="33"/>
        <v>0</v>
      </c>
      <c r="K78" s="198">
        <f t="shared" si="33"/>
        <v>0</v>
      </c>
      <c r="L78" s="69">
        <f t="shared" si="33"/>
        <v>6169</v>
      </c>
      <c r="M78" s="69">
        <f t="shared" si="33"/>
        <v>3828</v>
      </c>
      <c r="N78" s="69">
        <f t="shared" si="33"/>
        <v>0</v>
      </c>
      <c r="O78" s="69">
        <f t="shared" si="33"/>
        <v>2341</v>
      </c>
      <c r="P78" s="2"/>
      <c r="Q78" s="2"/>
    </row>
    <row r="79" spans="1:17" s="24" customFormat="1" ht="26.25" customHeight="1" x14ac:dyDescent="0.2">
      <c r="A79" s="153"/>
      <c r="B79" s="254" t="s">
        <v>66</v>
      </c>
      <c r="C79" s="15"/>
      <c r="D79" s="200">
        <f>E79+G79</f>
        <v>292</v>
      </c>
      <c r="E79" s="200">
        <f t="shared" ref="E79:O79" si="34">E51</f>
        <v>292</v>
      </c>
      <c r="F79" s="200">
        <f t="shared" si="34"/>
        <v>0</v>
      </c>
      <c r="G79" s="200">
        <f t="shared" si="34"/>
        <v>0</v>
      </c>
      <c r="H79" s="198">
        <f t="shared" si="34"/>
        <v>0</v>
      </c>
      <c r="I79" s="198">
        <f t="shared" si="34"/>
        <v>0</v>
      </c>
      <c r="J79" s="198">
        <f t="shared" si="34"/>
        <v>0</v>
      </c>
      <c r="K79" s="198">
        <f t="shared" si="34"/>
        <v>0</v>
      </c>
      <c r="L79" s="69">
        <f t="shared" si="34"/>
        <v>292</v>
      </c>
      <c r="M79" s="69">
        <f t="shared" si="34"/>
        <v>292</v>
      </c>
      <c r="N79" s="69">
        <f t="shared" si="34"/>
        <v>0</v>
      </c>
      <c r="O79" s="69">
        <f t="shared" si="34"/>
        <v>0</v>
      </c>
    </row>
    <row r="80" spans="1:17" ht="18" customHeight="1" x14ac:dyDescent="0.25">
      <c r="A80" s="11" t="s">
        <v>102</v>
      </c>
      <c r="B80" s="502" t="s">
        <v>69</v>
      </c>
      <c r="C80" s="503"/>
      <c r="D80" s="503"/>
      <c r="E80" s="503"/>
      <c r="F80" s="503"/>
      <c r="G80" s="503"/>
      <c r="H80" s="503"/>
      <c r="I80" s="503"/>
      <c r="J80" s="503"/>
      <c r="K80" s="503"/>
      <c r="L80" s="503"/>
      <c r="M80" s="503"/>
      <c r="N80" s="503"/>
      <c r="O80" s="503"/>
      <c r="P80" s="24"/>
      <c r="Q80" s="24"/>
    </row>
    <row r="81" spans="1:17" ht="15" customHeight="1" x14ac:dyDescent="0.25">
      <c r="A81" s="5" t="s">
        <v>103</v>
      </c>
      <c r="B81" s="16" t="s">
        <v>20</v>
      </c>
      <c r="C81" s="7" t="s">
        <v>34</v>
      </c>
      <c r="D81" s="190">
        <f>E81+G81</f>
        <v>11254</v>
      </c>
      <c r="E81" s="190">
        <f t="shared" ref="E81:O81" si="35">E83+E84</f>
        <v>3748</v>
      </c>
      <c r="F81" s="190">
        <f t="shared" si="35"/>
        <v>0</v>
      </c>
      <c r="G81" s="190">
        <f t="shared" si="35"/>
        <v>7506</v>
      </c>
      <c r="H81" s="187">
        <f t="shared" si="35"/>
        <v>0</v>
      </c>
      <c r="I81" s="187">
        <f t="shared" si="35"/>
        <v>7506</v>
      </c>
      <c r="J81" s="187">
        <f t="shared" si="35"/>
        <v>0</v>
      </c>
      <c r="K81" s="187">
        <f t="shared" si="35"/>
        <v>-7506</v>
      </c>
      <c r="L81" s="8">
        <f t="shared" si="35"/>
        <v>11254</v>
      </c>
      <c r="M81" s="8">
        <f t="shared" si="35"/>
        <v>11254</v>
      </c>
      <c r="N81" s="8">
        <f t="shared" si="35"/>
        <v>0</v>
      </c>
      <c r="O81" s="8">
        <f t="shared" si="35"/>
        <v>0</v>
      </c>
      <c r="P81" s="24"/>
      <c r="Q81" s="24"/>
    </row>
    <row r="82" spans="1:17" ht="15" customHeight="1" x14ac:dyDescent="0.25">
      <c r="A82" s="11"/>
      <c r="B82" s="59"/>
      <c r="C82" s="7"/>
      <c r="D82" s="190"/>
      <c r="E82" s="190"/>
      <c r="F82" s="190"/>
      <c r="G82" s="190"/>
      <c r="H82" s="187"/>
      <c r="I82" s="187"/>
      <c r="J82" s="187"/>
      <c r="K82" s="187"/>
      <c r="L82" s="8"/>
      <c r="M82" s="8"/>
      <c r="N82" s="8"/>
      <c r="O82" s="8"/>
      <c r="P82" s="24"/>
      <c r="Q82" s="24"/>
    </row>
    <row r="83" spans="1:17" s="24" customFormat="1" ht="15" customHeight="1" x14ac:dyDescent="0.25">
      <c r="A83" s="11"/>
      <c r="B83" s="342" t="s">
        <v>255</v>
      </c>
      <c r="C83" s="7" t="s">
        <v>34</v>
      </c>
      <c r="D83" s="200">
        <f>E83+G83</f>
        <v>3748</v>
      </c>
      <c r="E83" s="200">
        <v>3748</v>
      </c>
      <c r="F83" s="200"/>
      <c r="G83" s="200"/>
      <c r="H83" s="187">
        <f>I83+K83</f>
        <v>0</v>
      </c>
      <c r="I83" s="187"/>
      <c r="J83" s="187"/>
      <c r="K83" s="187"/>
      <c r="L83" s="8">
        <f>M83+O83</f>
        <v>3748</v>
      </c>
      <c r="M83" s="8">
        <f t="shared" ref="M83:O84" si="36">E83+I83</f>
        <v>3748</v>
      </c>
      <c r="N83" s="8">
        <f t="shared" si="36"/>
        <v>0</v>
      </c>
      <c r="O83" s="8">
        <f t="shared" si="36"/>
        <v>0</v>
      </c>
    </row>
    <row r="84" spans="1:17" s="24" customFormat="1" ht="15" customHeight="1" x14ac:dyDescent="0.25">
      <c r="A84" s="11"/>
      <c r="B84" s="341" t="s">
        <v>251</v>
      </c>
      <c r="C84" s="7" t="s">
        <v>34</v>
      </c>
      <c r="D84" s="200">
        <f>E84+G84</f>
        <v>7506</v>
      </c>
      <c r="E84" s="200"/>
      <c r="F84" s="200"/>
      <c r="G84" s="200">
        <v>7506</v>
      </c>
      <c r="H84" s="187">
        <f>I84+K84</f>
        <v>0</v>
      </c>
      <c r="I84" s="187">
        <v>7506</v>
      </c>
      <c r="J84" s="187"/>
      <c r="K84" s="187">
        <v>-7506</v>
      </c>
      <c r="L84" s="8">
        <f>M84+O84</f>
        <v>7506</v>
      </c>
      <c r="M84" s="8">
        <f t="shared" si="36"/>
        <v>7506</v>
      </c>
      <c r="N84" s="8">
        <f t="shared" si="36"/>
        <v>0</v>
      </c>
      <c r="O84" s="8">
        <f t="shared" si="36"/>
        <v>0</v>
      </c>
      <c r="P84" s="2"/>
      <c r="Q84" s="2"/>
    </row>
    <row r="85" spans="1:17" ht="15" customHeight="1" x14ac:dyDescent="0.25">
      <c r="A85" s="60" t="s">
        <v>104</v>
      </c>
      <c r="B85" s="152" t="s">
        <v>258</v>
      </c>
      <c r="C85" s="18"/>
      <c r="D85" s="188">
        <f>E85+G85</f>
        <v>11254</v>
      </c>
      <c r="E85" s="188">
        <f t="shared" ref="E85:O85" si="37">E87+E88</f>
        <v>3748</v>
      </c>
      <c r="F85" s="188">
        <f t="shared" si="37"/>
        <v>0</v>
      </c>
      <c r="G85" s="188">
        <f t="shared" si="37"/>
        <v>7506</v>
      </c>
      <c r="H85" s="187">
        <f t="shared" si="37"/>
        <v>0</v>
      </c>
      <c r="I85" s="187">
        <f t="shared" si="37"/>
        <v>7506</v>
      </c>
      <c r="J85" s="187">
        <f t="shared" si="37"/>
        <v>0</v>
      </c>
      <c r="K85" s="187">
        <f t="shared" si="37"/>
        <v>-7506</v>
      </c>
      <c r="L85" s="1">
        <f t="shared" si="37"/>
        <v>11254</v>
      </c>
      <c r="M85" s="1">
        <f t="shared" si="37"/>
        <v>11254</v>
      </c>
      <c r="N85" s="1">
        <f t="shared" si="37"/>
        <v>0</v>
      </c>
      <c r="O85" s="1">
        <f t="shared" si="37"/>
        <v>0</v>
      </c>
    </row>
    <row r="86" spans="1:17" ht="15" customHeight="1" x14ac:dyDescent="0.25">
      <c r="A86" s="67"/>
      <c r="B86" s="91" t="s">
        <v>213</v>
      </c>
      <c r="C86" s="18"/>
      <c r="D86" s="188"/>
      <c r="E86" s="188"/>
      <c r="F86" s="188"/>
      <c r="G86" s="188"/>
      <c r="H86" s="187"/>
      <c r="I86" s="187"/>
      <c r="J86" s="187"/>
      <c r="K86" s="187"/>
      <c r="L86" s="1"/>
      <c r="M86" s="1"/>
      <c r="N86" s="1"/>
      <c r="O86" s="1"/>
    </row>
    <row r="87" spans="1:17" s="24" customFormat="1" ht="15" customHeight="1" x14ac:dyDescent="0.2">
      <c r="A87" s="149"/>
      <c r="B87" s="99" t="s">
        <v>255</v>
      </c>
      <c r="C87" s="18"/>
      <c r="D87" s="200">
        <f>E87+G87</f>
        <v>3748</v>
      </c>
      <c r="E87" s="200">
        <f t="shared" ref="E87:O87" si="38">E83</f>
        <v>3748</v>
      </c>
      <c r="F87" s="200">
        <f t="shared" si="38"/>
        <v>0</v>
      </c>
      <c r="G87" s="200">
        <f t="shared" si="38"/>
        <v>0</v>
      </c>
      <c r="H87" s="340">
        <f t="shared" si="38"/>
        <v>0</v>
      </c>
      <c r="I87" s="340">
        <f t="shared" si="38"/>
        <v>0</v>
      </c>
      <c r="J87" s="340">
        <f t="shared" si="38"/>
        <v>0</v>
      </c>
      <c r="K87" s="340">
        <f t="shared" si="38"/>
        <v>0</v>
      </c>
      <c r="L87" s="69">
        <f t="shared" si="38"/>
        <v>3748</v>
      </c>
      <c r="M87" s="69">
        <f t="shared" si="38"/>
        <v>3748</v>
      </c>
      <c r="N87" s="69">
        <f t="shared" si="38"/>
        <v>0</v>
      </c>
      <c r="O87" s="69">
        <f t="shared" si="38"/>
        <v>0</v>
      </c>
    </row>
    <row r="88" spans="1:17" s="24" customFormat="1" ht="15" customHeight="1" x14ac:dyDescent="0.2">
      <c r="A88" s="148"/>
      <c r="B88" s="339" t="s">
        <v>257</v>
      </c>
      <c r="C88" s="18"/>
      <c r="D88" s="200">
        <f>E88+G88</f>
        <v>7506</v>
      </c>
      <c r="E88" s="200">
        <f t="shared" ref="E88:O88" si="39">E84</f>
        <v>0</v>
      </c>
      <c r="F88" s="200">
        <f t="shared" si="39"/>
        <v>0</v>
      </c>
      <c r="G88" s="200">
        <f t="shared" si="39"/>
        <v>7506</v>
      </c>
      <c r="H88" s="198">
        <f t="shared" si="39"/>
        <v>0</v>
      </c>
      <c r="I88" s="198">
        <f t="shared" si="39"/>
        <v>7506</v>
      </c>
      <c r="J88" s="198">
        <f t="shared" si="39"/>
        <v>0</v>
      </c>
      <c r="K88" s="198">
        <f t="shared" si="39"/>
        <v>-7506</v>
      </c>
      <c r="L88" s="69">
        <f t="shared" si="39"/>
        <v>7506</v>
      </c>
      <c r="M88" s="69">
        <f t="shared" si="39"/>
        <v>7506</v>
      </c>
      <c r="N88" s="69">
        <f t="shared" si="39"/>
        <v>0</v>
      </c>
      <c r="O88" s="69">
        <f t="shared" si="39"/>
        <v>0</v>
      </c>
    </row>
    <row r="89" spans="1:17" ht="18.75" customHeight="1" x14ac:dyDescent="0.25">
      <c r="A89" s="11" t="s">
        <v>105</v>
      </c>
      <c r="B89" s="486" t="s">
        <v>187</v>
      </c>
      <c r="C89" s="458"/>
      <c r="D89" s="458"/>
      <c r="E89" s="458"/>
      <c r="F89" s="458"/>
      <c r="G89" s="458"/>
      <c r="H89" s="458"/>
      <c r="I89" s="458"/>
      <c r="J89" s="458"/>
      <c r="K89" s="458"/>
      <c r="L89" s="458"/>
      <c r="M89" s="458"/>
      <c r="N89" s="458"/>
      <c r="O89" s="458"/>
    </row>
    <row r="90" spans="1:17" ht="15" customHeight="1" x14ac:dyDescent="0.25">
      <c r="A90" s="25" t="s">
        <v>106</v>
      </c>
      <c r="B90" s="338" t="s">
        <v>20</v>
      </c>
      <c r="C90" s="55" t="s">
        <v>57</v>
      </c>
      <c r="D90" s="190">
        <f t="shared" ref="D90:D121" si="40">E90+G90</f>
        <v>130323</v>
      </c>
      <c r="E90" s="191">
        <f t="shared" ref="E90:O90" si="41">E91</f>
        <v>9089</v>
      </c>
      <c r="F90" s="191">
        <f t="shared" si="41"/>
        <v>0</v>
      </c>
      <c r="G90" s="191">
        <f t="shared" si="41"/>
        <v>121234</v>
      </c>
      <c r="H90" s="337">
        <f t="shared" si="41"/>
        <v>0</v>
      </c>
      <c r="I90" s="337">
        <f t="shared" si="41"/>
        <v>0</v>
      </c>
      <c r="J90" s="337">
        <f t="shared" si="41"/>
        <v>0</v>
      </c>
      <c r="K90" s="337">
        <f t="shared" si="41"/>
        <v>0</v>
      </c>
      <c r="L90" s="121">
        <f t="shared" si="41"/>
        <v>130323</v>
      </c>
      <c r="M90" s="121">
        <f t="shared" si="41"/>
        <v>9089</v>
      </c>
      <c r="N90" s="121">
        <f t="shared" si="41"/>
        <v>0</v>
      </c>
      <c r="O90" s="121">
        <f t="shared" si="41"/>
        <v>121234</v>
      </c>
      <c r="P90" s="24"/>
      <c r="Q90" s="24"/>
    </row>
    <row r="91" spans="1:17" s="24" customFormat="1" ht="15" customHeight="1" x14ac:dyDescent="0.25">
      <c r="A91" s="123"/>
      <c r="B91" s="110" t="s">
        <v>250</v>
      </c>
      <c r="C91" s="55" t="s">
        <v>57</v>
      </c>
      <c r="D91" s="200">
        <f t="shared" si="40"/>
        <v>130323</v>
      </c>
      <c r="E91" s="200">
        <v>9089</v>
      </c>
      <c r="F91" s="200"/>
      <c r="G91" s="200">
        <v>121234</v>
      </c>
      <c r="H91" s="187">
        <f>I91+K91</f>
        <v>0</v>
      </c>
      <c r="I91" s="187"/>
      <c r="J91" s="187"/>
      <c r="K91" s="187"/>
      <c r="L91" s="8">
        <f>M91+O91</f>
        <v>130323</v>
      </c>
      <c r="M91" s="8">
        <f>E91+I91</f>
        <v>9089</v>
      </c>
      <c r="N91" s="8">
        <f>F91+J91</f>
        <v>0</v>
      </c>
      <c r="O91" s="8">
        <f>G91+K91</f>
        <v>121234</v>
      </c>
    </row>
    <row r="92" spans="1:17" ht="15" customHeight="1" x14ac:dyDescent="0.25">
      <c r="A92" s="11" t="s">
        <v>107</v>
      </c>
      <c r="B92" s="19" t="s">
        <v>173</v>
      </c>
      <c r="C92" s="7" t="s">
        <v>57</v>
      </c>
      <c r="D92" s="190">
        <f t="shared" si="40"/>
        <v>245</v>
      </c>
      <c r="E92" s="190">
        <f t="shared" ref="E92:O92" si="42">E93</f>
        <v>245</v>
      </c>
      <c r="F92" s="190">
        <f t="shared" si="42"/>
        <v>0</v>
      </c>
      <c r="G92" s="190">
        <f t="shared" si="42"/>
        <v>0</v>
      </c>
      <c r="H92" s="187">
        <f t="shared" si="42"/>
        <v>0</v>
      </c>
      <c r="I92" s="187">
        <f t="shared" si="42"/>
        <v>0</v>
      </c>
      <c r="J92" s="187">
        <f t="shared" si="42"/>
        <v>0</v>
      </c>
      <c r="K92" s="187">
        <f t="shared" si="42"/>
        <v>0</v>
      </c>
      <c r="L92" s="8">
        <f t="shared" si="42"/>
        <v>245</v>
      </c>
      <c r="M92" s="8">
        <f t="shared" si="42"/>
        <v>245</v>
      </c>
      <c r="N92" s="8">
        <f t="shared" si="42"/>
        <v>0</v>
      </c>
      <c r="O92" s="8">
        <f t="shared" si="42"/>
        <v>0</v>
      </c>
    </row>
    <row r="93" spans="1:17" s="24" customFormat="1" ht="15" customHeight="1" x14ac:dyDescent="0.25">
      <c r="A93" s="122"/>
      <c r="B93" s="116" t="s">
        <v>259</v>
      </c>
      <c r="C93" s="7" t="s">
        <v>57</v>
      </c>
      <c r="D93" s="200">
        <f t="shared" si="40"/>
        <v>245</v>
      </c>
      <c r="E93" s="200">
        <v>245</v>
      </c>
      <c r="F93" s="200"/>
      <c r="G93" s="200"/>
      <c r="H93" s="189">
        <f>I93+K93</f>
        <v>0</v>
      </c>
      <c r="I93" s="189"/>
      <c r="J93" s="189"/>
      <c r="K93" s="189"/>
      <c r="L93" s="8">
        <f>M93+O93</f>
        <v>245</v>
      </c>
      <c r="M93" s="8">
        <f>E93+I93</f>
        <v>245</v>
      </c>
      <c r="N93" s="8">
        <f>F93+J93</f>
        <v>0</v>
      </c>
      <c r="O93" s="8">
        <f>G93+K93</f>
        <v>0</v>
      </c>
    </row>
    <row r="94" spans="1:17" ht="15" customHeight="1" x14ac:dyDescent="0.25">
      <c r="A94" s="5" t="s">
        <v>108</v>
      </c>
      <c r="B94" s="19" t="s">
        <v>181</v>
      </c>
      <c r="C94" s="7" t="s">
        <v>57</v>
      </c>
      <c r="D94" s="190">
        <f t="shared" si="40"/>
        <v>1456</v>
      </c>
      <c r="E94" s="190">
        <f t="shared" ref="E94:O94" si="43">E95</f>
        <v>1456</v>
      </c>
      <c r="F94" s="190">
        <f t="shared" si="43"/>
        <v>0</v>
      </c>
      <c r="G94" s="190">
        <f t="shared" si="43"/>
        <v>0</v>
      </c>
      <c r="H94" s="189">
        <f t="shared" si="43"/>
        <v>0</v>
      </c>
      <c r="I94" s="189">
        <f t="shared" si="43"/>
        <v>0</v>
      </c>
      <c r="J94" s="189">
        <f t="shared" si="43"/>
        <v>0</v>
      </c>
      <c r="K94" s="189">
        <f t="shared" si="43"/>
        <v>0</v>
      </c>
      <c r="L94" s="8">
        <f t="shared" si="43"/>
        <v>1456</v>
      </c>
      <c r="M94" s="8">
        <f t="shared" si="43"/>
        <v>1456</v>
      </c>
      <c r="N94" s="8">
        <f t="shared" si="43"/>
        <v>0</v>
      </c>
      <c r="O94" s="8">
        <f t="shared" si="43"/>
        <v>0</v>
      </c>
    </row>
    <row r="95" spans="1:17" s="24" customFormat="1" ht="15" customHeight="1" x14ac:dyDescent="0.25">
      <c r="A95" s="122"/>
      <c r="B95" s="116" t="s">
        <v>259</v>
      </c>
      <c r="C95" s="7" t="s">
        <v>57</v>
      </c>
      <c r="D95" s="200">
        <f t="shared" si="40"/>
        <v>1456</v>
      </c>
      <c r="E95" s="200">
        <v>1456</v>
      </c>
      <c r="F95" s="200"/>
      <c r="G95" s="200"/>
      <c r="H95" s="189">
        <f>I95+K95</f>
        <v>0</v>
      </c>
      <c r="I95" s="189"/>
      <c r="J95" s="189"/>
      <c r="K95" s="189"/>
      <c r="L95" s="8">
        <f>M95+O95</f>
        <v>1456</v>
      </c>
      <c r="M95" s="8">
        <f>E95+I95</f>
        <v>1456</v>
      </c>
      <c r="N95" s="8">
        <f>F95+J95</f>
        <v>0</v>
      </c>
      <c r="O95" s="8">
        <f>G95+K95</f>
        <v>0</v>
      </c>
    </row>
    <row r="96" spans="1:17" ht="15" customHeight="1" x14ac:dyDescent="0.25">
      <c r="A96" s="5" t="s">
        <v>109</v>
      </c>
      <c r="B96" s="19" t="s">
        <v>162</v>
      </c>
      <c r="C96" s="7" t="s">
        <v>57</v>
      </c>
      <c r="D96" s="190">
        <f t="shared" si="40"/>
        <v>1886</v>
      </c>
      <c r="E96" s="190">
        <f t="shared" ref="E96:O96" si="44">E97</f>
        <v>1886</v>
      </c>
      <c r="F96" s="190">
        <f t="shared" si="44"/>
        <v>0</v>
      </c>
      <c r="G96" s="190">
        <f t="shared" si="44"/>
        <v>0</v>
      </c>
      <c r="H96" s="189">
        <f t="shared" si="44"/>
        <v>0</v>
      </c>
      <c r="I96" s="189">
        <f t="shared" si="44"/>
        <v>0</v>
      </c>
      <c r="J96" s="189">
        <f t="shared" si="44"/>
        <v>0</v>
      </c>
      <c r="K96" s="189">
        <f t="shared" si="44"/>
        <v>0</v>
      </c>
      <c r="L96" s="8">
        <f t="shared" si="44"/>
        <v>1886</v>
      </c>
      <c r="M96" s="8">
        <f t="shared" si="44"/>
        <v>1886</v>
      </c>
      <c r="N96" s="8">
        <f t="shared" si="44"/>
        <v>0</v>
      </c>
      <c r="O96" s="8">
        <f t="shared" si="44"/>
        <v>0</v>
      </c>
    </row>
    <row r="97" spans="1:15" s="24" customFormat="1" ht="15" customHeight="1" x14ac:dyDescent="0.25">
      <c r="A97" s="122"/>
      <c r="B97" s="116" t="s">
        <v>259</v>
      </c>
      <c r="C97" s="7" t="s">
        <v>57</v>
      </c>
      <c r="D97" s="200">
        <f t="shared" si="40"/>
        <v>1886</v>
      </c>
      <c r="E97" s="200">
        <v>1886</v>
      </c>
      <c r="F97" s="200"/>
      <c r="G97" s="200"/>
      <c r="H97" s="189">
        <f>I97+K97</f>
        <v>0</v>
      </c>
      <c r="I97" s="189"/>
      <c r="J97" s="189"/>
      <c r="K97" s="189"/>
      <c r="L97" s="8">
        <f>M97+O97</f>
        <v>1886</v>
      </c>
      <c r="M97" s="8">
        <f>E97+I97</f>
        <v>1886</v>
      </c>
      <c r="N97" s="8">
        <f>F97+J97</f>
        <v>0</v>
      </c>
      <c r="O97" s="8">
        <f>G97+K97</f>
        <v>0</v>
      </c>
    </row>
    <row r="98" spans="1:15" ht="15" customHeight="1" x14ac:dyDescent="0.25">
      <c r="A98" s="5" t="s">
        <v>110</v>
      </c>
      <c r="B98" s="19" t="s">
        <v>46</v>
      </c>
      <c r="C98" s="7" t="s">
        <v>57</v>
      </c>
      <c r="D98" s="190">
        <f t="shared" si="40"/>
        <v>97</v>
      </c>
      <c r="E98" s="190">
        <f t="shared" ref="E98:O98" si="45">E99</f>
        <v>97</v>
      </c>
      <c r="F98" s="190">
        <f t="shared" si="45"/>
        <v>0</v>
      </c>
      <c r="G98" s="190">
        <f t="shared" si="45"/>
        <v>0</v>
      </c>
      <c r="H98" s="189">
        <f t="shared" si="45"/>
        <v>0</v>
      </c>
      <c r="I98" s="189">
        <f t="shared" si="45"/>
        <v>0</v>
      </c>
      <c r="J98" s="189">
        <f t="shared" si="45"/>
        <v>0</v>
      </c>
      <c r="K98" s="189">
        <f t="shared" si="45"/>
        <v>0</v>
      </c>
      <c r="L98" s="8">
        <f t="shared" si="45"/>
        <v>97</v>
      </c>
      <c r="M98" s="8">
        <f t="shared" si="45"/>
        <v>97</v>
      </c>
      <c r="N98" s="8">
        <f t="shared" si="45"/>
        <v>0</v>
      </c>
      <c r="O98" s="8">
        <f t="shared" si="45"/>
        <v>0</v>
      </c>
    </row>
    <row r="99" spans="1:15" s="24" customFormat="1" ht="15" customHeight="1" x14ac:dyDescent="0.25">
      <c r="A99" s="122"/>
      <c r="B99" s="116" t="s">
        <v>259</v>
      </c>
      <c r="C99" s="7" t="s">
        <v>57</v>
      </c>
      <c r="D99" s="200">
        <f t="shared" si="40"/>
        <v>97</v>
      </c>
      <c r="E99" s="200">
        <v>97</v>
      </c>
      <c r="F99" s="200"/>
      <c r="G99" s="200"/>
      <c r="H99" s="189">
        <f>I99+K99</f>
        <v>0</v>
      </c>
      <c r="I99" s="189"/>
      <c r="J99" s="189"/>
      <c r="K99" s="189"/>
      <c r="L99" s="8">
        <f>M99+O99</f>
        <v>97</v>
      </c>
      <c r="M99" s="8">
        <f>E99+I99</f>
        <v>97</v>
      </c>
      <c r="N99" s="8">
        <f>F99+J99</f>
        <v>0</v>
      </c>
      <c r="O99" s="8">
        <f>G99+K99</f>
        <v>0</v>
      </c>
    </row>
    <row r="100" spans="1:15" ht="15" customHeight="1" x14ac:dyDescent="0.25">
      <c r="A100" s="5" t="s">
        <v>111</v>
      </c>
      <c r="B100" s="19" t="s">
        <v>45</v>
      </c>
      <c r="C100" s="7" t="s">
        <v>57</v>
      </c>
      <c r="D100" s="190">
        <f t="shared" si="40"/>
        <v>886</v>
      </c>
      <c r="E100" s="190">
        <f t="shared" ref="E100:O100" si="46">E101</f>
        <v>886</v>
      </c>
      <c r="F100" s="190">
        <f t="shared" si="46"/>
        <v>0</v>
      </c>
      <c r="G100" s="190">
        <f t="shared" si="46"/>
        <v>0</v>
      </c>
      <c r="H100" s="189">
        <f t="shared" si="46"/>
        <v>0</v>
      </c>
      <c r="I100" s="189">
        <f t="shared" si="46"/>
        <v>0</v>
      </c>
      <c r="J100" s="189">
        <f t="shared" si="46"/>
        <v>0</v>
      </c>
      <c r="K100" s="189">
        <f t="shared" si="46"/>
        <v>0</v>
      </c>
      <c r="L100" s="8">
        <f t="shared" si="46"/>
        <v>886</v>
      </c>
      <c r="M100" s="8">
        <f t="shared" si="46"/>
        <v>886</v>
      </c>
      <c r="N100" s="8">
        <f t="shared" si="46"/>
        <v>0</v>
      </c>
      <c r="O100" s="8">
        <f t="shared" si="46"/>
        <v>0</v>
      </c>
    </row>
    <row r="101" spans="1:15" s="24" customFormat="1" ht="15" customHeight="1" x14ac:dyDescent="0.25">
      <c r="A101" s="122"/>
      <c r="B101" s="116" t="s">
        <v>259</v>
      </c>
      <c r="C101" s="7" t="s">
        <v>57</v>
      </c>
      <c r="D101" s="200">
        <f t="shared" si="40"/>
        <v>886</v>
      </c>
      <c r="E101" s="200">
        <v>886</v>
      </c>
      <c r="F101" s="200"/>
      <c r="G101" s="200"/>
      <c r="H101" s="189">
        <f>I101+K101</f>
        <v>0</v>
      </c>
      <c r="I101" s="189"/>
      <c r="J101" s="189"/>
      <c r="K101" s="189"/>
      <c r="L101" s="8">
        <f>M101+O101</f>
        <v>886</v>
      </c>
      <c r="M101" s="8">
        <f>E101+I101</f>
        <v>886</v>
      </c>
      <c r="N101" s="8">
        <f>F101+J101</f>
        <v>0</v>
      </c>
      <c r="O101" s="8">
        <f>G101+K101</f>
        <v>0</v>
      </c>
    </row>
    <row r="102" spans="1:15" ht="15" customHeight="1" x14ac:dyDescent="0.25">
      <c r="A102" s="5" t="s">
        <v>112</v>
      </c>
      <c r="B102" s="19" t="s">
        <v>165</v>
      </c>
      <c r="C102" s="7" t="s">
        <v>57</v>
      </c>
      <c r="D102" s="190">
        <f t="shared" si="40"/>
        <v>8799</v>
      </c>
      <c r="E102" s="190">
        <f t="shared" ref="E102:O102" si="47">E103</f>
        <v>8799</v>
      </c>
      <c r="F102" s="190">
        <f t="shared" si="47"/>
        <v>0</v>
      </c>
      <c r="G102" s="190">
        <f t="shared" si="47"/>
        <v>0</v>
      </c>
      <c r="H102" s="189">
        <f t="shared" si="47"/>
        <v>0</v>
      </c>
      <c r="I102" s="189">
        <f t="shared" si="47"/>
        <v>0</v>
      </c>
      <c r="J102" s="189">
        <f t="shared" si="47"/>
        <v>0</v>
      </c>
      <c r="K102" s="189">
        <f t="shared" si="47"/>
        <v>0</v>
      </c>
      <c r="L102" s="8">
        <f t="shared" si="47"/>
        <v>8799</v>
      </c>
      <c r="M102" s="8">
        <f t="shared" si="47"/>
        <v>8799</v>
      </c>
      <c r="N102" s="8">
        <f t="shared" si="47"/>
        <v>0</v>
      </c>
      <c r="O102" s="8">
        <f t="shared" si="47"/>
        <v>0</v>
      </c>
    </row>
    <row r="103" spans="1:15" s="24" customFormat="1" ht="15" customHeight="1" x14ac:dyDescent="0.25">
      <c r="A103" s="122"/>
      <c r="B103" s="116" t="s">
        <v>259</v>
      </c>
      <c r="C103" s="7" t="s">
        <v>57</v>
      </c>
      <c r="D103" s="200">
        <f t="shared" si="40"/>
        <v>8799</v>
      </c>
      <c r="E103" s="200">
        <v>8799</v>
      </c>
      <c r="F103" s="200"/>
      <c r="G103" s="200"/>
      <c r="H103" s="189">
        <f>I103+K103</f>
        <v>0</v>
      </c>
      <c r="I103" s="189"/>
      <c r="J103" s="189"/>
      <c r="K103" s="189"/>
      <c r="L103" s="8">
        <f>M103+O103</f>
        <v>8799</v>
      </c>
      <c r="M103" s="8">
        <f>E103+I103</f>
        <v>8799</v>
      </c>
      <c r="N103" s="8">
        <f>F103+J103</f>
        <v>0</v>
      </c>
      <c r="O103" s="8">
        <f>G103+K103</f>
        <v>0</v>
      </c>
    </row>
    <row r="104" spans="1:15" ht="15" customHeight="1" x14ac:dyDescent="0.25">
      <c r="A104" s="5" t="s">
        <v>113</v>
      </c>
      <c r="B104" s="19" t="s">
        <v>164</v>
      </c>
      <c r="C104" s="7" t="s">
        <v>57</v>
      </c>
      <c r="D104" s="190">
        <f t="shared" si="40"/>
        <v>572</v>
      </c>
      <c r="E104" s="190">
        <f t="shared" ref="E104:O104" si="48">E105</f>
        <v>572</v>
      </c>
      <c r="F104" s="190">
        <f t="shared" si="48"/>
        <v>0</v>
      </c>
      <c r="G104" s="190">
        <f t="shared" si="48"/>
        <v>0</v>
      </c>
      <c r="H104" s="189">
        <f t="shared" si="48"/>
        <v>0</v>
      </c>
      <c r="I104" s="189">
        <f t="shared" si="48"/>
        <v>0</v>
      </c>
      <c r="J104" s="189">
        <f t="shared" si="48"/>
        <v>0</v>
      </c>
      <c r="K104" s="189">
        <f t="shared" si="48"/>
        <v>0</v>
      </c>
      <c r="L104" s="8">
        <f t="shared" si="48"/>
        <v>572</v>
      </c>
      <c r="M104" s="8">
        <f t="shared" si="48"/>
        <v>572</v>
      </c>
      <c r="N104" s="8">
        <f t="shared" si="48"/>
        <v>0</v>
      </c>
      <c r="O104" s="8">
        <f t="shared" si="48"/>
        <v>0</v>
      </c>
    </row>
    <row r="105" spans="1:15" s="24" customFormat="1" ht="15" customHeight="1" x14ac:dyDescent="0.25">
      <c r="A105" s="122"/>
      <c r="B105" s="116" t="s">
        <v>259</v>
      </c>
      <c r="C105" s="7" t="s">
        <v>57</v>
      </c>
      <c r="D105" s="200">
        <f t="shared" si="40"/>
        <v>572</v>
      </c>
      <c r="E105" s="200">
        <v>572</v>
      </c>
      <c r="F105" s="200"/>
      <c r="G105" s="200"/>
      <c r="H105" s="189">
        <f>I105+K105</f>
        <v>0</v>
      </c>
      <c r="I105" s="189"/>
      <c r="J105" s="189"/>
      <c r="K105" s="189"/>
      <c r="L105" s="8">
        <f>M105+O105</f>
        <v>572</v>
      </c>
      <c r="M105" s="8">
        <f>E105+I105</f>
        <v>572</v>
      </c>
      <c r="N105" s="8">
        <f>F105+J105</f>
        <v>0</v>
      </c>
      <c r="O105" s="8">
        <f>G105+K105</f>
        <v>0</v>
      </c>
    </row>
    <row r="106" spans="1:15" ht="15" customHeight="1" x14ac:dyDescent="0.25">
      <c r="A106" s="5" t="s">
        <v>114</v>
      </c>
      <c r="B106" s="19" t="s">
        <v>52</v>
      </c>
      <c r="C106" s="7" t="s">
        <v>57</v>
      </c>
      <c r="D106" s="190">
        <f t="shared" si="40"/>
        <v>286</v>
      </c>
      <c r="E106" s="190">
        <f t="shared" ref="E106:O106" si="49">E107</f>
        <v>286</v>
      </c>
      <c r="F106" s="190">
        <f t="shared" si="49"/>
        <v>0</v>
      </c>
      <c r="G106" s="190">
        <f t="shared" si="49"/>
        <v>0</v>
      </c>
      <c r="H106" s="189">
        <f t="shared" si="49"/>
        <v>0</v>
      </c>
      <c r="I106" s="189">
        <f t="shared" si="49"/>
        <v>0</v>
      </c>
      <c r="J106" s="189">
        <f t="shared" si="49"/>
        <v>0</v>
      </c>
      <c r="K106" s="189">
        <f t="shared" si="49"/>
        <v>0</v>
      </c>
      <c r="L106" s="8">
        <f t="shared" si="49"/>
        <v>286</v>
      </c>
      <c r="M106" s="8">
        <f t="shared" si="49"/>
        <v>286</v>
      </c>
      <c r="N106" s="8">
        <f t="shared" si="49"/>
        <v>0</v>
      </c>
      <c r="O106" s="8">
        <f t="shared" si="49"/>
        <v>0</v>
      </c>
    </row>
    <row r="107" spans="1:15" s="24" customFormat="1" ht="15" customHeight="1" x14ac:dyDescent="0.25">
      <c r="A107" s="122"/>
      <c r="B107" s="116" t="s">
        <v>259</v>
      </c>
      <c r="C107" s="7" t="s">
        <v>57</v>
      </c>
      <c r="D107" s="200">
        <f t="shared" si="40"/>
        <v>286</v>
      </c>
      <c r="E107" s="200">
        <v>286</v>
      </c>
      <c r="F107" s="200"/>
      <c r="G107" s="200"/>
      <c r="H107" s="189">
        <f>I107+K107</f>
        <v>0</v>
      </c>
      <c r="I107" s="189"/>
      <c r="J107" s="189"/>
      <c r="K107" s="189"/>
      <c r="L107" s="8">
        <f>M107+O107</f>
        <v>286</v>
      </c>
      <c r="M107" s="8">
        <f>E107+I107</f>
        <v>286</v>
      </c>
      <c r="N107" s="8">
        <f>F107+J107</f>
        <v>0</v>
      </c>
      <c r="O107" s="8">
        <f>G107+K107</f>
        <v>0</v>
      </c>
    </row>
    <row r="108" spans="1:15" ht="15" customHeight="1" x14ac:dyDescent="0.25">
      <c r="A108" s="5" t="s">
        <v>115</v>
      </c>
      <c r="B108" s="19" t="s">
        <v>70</v>
      </c>
      <c r="C108" s="20" t="s">
        <v>57</v>
      </c>
      <c r="D108" s="190">
        <f t="shared" si="40"/>
        <v>751</v>
      </c>
      <c r="E108" s="190">
        <f t="shared" ref="E108:O108" si="50">E109</f>
        <v>751</v>
      </c>
      <c r="F108" s="190">
        <f t="shared" si="50"/>
        <v>0</v>
      </c>
      <c r="G108" s="190">
        <f t="shared" si="50"/>
        <v>0</v>
      </c>
      <c r="H108" s="189">
        <f t="shared" si="50"/>
        <v>0</v>
      </c>
      <c r="I108" s="189">
        <f t="shared" si="50"/>
        <v>0</v>
      </c>
      <c r="J108" s="189">
        <f t="shared" si="50"/>
        <v>0</v>
      </c>
      <c r="K108" s="189">
        <f t="shared" si="50"/>
        <v>0</v>
      </c>
      <c r="L108" s="8">
        <f t="shared" si="50"/>
        <v>751</v>
      </c>
      <c r="M108" s="8">
        <f t="shared" si="50"/>
        <v>751</v>
      </c>
      <c r="N108" s="8">
        <f t="shared" si="50"/>
        <v>0</v>
      </c>
      <c r="O108" s="8">
        <f t="shared" si="50"/>
        <v>0</v>
      </c>
    </row>
    <row r="109" spans="1:15" s="24" customFormat="1" ht="15" customHeight="1" x14ac:dyDescent="0.25">
      <c r="A109" s="122"/>
      <c r="B109" s="65" t="s">
        <v>259</v>
      </c>
      <c r="C109" s="20" t="s">
        <v>57</v>
      </c>
      <c r="D109" s="200">
        <f t="shared" si="40"/>
        <v>751</v>
      </c>
      <c r="E109" s="200">
        <v>751</v>
      </c>
      <c r="F109" s="200"/>
      <c r="G109" s="200"/>
      <c r="H109" s="189">
        <f>I109+K109</f>
        <v>0</v>
      </c>
      <c r="I109" s="189"/>
      <c r="J109" s="189"/>
      <c r="K109" s="189"/>
      <c r="L109" s="8">
        <f>M109+O109</f>
        <v>751</v>
      </c>
      <c r="M109" s="8">
        <f>E109+I109</f>
        <v>751</v>
      </c>
      <c r="N109" s="8">
        <f>F109+J109</f>
        <v>0</v>
      </c>
      <c r="O109" s="8">
        <f>G109+K109</f>
        <v>0</v>
      </c>
    </row>
    <row r="110" spans="1:15" ht="15" customHeight="1" x14ac:dyDescent="0.25">
      <c r="A110" s="5" t="s">
        <v>116</v>
      </c>
      <c r="B110" s="19" t="s">
        <v>44</v>
      </c>
      <c r="C110" s="20" t="s">
        <v>57</v>
      </c>
      <c r="D110" s="190">
        <f t="shared" si="40"/>
        <v>3776</v>
      </c>
      <c r="E110" s="190">
        <f t="shared" ref="E110:O110" si="51">E111</f>
        <v>3776</v>
      </c>
      <c r="F110" s="190">
        <f t="shared" si="51"/>
        <v>0</v>
      </c>
      <c r="G110" s="190">
        <f t="shared" si="51"/>
        <v>0</v>
      </c>
      <c r="H110" s="189">
        <f t="shared" si="51"/>
        <v>0</v>
      </c>
      <c r="I110" s="189">
        <f t="shared" si="51"/>
        <v>0</v>
      </c>
      <c r="J110" s="189">
        <f t="shared" si="51"/>
        <v>0</v>
      </c>
      <c r="K110" s="189">
        <f t="shared" si="51"/>
        <v>0</v>
      </c>
      <c r="L110" s="8">
        <f t="shared" si="51"/>
        <v>3776</v>
      </c>
      <c r="M110" s="8">
        <f t="shared" si="51"/>
        <v>3776</v>
      </c>
      <c r="N110" s="8">
        <f t="shared" si="51"/>
        <v>0</v>
      </c>
      <c r="O110" s="8">
        <f t="shared" si="51"/>
        <v>0</v>
      </c>
    </row>
    <row r="111" spans="1:15" s="24" customFormat="1" ht="15" customHeight="1" x14ac:dyDescent="0.25">
      <c r="A111" s="122"/>
      <c r="B111" s="116" t="s">
        <v>259</v>
      </c>
      <c r="C111" s="7" t="s">
        <v>57</v>
      </c>
      <c r="D111" s="200">
        <f t="shared" si="40"/>
        <v>3776</v>
      </c>
      <c r="E111" s="200">
        <v>3776</v>
      </c>
      <c r="F111" s="200"/>
      <c r="G111" s="200"/>
      <c r="H111" s="189">
        <f>I111+K111</f>
        <v>0</v>
      </c>
      <c r="I111" s="189"/>
      <c r="J111" s="189"/>
      <c r="K111" s="189"/>
      <c r="L111" s="8">
        <f>M111+O111</f>
        <v>3776</v>
      </c>
      <c r="M111" s="8">
        <f>E111+I111</f>
        <v>3776</v>
      </c>
      <c r="N111" s="8">
        <f>F111+J111</f>
        <v>0</v>
      </c>
      <c r="O111" s="8">
        <f>G111+K111</f>
        <v>0</v>
      </c>
    </row>
    <row r="112" spans="1:15" ht="15" customHeight="1" x14ac:dyDescent="0.25">
      <c r="A112" s="5" t="s">
        <v>168</v>
      </c>
      <c r="B112" s="22" t="s">
        <v>43</v>
      </c>
      <c r="C112" s="20" t="s">
        <v>57</v>
      </c>
      <c r="D112" s="190">
        <f t="shared" si="40"/>
        <v>1962</v>
      </c>
      <c r="E112" s="190">
        <f t="shared" ref="E112:O112" si="52">E113</f>
        <v>1962</v>
      </c>
      <c r="F112" s="190">
        <f t="shared" si="52"/>
        <v>0</v>
      </c>
      <c r="G112" s="190">
        <f t="shared" si="52"/>
        <v>0</v>
      </c>
      <c r="H112" s="189">
        <f t="shared" si="52"/>
        <v>0</v>
      </c>
      <c r="I112" s="189">
        <f t="shared" si="52"/>
        <v>0</v>
      </c>
      <c r="J112" s="189">
        <f t="shared" si="52"/>
        <v>0</v>
      </c>
      <c r="K112" s="189">
        <f t="shared" si="52"/>
        <v>0</v>
      </c>
      <c r="L112" s="8">
        <f t="shared" si="52"/>
        <v>1962</v>
      </c>
      <c r="M112" s="8">
        <f t="shared" si="52"/>
        <v>1962</v>
      </c>
      <c r="N112" s="8">
        <f t="shared" si="52"/>
        <v>0</v>
      </c>
      <c r="O112" s="8">
        <f t="shared" si="52"/>
        <v>0</v>
      </c>
    </row>
    <row r="113" spans="1:15" s="24" customFormat="1" ht="15" customHeight="1" x14ac:dyDescent="0.25">
      <c r="A113" s="122"/>
      <c r="B113" s="116" t="s">
        <v>259</v>
      </c>
      <c r="C113" s="7" t="s">
        <v>57</v>
      </c>
      <c r="D113" s="200">
        <f t="shared" si="40"/>
        <v>1962</v>
      </c>
      <c r="E113" s="200">
        <v>1962</v>
      </c>
      <c r="F113" s="200"/>
      <c r="G113" s="200"/>
      <c r="H113" s="189">
        <f>I113+K113</f>
        <v>0</v>
      </c>
      <c r="I113" s="189"/>
      <c r="J113" s="189"/>
      <c r="K113" s="189"/>
      <c r="L113" s="8">
        <f>M113+O113</f>
        <v>1962</v>
      </c>
      <c r="M113" s="8">
        <f>E113+I113</f>
        <v>1962</v>
      </c>
      <c r="N113" s="8">
        <f>F113+J113</f>
        <v>0</v>
      </c>
      <c r="O113" s="8">
        <f>G113+K113</f>
        <v>0</v>
      </c>
    </row>
    <row r="114" spans="1:15" ht="15" customHeight="1" x14ac:dyDescent="0.25">
      <c r="A114" s="5" t="s">
        <v>169</v>
      </c>
      <c r="B114" s="19" t="s">
        <v>174</v>
      </c>
      <c r="C114" s="20" t="s">
        <v>57</v>
      </c>
      <c r="D114" s="190">
        <f t="shared" si="40"/>
        <v>1752</v>
      </c>
      <c r="E114" s="190">
        <f t="shared" ref="E114:O114" si="53">E115</f>
        <v>1752</v>
      </c>
      <c r="F114" s="190">
        <f t="shared" si="53"/>
        <v>0</v>
      </c>
      <c r="G114" s="190">
        <f t="shared" si="53"/>
        <v>0</v>
      </c>
      <c r="H114" s="189">
        <f t="shared" si="53"/>
        <v>0</v>
      </c>
      <c r="I114" s="189">
        <f t="shared" si="53"/>
        <v>0</v>
      </c>
      <c r="J114" s="189">
        <f t="shared" si="53"/>
        <v>0</v>
      </c>
      <c r="K114" s="189">
        <f t="shared" si="53"/>
        <v>0</v>
      </c>
      <c r="L114" s="8">
        <f t="shared" si="53"/>
        <v>1752</v>
      </c>
      <c r="M114" s="8">
        <f t="shared" si="53"/>
        <v>1752</v>
      </c>
      <c r="N114" s="8">
        <f t="shared" si="53"/>
        <v>0</v>
      </c>
      <c r="O114" s="8">
        <f t="shared" si="53"/>
        <v>0</v>
      </c>
    </row>
    <row r="115" spans="1:15" s="24" customFormat="1" ht="15" customHeight="1" x14ac:dyDescent="0.25">
      <c r="A115" s="123"/>
      <c r="B115" s="65" t="s">
        <v>259</v>
      </c>
      <c r="C115" s="55" t="s">
        <v>57</v>
      </c>
      <c r="D115" s="200">
        <f t="shared" si="40"/>
        <v>1752</v>
      </c>
      <c r="E115" s="200">
        <v>1752</v>
      </c>
      <c r="F115" s="200"/>
      <c r="G115" s="200"/>
      <c r="H115" s="189">
        <f>I115+K115</f>
        <v>0</v>
      </c>
      <c r="I115" s="189"/>
      <c r="J115" s="189"/>
      <c r="K115" s="189"/>
      <c r="L115" s="8">
        <f>M115+O115</f>
        <v>1752</v>
      </c>
      <c r="M115" s="8">
        <f>E115+I115</f>
        <v>1752</v>
      </c>
      <c r="N115" s="8">
        <f>F115+J115</f>
        <v>0</v>
      </c>
      <c r="O115" s="8">
        <f>G115+K115</f>
        <v>0</v>
      </c>
    </row>
    <row r="116" spans="1:15" ht="15" customHeight="1" x14ac:dyDescent="0.25">
      <c r="A116" s="5" t="s">
        <v>117</v>
      </c>
      <c r="B116" s="19" t="s">
        <v>166</v>
      </c>
      <c r="C116" s="20" t="s">
        <v>57</v>
      </c>
      <c r="D116" s="190">
        <f t="shared" si="40"/>
        <v>6056</v>
      </c>
      <c r="E116" s="190">
        <f t="shared" ref="E116:O116" si="54">E117</f>
        <v>6056</v>
      </c>
      <c r="F116" s="190">
        <f t="shared" si="54"/>
        <v>0</v>
      </c>
      <c r="G116" s="190">
        <f t="shared" si="54"/>
        <v>0</v>
      </c>
      <c r="H116" s="189">
        <f t="shared" si="54"/>
        <v>0</v>
      </c>
      <c r="I116" s="189">
        <f t="shared" si="54"/>
        <v>0</v>
      </c>
      <c r="J116" s="189">
        <f t="shared" si="54"/>
        <v>0</v>
      </c>
      <c r="K116" s="189">
        <f t="shared" si="54"/>
        <v>0</v>
      </c>
      <c r="L116" s="8">
        <f t="shared" si="54"/>
        <v>6056</v>
      </c>
      <c r="M116" s="8">
        <f t="shared" si="54"/>
        <v>6056</v>
      </c>
      <c r="N116" s="8">
        <f t="shared" si="54"/>
        <v>0</v>
      </c>
      <c r="O116" s="8">
        <f t="shared" si="54"/>
        <v>0</v>
      </c>
    </row>
    <row r="117" spans="1:15" s="24" customFormat="1" ht="15" customHeight="1" x14ac:dyDescent="0.25">
      <c r="A117" s="122"/>
      <c r="B117" s="116" t="s">
        <v>259</v>
      </c>
      <c r="C117" s="7" t="s">
        <v>57</v>
      </c>
      <c r="D117" s="200">
        <f t="shared" si="40"/>
        <v>6056</v>
      </c>
      <c r="E117" s="200">
        <v>6056</v>
      </c>
      <c r="F117" s="200"/>
      <c r="G117" s="200"/>
      <c r="H117" s="189">
        <f>I117+K117</f>
        <v>0</v>
      </c>
      <c r="I117" s="189"/>
      <c r="J117" s="189"/>
      <c r="K117" s="189"/>
      <c r="L117" s="8">
        <f>M117+O117</f>
        <v>6056</v>
      </c>
      <c r="M117" s="8">
        <f>E117+I117</f>
        <v>6056</v>
      </c>
      <c r="N117" s="8">
        <f>F117+J117</f>
        <v>0</v>
      </c>
      <c r="O117" s="8">
        <f>G117+K117</f>
        <v>0</v>
      </c>
    </row>
    <row r="118" spans="1:15" ht="15" customHeight="1" x14ac:dyDescent="0.25">
      <c r="A118" s="5" t="s">
        <v>170</v>
      </c>
      <c r="B118" s="19" t="s">
        <v>36</v>
      </c>
      <c r="C118" s="20" t="s">
        <v>57</v>
      </c>
      <c r="D118" s="190">
        <f t="shared" si="40"/>
        <v>5845</v>
      </c>
      <c r="E118" s="190">
        <f t="shared" ref="E118:O118" si="55">E119</f>
        <v>5845</v>
      </c>
      <c r="F118" s="190">
        <f t="shared" si="55"/>
        <v>0</v>
      </c>
      <c r="G118" s="190">
        <f t="shared" si="55"/>
        <v>0</v>
      </c>
      <c r="H118" s="189">
        <f t="shared" si="55"/>
        <v>0</v>
      </c>
      <c r="I118" s="189">
        <f t="shared" si="55"/>
        <v>0</v>
      </c>
      <c r="J118" s="189">
        <f t="shared" si="55"/>
        <v>0</v>
      </c>
      <c r="K118" s="189">
        <f t="shared" si="55"/>
        <v>0</v>
      </c>
      <c r="L118" s="8">
        <f t="shared" si="55"/>
        <v>5845</v>
      </c>
      <c r="M118" s="8">
        <f t="shared" si="55"/>
        <v>5845</v>
      </c>
      <c r="N118" s="8">
        <f t="shared" si="55"/>
        <v>0</v>
      </c>
      <c r="O118" s="8">
        <f t="shared" si="55"/>
        <v>0</v>
      </c>
    </row>
    <row r="119" spans="1:15" s="24" customFormat="1" ht="15" customHeight="1" x14ac:dyDescent="0.25">
      <c r="A119" s="122"/>
      <c r="B119" s="116" t="s">
        <v>259</v>
      </c>
      <c r="C119" s="7" t="s">
        <v>57</v>
      </c>
      <c r="D119" s="200">
        <f t="shared" si="40"/>
        <v>5845</v>
      </c>
      <c r="E119" s="200">
        <v>5845</v>
      </c>
      <c r="F119" s="200"/>
      <c r="G119" s="200"/>
      <c r="H119" s="189">
        <f>I119+K119</f>
        <v>0</v>
      </c>
      <c r="I119" s="189"/>
      <c r="J119" s="189"/>
      <c r="K119" s="189"/>
      <c r="L119" s="8">
        <f>M119+O119</f>
        <v>5845</v>
      </c>
      <c r="M119" s="8">
        <f>E119+I119</f>
        <v>5845</v>
      </c>
      <c r="N119" s="8">
        <f>F119+J119</f>
        <v>0</v>
      </c>
      <c r="O119" s="8">
        <f>G119+K119</f>
        <v>0</v>
      </c>
    </row>
    <row r="120" spans="1:15" ht="15" customHeight="1" x14ac:dyDescent="0.25">
      <c r="A120" s="5" t="s">
        <v>171</v>
      </c>
      <c r="B120" s="19" t="s">
        <v>38</v>
      </c>
      <c r="C120" s="20" t="s">
        <v>57</v>
      </c>
      <c r="D120" s="190">
        <f t="shared" si="40"/>
        <v>1677</v>
      </c>
      <c r="E120" s="190">
        <f t="shared" ref="E120:O120" si="56">E121</f>
        <v>1677</v>
      </c>
      <c r="F120" s="190">
        <f t="shared" si="56"/>
        <v>0</v>
      </c>
      <c r="G120" s="190">
        <f t="shared" si="56"/>
        <v>0</v>
      </c>
      <c r="H120" s="189">
        <f t="shared" si="56"/>
        <v>0</v>
      </c>
      <c r="I120" s="189">
        <f t="shared" si="56"/>
        <v>0</v>
      </c>
      <c r="J120" s="189">
        <f t="shared" si="56"/>
        <v>0</v>
      </c>
      <c r="K120" s="189">
        <f t="shared" si="56"/>
        <v>0</v>
      </c>
      <c r="L120" s="8">
        <f t="shared" si="56"/>
        <v>1677</v>
      </c>
      <c r="M120" s="8">
        <f t="shared" si="56"/>
        <v>1677</v>
      </c>
      <c r="N120" s="8">
        <f t="shared" si="56"/>
        <v>0</v>
      </c>
      <c r="O120" s="8">
        <f t="shared" si="56"/>
        <v>0</v>
      </c>
    </row>
    <row r="121" spans="1:15" s="24" customFormat="1" ht="15" customHeight="1" x14ac:dyDescent="0.25">
      <c r="A121" s="122"/>
      <c r="B121" s="116" t="s">
        <v>259</v>
      </c>
      <c r="C121" s="7" t="s">
        <v>57</v>
      </c>
      <c r="D121" s="200">
        <f t="shared" si="40"/>
        <v>1677</v>
      </c>
      <c r="E121" s="200">
        <v>1677</v>
      </c>
      <c r="F121" s="200"/>
      <c r="G121" s="200"/>
      <c r="H121" s="189">
        <f>I121+K121</f>
        <v>0</v>
      </c>
      <c r="I121" s="189"/>
      <c r="J121" s="189"/>
      <c r="K121" s="189"/>
      <c r="L121" s="8">
        <f>M121+O121</f>
        <v>1677</v>
      </c>
      <c r="M121" s="8">
        <f>E121+I121</f>
        <v>1677</v>
      </c>
      <c r="N121" s="8">
        <f>F121+J121</f>
        <v>0</v>
      </c>
      <c r="O121" s="8">
        <f>G121+K121</f>
        <v>0</v>
      </c>
    </row>
    <row r="122" spans="1:15" ht="15" customHeight="1" x14ac:dyDescent="0.25">
      <c r="A122" s="5" t="s">
        <v>118</v>
      </c>
      <c r="B122" s="19" t="s">
        <v>40</v>
      </c>
      <c r="C122" s="20" t="s">
        <v>57</v>
      </c>
      <c r="D122" s="190">
        <f t="shared" ref="D122:D142" si="57">E122+G122</f>
        <v>5878</v>
      </c>
      <c r="E122" s="190">
        <f t="shared" ref="E122:O122" si="58">E123</f>
        <v>5878</v>
      </c>
      <c r="F122" s="190">
        <f t="shared" si="58"/>
        <v>0</v>
      </c>
      <c r="G122" s="190">
        <f t="shared" si="58"/>
        <v>0</v>
      </c>
      <c r="H122" s="189">
        <f t="shared" si="58"/>
        <v>0</v>
      </c>
      <c r="I122" s="189">
        <f t="shared" si="58"/>
        <v>0</v>
      </c>
      <c r="J122" s="189">
        <f t="shared" si="58"/>
        <v>0</v>
      </c>
      <c r="K122" s="189">
        <f t="shared" si="58"/>
        <v>0</v>
      </c>
      <c r="L122" s="8">
        <f t="shared" si="58"/>
        <v>5878</v>
      </c>
      <c r="M122" s="8">
        <f t="shared" si="58"/>
        <v>5878</v>
      </c>
      <c r="N122" s="8">
        <f t="shared" si="58"/>
        <v>0</v>
      </c>
      <c r="O122" s="8">
        <f t="shared" si="58"/>
        <v>0</v>
      </c>
    </row>
    <row r="123" spans="1:15" s="24" customFormat="1" ht="15" customHeight="1" x14ac:dyDescent="0.25">
      <c r="A123" s="122"/>
      <c r="B123" s="116" t="s">
        <v>259</v>
      </c>
      <c r="C123" s="7" t="s">
        <v>57</v>
      </c>
      <c r="D123" s="200">
        <f t="shared" si="57"/>
        <v>5878</v>
      </c>
      <c r="E123" s="200">
        <v>5878</v>
      </c>
      <c r="F123" s="200"/>
      <c r="G123" s="200"/>
      <c r="H123" s="189">
        <f>I123+K123</f>
        <v>0</v>
      </c>
      <c r="I123" s="189"/>
      <c r="J123" s="189"/>
      <c r="K123" s="189"/>
      <c r="L123" s="8">
        <f>M123+O123</f>
        <v>5878</v>
      </c>
      <c r="M123" s="8">
        <f>E123+I123</f>
        <v>5878</v>
      </c>
      <c r="N123" s="8">
        <f>F123+J123</f>
        <v>0</v>
      </c>
      <c r="O123" s="8">
        <f>G123+K123</f>
        <v>0</v>
      </c>
    </row>
    <row r="124" spans="1:15" ht="15" customHeight="1" x14ac:dyDescent="0.25">
      <c r="A124" s="5" t="s">
        <v>119</v>
      </c>
      <c r="B124" s="19" t="s">
        <v>39</v>
      </c>
      <c r="C124" s="20" t="s">
        <v>57</v>
      </c>
      <c r="D124" s="190">
        <f t="shared" si="57"/>
        <v>4476</v>
      </c>
      <c r="E124" s="190">
        <f t="shared" ref="E124:O124" si="59">E125</f>
        <v>4476</v>
      </c>
      <c r="F124" s="190">
        <f t="shared" si="59"/>
        <v>0</v>
      </c>
      <c r="G124" s="190">
        <f t="shared" si="59"/>
        <v>0</v>
      </c>
      <c r="H124" s="189">
        <f t="shared" si="59"/>
        <v>0</v>
      </c>
      <c r="I124" s="189">
        <f t="shared" si="59"/>
        <v>0</v>
      </c>
      <c r="J124" s="189">
        <f t="shared" si="59"/>
        <v>0</v>
      </c>
      <c r="K124" s="189">
        <f t="shared" si="59"/>
        <v>0</v>
      </c>
      <c r="L124" s="8">
        <f t="shared" si="59"/>
        <v>4476</v>
      </c>
      <c r="M124" s="8">
        <f t="shared" si="59"/>
        <v>4476</v>
      </c>
      <c r="N124" s="8">
        <f t="shared" si="59"/>
        <v>0</v>
      </c>
      <c r="O124" s="8">
        <f t="shared" si="59"/>
        <v>0</v>
      </c>
    </row>
    <row r="125" spans="1:15" s="24" customFormat="1" ht="15" customHeight="1" x14ac:dyDescent="0.25">
      <c r="A125" s="122"/>
      <c r="B125" s="116" t="s">
        <v>259</v>
      </c>
      <c r="C125" s="7" t="s">
        <v>57</v>
      </c>
      <c r="D125" s="200">
        <f t="shared" si="57"/>
        <v>4476</v>
      </c>
      <c r="E125" s="200">
        <v>4476</v>
      </c>
      <c r="F125" s="200"/>
      <c r="G125" s="200"/>
      <c r="H125" s="189">
        <f>I125+K125</f>
        <v>0</v>
      </c>
      <c r="I125" s="189"/>
      <c r="J125" s="189"/>
      <c r="K125" s="189"/>
      <c r="L125" s="8">
        <f>M125+O125</f>
        <v>4476</v>
      </c>
      <c r="M125" s="8">
        <f>E125+I125</f>
        <v>4476</v>
      </c>
      <c r="N125" s="8">
        <f>F125+J125</f>
        <v>0</v>
      </c>
      <c r="O125" s="8">
        <f>G125+K125</f>
        <v>0</v>
      </c>
    </row>
    <row r="126" spans="1:15" ht="15" customHeight="1" x14ac:dyDescent="0.25">
      <c r="A126" s="5" t="s">
        <v>120</v>
      </c>
      <c r="B126" s="16" t="s">
        <v>37</v>
      </c>
      <c r="C126" s="7" t="s">
        <v>57</v>
      </c>
      <c r="D126" s="190">
        <f t="shared" si="57"/>
        <v>5510</v>
      </c>
      <c r="E126" s="190">
        <f t="shared" ref="E126:O126" si="60">E127</f>
        <v>5510</v>
      </c>
      <c r="F126" s="190">
        <f t="shared" si="60"/>
        <v>0</v>
      </c>
      <c r="G126" s="190">
        <f t="shared" si="60"/>
        <v>0</v>
      </c>
      <c r="H126" s="189">
        <f t="shared" si="60"/>
        <v>0</v>
      </c>
      <c r="I126" s="189">
        <f t="shared" si="60"/>
        <v>0</v>
      </c>
      <c r="J126" s="189">
        <f t="shared" si="60"/>
        <v>0</v>
      </c>
      <c r="K126" s="189">
        <f t="shared" si="60"/>
        <v>0</v>
      </c>
      <c r="L126" s="8">
        <f t="shared" si="60"/>
        <v>5510</v>
      </c>
      <c r="M126" s="8">
        <f t="shared" si="60"/>
        <v>5510</v>
      </c>
      <c r="N126" s="8">
        <f t="shared" si="60"/>
        <v>0</v>
      </c>
      <c r="O126" s="8">
        <f t="shared" si="60"/>
        <v>0</v>
      </c>
    </row>
    <row r="127" spans="1:15" s="24" customFormat="1" ht="15" customHeight="1" x14ac:dyDescent="0.25">
      <c r="A127" s="122"/>
      <c r="B127" s="116" t="s">
        <v>259</v>
      </c>
      <c r="C127" s="7" t="s">
        <v>57</v>
      </c>
      <c r="D127" s="200">
        <f t="shared" si="57"/>
        <v>5510</v>
      </c>
      <c r="E127" s="200">
        <v>5510</v>
      </c>
      <c r="F127" s="200"/>
      <c r="G127" s="200"/>
      <c r="H127" s="189">
        <f>I127+K127</f>
        <v>0</v>
      </c>
      <c r="I127" s="189"/>
      <c r="J127" s="189"/>
      <c r="K127" s="189"/>
      <c r="L127" s="8">
        <f>M127+O127</f>
        <v>5510</v>
      </c>
      <c r="M127" s="8">
        <f>E127+I127</f>
        <v>5510</v>
      </c>
      <c r="N127" s="8">
        <f>F127+J127</f>
        <v>0</v>
      </c>
      <c r="O127" s="8">
        <f>G127+K127</f>
        <v>0</v>
      </c>
    </row>
    <row r="128" spans="1:15" ht="15" customHeight="1" x14ac:dyDescent="0.25">
      <c r="A128" s="5" t="s">
        <v>121</v>
      </c>
      <c r="B128" s="23" t="s">
        <v>41</v>
      </c>
      <c r="C128" s="7" t="s">
        <v>57</v>
      </c>
      <c r="D128" s="190">
        <f t="shared" si="57"/>
        <v>335</v>
      </c>
      <c r="E128" s="190">
        <f t="shared" ref="E128:O128" si="61">E129</f>
        <v>335</v>
      </c>
      <c r="F128" s="190">
        <f t="shared" si="61"/>
        <v>0</v>
      </c>
      <c r="G128" s="190">
        <f t="shared" si="61"/>
        <v>0</v>
      </c>
      <c r="H128" s="189">
        <f t="shared" si="61"/>
        <v>0</v>
      </c>
      <c r="I128" s="189">
        <f t="shared" si="61"/>
        <v>0</v>
      </c>
      <c r="J128" s="189">
        <f t="shared" si="61"/>
        <v>0</v>
      </c>
      <c r="K128" s="189">
        <f t="shared" si="61"/>
        <v>0</v>
      </c>
      <c r="L128" s="8">
        <f t="shared" si="61"/>
        <v>335</v>
      </c>
      <c r="M128" s="8">
        <f t="shared" si="61"/>
        <v>335</v>
      </c>
      <c r="N128" s="8">
        <f t="shared" si="61"/>
        <v>0</v>
      </c>
      <c r="O128" s="8">
        <f t="shared" si="61"/>
        <v>0</v>
      </c>
    </row>
    <row r="129" spans="1:15" s="24" customFormat="1" ht="15" customHeight="1" x14ac:dyDescent="0.25">
      <c r="A129" s="122"/>
      <c r="B129" s="116" t="s">
        <v>259</v>
      </c>
      <c r="C129" s="7" t="s">
        <v>57</v>
      </c>
      <c r="D129" s="200">
        <f t="shared" si="57"/>
        <v>335</v>
      </c>
      <c r="E129" s="200">
        <v>335</v>
      </c>
      <c r="F129" s="200"/>
      <c r="G129" s="200"/>
      <c r="H129" s="189">
        <f>I129+K129</f>
        <v>0</v>
      </c>
      <c r="I129" s="189"/>
      <c r="J129" s="189"/>
      <c r="K129" s="189"/>
      <c r="L129" s="8">
        <f>M129+O129</f>
        <v>335</v>
      </c>
      <c r="M129" s="8">
        <f>E129+I129</f>
        <v>335</v>
      </c>
      <c r="N129" s="8">
        <f>F129+J129</f>
        <v>0</v>
      </c>
      <c r="O129" s="8">
        <f>G129+K129</f>
        <v>0</v>
      </c>
    </row>
    <row r="130" spans="1:15" ht="15" customHeight="1" x14ac:dyDescent="0.25">
      <c r="A130" s="5" t="s">
        <v>122</v>
      </c>
      <c r="B130" s="23" t="s">
        <v>42</v>
      </c>
      <c r="C130" s="7" t="s">
        <v>57</v>
      </c>
      <c r="D130" s="190">
        <f t="shared" si="57"/>
        <v>1629</v>
      </c>
      <c r="E130" s="190">
        <f t="shared" ref="E130:O130" si="62">E131</f>
        <v>1629</v>
      </c>
      <c r="F130" s="190">
        <f t="shared" si="62"/>
        <v>0</v>
      </c>
      <c r="G130" s="190">
        <f t="shared" si="62"/>
        <v>0</v>
      </c>
      <c r="H130" s="189">
        <f t="shared" si="62"/>
        <v>0</v>
      </c>
      <c r="I130" s="189">
        <f t="shared" si="62"/>
        <v>0</v>
      </c>
      <c r="J130" s="189">
        <f t="shared" si="62"/>
        <v>0</v>
      </c>
      <c r="K130" s="189">
        <f t="shared" si="62"/>
        <v>0</v>
      </c>
      <c r="L130" s="8">
        <f t="shared" si="62"/>
        <v>1629</v>
      </c>
      <c r="M130" s="8">
        <f t="shared" si="62"/>
        <v>1629</v>
      </c>
      <c r="N130" s="8">
        <f t="shared" si="62"/>
        <v>0</v>
      </c>
      <c r="O130" s="8">
        <f t="shared" si="62"/>
        <v>0</v>
      </c>
    </row>
    <row r="131" spans="1:15" s="24" customFormat="1" ht="15" customHeight="1" x14ac:dyDescent="0.25">
      <c r="A131" s="122"/>
      <c r="B131" s="116" t="s">
        <v>259</v>
      </c>
      <c r="C131" s="7" t="s">
        <v>57</v>
      </c>
      <c r="D131" s="200">
        <f t="shared" si="57"/>
        <v>1629</v>
      </c>
      <c r="E131" s="200">
        <v>1629</v>
      </c>
      <c r="F131" s="200"/>
      <c r="G131" s="200"/>
      <c r="H131" s="189">
        <f>I131+K131</f>
        <v>0</v>
      </c>
      <c r="I131" s="189"/>
      <c r="J131" s="189"/>
      <c r="K131" s="189"/>
      <c r="L131" s="8">
        <f>M131+O131</f>
        <v>1629</v>
      </c>
      <c r="M131" s="8">
        <f>E131+I131</f>
        <v>1629</v>
      </c>
      <c r="N131" s="8">
        <f>F131+J131</f>
        <v>0</v>
      </c>
      <c r="O131" s="8">
        <f>G131+K131</f>
        <v>0</v>
      </c>
    </row>
    <row r="132" spans="1:15" ht="15" customHeight="1" x14ac:dyDescent="0.25">
      <c r="A132" s="5" t="s">
        <v>180</v>
      </c>
      <c r="B132" s="16" t="s">
        <v>55</v>
      </c>
      <c r="C132" s="7" t="s">
        <v>57</v>
      </c>
      <c r="D132" s="190">
        <f t="shared" si="57"/>
        <v>360</v>
      </c>
      <c r="E132" s="190">
        <f t="shared" ref="E132:O132" si="63">E133</f>
        <v>360</v>
      </c>
      <c r="F132" s="190">
        <f t="shared" si="63"/>
        <v>275</v>
      </c>
      <c r="G132" s="190">
        <f t="shared" si="63"/>
        <v>0</v>
      </c>
      <c r="H132" s="189">
        <f t="shared" si="63"/>
        <v>0</v>
      </c>
      <c r="I132" s="189">
        <f t="shared" si="63"/>
        <v>0</v>
      </c>
      <c r="J132" s="189">
        <f t="shared" si="63"/>
        <v>0</v>
      </c>
      <c r="K132" s="189">
        <f t="shared" si="63"/>
        <v>0</v>
      </c>
      <c r="L132" s="8">
        <f t="shared" si="63"/>
        <v>360</v>
      </c>
      <c r="M132" s="8">
        <f t="shared" si="63"/>
        <v>360</v>
      </c>
      <c r="N132" s="8">
        <f t="shared" si="63"/>
        <v>275</v>
      </c>
      <c r="O132" s="8">
        <f t="shared" si="63"/>
        <v>0</v>
      </c>
    </row>
    <row r="133" spans="1:15" s="24" customFormat="1" ht="15" customHeight="1" x14ac:dyDescent="0.25">
      <c r="A133" s="122"/>
      <c r="B133" s="116" t="s">
        <v>259</v>
      </c>
      <c r="C133" s="7" t="s">
        <v>57</v>
      </c>
      <c r="D133" s="200">
        <f t="shared" si="57"/>
        <v>360</v>
      </c>
      <c r="E133" s="200">
        <v>360</v>
      </c>
      <c r="F133" s="200">
        <v>275</v>
      </c>
      <c r="G133" s="200"/>
      <c r="H133" s="189">
        <f>I133+K133</f>
        <v>0</v>
      </c>
      <c r="I133" s="189"/>
      <c r="J133" s="189"/>
      <c r="K133" s="189"/>
      <c r="L133" s="8">
        <f>M133+O133</f>
        <v>360</v>
      </c>
      <c r="M133" s="8">
        <f>E133+I133</f>
        <v>360</v>
      </c>
      <c r="N133" s="8">
        <f>F133+J133</f>
        <v>275</v>
      </c>
      <c r="O133" s="8">
        <f>G133+K133</f>
        <v>0</v>
      </c>
    </row>
    <row r="134" spans="1:15" ht="15" customHeight="1" x14ac:dyDescent="0.25">
      <c r="A134" s="5" t="s">
        <v>123</v>
      </c>
      <c r="B134" s="16" t="s">
        <v>54</v>
      </c>
      <c r="C134" s="7" t="s">
        <v>57</v>
      </c>
      <c r="D134" s="190">
        <f t="shared" si="57"/>
        <v>10912</v>
      </c>
      <c r="E134" s="190">
        <f t="shared" ref="E134:O134" si="64">E135</f>
        <v>10912</v>
      </c>
      <c r="F134" s="190">
        <f t="shared" si="64"/>
        <v>8185</v>
      </c>
      <c r="G134" s="190">
        <f t="shared" si="64"/>
        <v>0</v>
      </c>
      <c r="H134" s="189">
        <f t="shared" si="64"/>
        <v>0</v>
      </c>
      <c r="I134" s="189">
        <f t="shared" si="64"/>
        <v>0</v>
      </c>
      <c r="J134" s="189">
        <f t="shared" si="64"/>
        <v>0</v>
      </c>
      <c r="K134" s="189">
        <f t="shared" si="64"/>
        <v>0</v>
      </c>
      <c r="L134" s="8">
        <f t="shared" si="64"/>
        <v>10912</v>
      </c>
      <c r="M134" s="8">
        <f t="shared" si="64"/>
        <v>10912</v>
      </c>
      <c r="N134" s="8">
        <f t="shared" si="64"/>
        <v>8185</v>
      </c>
      <c r="O134" s="8">
        <f t="shared" si="64"/>
        <v>0</v>
      </c>
    </row>
    <row r="135" spans="1:15" s="24" customFormat="1" ht="15" customHeight="1" x14ac:dyDescent="0.25">
      <c r="A135" s="122"/>
      <c r="B135" s="116" t="s">
        <v>259</v>
      </c>
      <c r="C135" s="7" t="s">
        <v>57</v>
      </c>
      <c r="D135" s="200">
        <f t="shared" si="57"/>
        <v>10912</v>
      </c>
      <c r="E135" s="200">
        <v>10912</v>
      </c>
      <c r="F135" s="200">
        <v>8185</v>
      </c>
      <c r="G135" s="200"/>
      <c r="H135" s="189">
        <f>I135+K135</f>
        <v>0</v>
      </c>
      <c r="I135" s="189"/>
      <c r="J135" s="189"/>
      <c r="K135" s="189"/>
      <c r="L135" s="8">
        <f>M135+O135</f>
        <v>10912</v>
      </c>
      <c r="M135" s="8">
        <f>E135+I135</f>
        <v>10912</v>
      </c>
      <c r="N135" s="8">
        <f>F135+J135</f>
        <v>8185</v>
      </c>
      <c r="O135" s="8">
        <f>G135+K135</f>
        <v>0</v>
      </c>
    </row>
    <row r="136" spans="1:15" ht="15" customHeight="1" x14ac:dyDescent="0.25">
      <c r="A136" s="5" t="s">
        <v>124</v>
      </c>
      <c r="B136" s="16" t="s">
        <v>72</v>
      </c>
      <c r="C136" s="7" t="s">
        <v>57</v>
      </c>
      <c r="D136" s="190">
        <f t="shared" si="57"/>
        <v>714</v>
      </c>
      <c r="E136" s="190">
        <f t="shared" ref="E136:O136" si="65">E137</f>
        <v>714</v>
      </c>
      <c r="F136" s="190">
        <f t="shared" si="65"/>
        <v>384</v>
      </c>
      <c r="G136" s="190">
        <f t="shared" si="65"/>
        <v>0</v>
      </c>
      <c r="H136" s="189">
        <f t="shared" si="65"/>
        <v>0</v>
      </c>
      <c r="I136" s="189">
        <f t="shared" si="65"/>
        <v>0</v>
      </c>
      <c r="J136" s="189">
        <f t="shared" si="65"/>
        <v>0</v>
      </c>
      <c r="K136" s="189">
        <f t="shared" si="65"/>
        <v>0</v>
      </c>
      <c r="L136" s="8">
        <f t="shared" si="65"/>
        <v>714</v>
      </c>
      <c r="M136" s="8">
        <f t="shared" si="65"/>
        <v>714</v>
      </c>
      <c r="N136" s="8">
        <f t="shared" si="65"/>
        <v>384</v>
      </c>
      <c r="O136" s="8">
        <f t="shared" si="65"/>
        <v>0</v>
      </c>
    </row>
    <row r="137" spans="1:15" s="24" customFormat="1" ht="15" customHeight="1" x14ac:dyDescent="0.25">
      <c r="A137" s="122"/>
      <c r="B137" s="116" t="s">
        <v>259</v>
      </c>
      <c r="C137" s="7" t="s">
        <v>57</v>
      </c>
      <c r="D137" s="200">
        <f t="shared" si="57"/>
        <v>714</v>
      </c>
      <c r="E137" s="200">
        <v>714</v>
      </c>
      <c r="F137" s="200">
        <v>384</v>
      </c>
      <c r="G137" s="200"/>
      <c r="H137" s="189">
        <f>I137+K137</f>
        <v>0</v>
      </c>
      <c r="I137" s="189"/>
      <c r="J137" s="189"/>
      <c r="K137" s="189"/>
      <c r="L137" s="8">
        <f>M137+O137</f>
        <v>714</v>
      </c>
      <c r="M137" s="8">
        <f>E137+I137</f>
        <v>714</v>
      </c>
      <c r="N137" s="8">
        <f>F137+J137</f>
        <v>384</v>
      </c>
      <c r="O137" s="8">
        <f>G137+K137</f>
        <v>0</v>
      </c>
    </row>
    <row r="138" spans="1:15" ht="15" customHeight="1" x14ac:dyDescent="0.25">
      <c r="A138" s="5" t="s">
        <v>125</v>
      </c>
      <c r="B138" s="16" t="s">
        <v>56</v>
      </c>
      <c r="C138" s="7" t="s">
        <v>57</v>
      </c>
      <c r="D138" s="190">
        <f t="shared" si="57"/>
        <v>3640</v>
      </c>
      <c r="E138" s="190">
        <f t="shared" ref="E138:O138" si="66">E139</f>
        <v>3640</v>
      </c>
      <c r="F138" s="190">
        <f t="shared" si="66"/>
        <v>0</v>
      </c>
      <c r="G138" s="190">
        <f t="shared" si="66"/>
        <v>0</v>
      </c>
      <c r="H138" s="189">
        <f t="shared" si="66"/>
        <v>0</v>
      </c>
      <c r="I138" s="189">
        <f t="shared" si="66"/>
        <v>0</v>
      </c>
      <c r="J138" s="189">
        <f t="shared" si="66"/>
        <v>0</v>
      </c>
      <c r="K138" s="189">
        <f t="shared" si="66"/>
        <v>0</v>
      </c>
      <c r="L138" s="8">
        <f t="shared" si="66"/>
        <v>3640</v>
      </c>
      <c r="M138" s="8">
        <f t="shared" si="66"/>
        <v>3640</v>
      </c>
      <c r="N138" s="8">
        <f t="shared" si="66"/>
        <v>0</v>
      </c>
      <c r="O138" s="8">
        <f t="shared" si="66"/>
        <v>0</v>
      </c>
    </row>
    <row r="139" spans="1:15" s="24" customFormat="1" ht="15" customHeight="1" x14ac:dyDescent="0.25">
      <c r="A139" s="122"/>
      <c r="B139" s="116" t="s">
        <v>259</v>
      </c>
      <c r="C139" s="7" t="s">
        <v>57</v>
      </c>
      <c r="D139" s="200">
        <f t="shared" si="57"/>
        <v>3640</v>
      </c>
      <c r="E139" s="200">
        <v>3640</v>
      </c>
      <c r="F139" s="200"/>
      <c r="G139" s="200"/>
      <c r="H139" s="189">
        <f>I139+K139</f>
        <v>0</v>
      </c>
      <c r="I139" s="189"/>
      <c r="J139" s="189"/>
      <c r="K139" s="189"/>
      <c r="L139" s="8">
        <f>M139+O139</f>
        <v>3640</v>
      </c>
      <c r="M139" s="8">
        <f>E139+I139</f>
        <v>3640</v>
      </c>
      <c r="N139" s="8">
        <f>F139+J139</f>
        <v>0</v>
      </c>
      <c r="O139" s="8">
        <f>G139+K139</f>
        <v>0</v>
      </c>
    </row>
    <row r="140" spans="1:15" ht="15" customHeight="1" x14ac:dyDescent="0.25">
      <c r="A140" s="5" t="s">
        <v>126</v>
      </c>
      <c r="B140" s="16" t="s">
        <v>182</v>
      </c>
      <c r="C140" s="7" t="s">
        <v>57</v>
      </c>
      <c r="D140" s="190">
        <f t="shared" si="57"/>
        <v>1039</v>
      </c>
      <c r="E140" s="190">
        <f t="shared" ref="E140:O140" si="67">E141</f>
        <v>1039</v>
      </c>
      <c r="F140" s="190">
        <f t="shared" si="67"/>
        <v>0</v>
      </c>
      <c r="G140" s="190">
        <f t="shared" si="67"/>
        <v>0</v>
      </c>
      <c r="H140" s="189">
        <f t="shared" si="67"/>
        <v>0</v>
      </c>
      <c r="I140" s="189">
        <f t="shared" si="67"/>
        <v>0</v>
      </c>
      <c r="J140" s="189">
        <f t="shared" si="67"/>
        <v>0</v>
      </c>
      <c r="K140" s="189">
        <f t="shared" si="67"/>
        <v>0</v>
      </c>
      <c r="L140" s="8">
        <f t="shared" si="67"/>
        <v>1039</v>
      </c>
      <c r="M140" s="8">
        <f t="shared" si="67"/>
        <v>1039</v>
      </c>
      <c r="N140" s="8">
        <f t="shared" si="67"/>
        <v>0</v>
      </c>
      <c r="O140" s="8">
        <f t="shared" si="67"/>
        <v>0</v>
      </c>
    </row>
    <row r="141" spans="1:15" s="24" customFormat="1" ht="15" customHeight="1" x14ac:dyDescent="0.25">
      <c r="A141" s="122"/>
      <c r="B141" s="116" t="s">
        <v>259</v>
      </c>
      <c r="C141" s="7" t="s">
        <v>57</v>
      </c>
      <c r="D141" s="200">
        <f t="shared" si="57"/>
        <v>1039</v>
      </c>
      <c r="E141" s="200">
        <v>1039</v>
      </c>
      <c r="F141" s="200"/>
      <c r="G141" s="200"/>
      <c r="H141" s="189">
        <f>I141+K141</f>
        <v>0</v>
      </c>
      <c r="I141" s="189"/>
      <c r="J141" s="189"/>
      <c r="K141" s="189"/>
      <c r="L141" s="8">
        <f>M141+O141</f>
        <v>1039</v>
      </c>
      <c r="M141" s="8">
        <f>E141+I141</f>
        <v>1039</v>
      </c>
      <c r="N141" s="8">
        <f>F141+J141</f>
        <v>0</v>
      </c>
      <c r="O141" s="8">
        <f>G141+K141</f>
        <v>0</v>
      </c>
    </row>
    <row r="142" spans="1:15" ht="15" customHeight="1" x14ac:dyDescent="0.25">
      <c r="A142" s="60" t="s">
        <v>127</v>
      </c>
      <c r="B142" s="33" t="s">
        <v>260</v>
      </c>
      <c r="C142" s="15"/>
      <c r="D142" s="188">
        <f t="shared" si="57"/>
        <v>200862</v>
      </c>
      <c r="E142" s="188">
        <f t="shared" ref="E142:O142" si="68">E144+E145</f>
        <v>79628</v>
      </c>
      <c r="F142" s="188">
        <f t="shared" si="68"/>
        <v>8844</v>
      </c>
      <c r="G142" s="188">
        <f t="shared" si="68"/>
        <v>121234</v>
      </c>
      <c r="H142" s="187">
        <f t="shared" si="68"/>
        <v>0</v>
      </c>
      <c r="I142" s="187">
        <f t="shared" si="68"/>
        <v>0</v>
      </c>
      <c r="J142" s="187">
        <f t="shared" si="68"/>
        <v>0</v>
      </c>
      <c r="K142" s="187">
        <f t="shared" si="68"/>
        <v>0</v>
      </c>
      <c r="L142" s="1">
        <f t="shared" si="68"/>
        <v>200862</v>
      </c>
      <c r="M142" s="1">
        <f t="shared" si="68"/>
        <v>79628</v>
      </c>
      <c r="N142" s="1">
        <f t="shared" si="68"/>
        <v>8844</v>
      </c>
      <c r="O142" s="1">
        <f t="shared" si="68"/>
        <v>121234</v>
      </c>
    </row>
    <row r="143" spans="1:15" ht="15" customHeight="1" x14ac:dyDescent="0.25">
      <c r="A143" s="67"/>
      <c r="B143" s="150" t="s">
        <v>213</v>
      </c>
      <c r="C143" s="15"/>
      <c r="D143" s="188"/>
      <c r="E143" s="188"/>
      <c r="F143" s="188"/>
      <c r="G143" s="188"/>
      <c r="H143" s="187"/>
      <c r="I143" s="187"/>
      <c r="J143" s="187"/>
      <c r="K143" s="187"/>
      <c r="L143" s="1"/>
      <c r="M143" s="1"/>
      <c r="N143" s="1"/>
      <c r="O143" s="1"/>
    </row>
    <row r="144" spans="1:15" s="24" customFormat="1" ht="15" customHeight="1" x14ac:dyDescent="0.2">
      <c r="A144" s="149"/>
      <c r="B144" s="328" t="s">
        <v>492</v>
      </c>
      <c r="C144" s="15"/>
      <c r="D144" s="200">
        <f>E144+G144</f>
        <v>130323</v>
      </c>
      <c r="E144" s="200">
        <f t="shared" ref="E144:O144" si="69">E91</f>
        <v>9089</v>
      </c>
      <c r="F144" s="200">
        <f t="shared" si="69"/>
        <v>0</v>
      </c>
      <c r="G144" s="200">
        <f t="shared" si="69"/>
        <v>121234</v>
      </c>
      <c r="H144" s="198">
        <f t="shared" si="69"/>
        <v>0</v>
      </c>
      <c r="I144" s="198">
        <f t="shared" si="69"/>
        <v>0</v>
      </c>
      <c r="J144" s="198">
        <f t="shared" si="69"/>
        <v>0</v>
      </c>
      <c r="K144" s="198">
        <f t="shared" si="69"/>
        <v>0</v>
      </c>
      <c r="L144" s="69">
        <f t="shared" si="69"/>
        <v>130323</v>
      </c>
      <c r="M144" s="69">
        <f t="shared" si="69"/>
        <v>9089</v>
      </c>
      <c r="N144" s="69">
        <f t="shared" si="69"/>
        <v>0</v>
      </c>
      <c r="O144" s="69">
        <f t="shared" si="69"/>
        <v>121234</v>
      </c>
    </row>
    <row r="145" spans="1:17" s="24" customFormat="1" ht="15" customHeight="1" x14ac:dyDescent="0.2">
      <c r="A145" s="148"/>
      <c r="B145" s="332" t="s">
        <v>257</v>
      </c>
      <c r="C145" s="156"/>
      <c r="D145" s="214">
        <f>E145+G145</f>
        <v>70539</v>
      </c>
      <c r="E145" s="214">
        <f t="shared" ref="E145:O145" si="70">E93+E95+E97+E99+E101+E103+E105+E107+E109+E111+E113+E115+E117+E119+E121+E123+E125+E127+E129+E131+E133+E135+E137+E139+E141</f>
        <v>70539</v>
      </c>
      <c r="F145" s="214">
        <f t="shared" si="70"/>
        <v>8844</v>
      </c>
      <c r="G145" s="214">
        <f t="shared" si="70"/>
        <v>0</v>
      </c>
      <c r="H145" s="213">
        <f t="shared" si="70"/>
        <v>0</v>
      </c>
      <c r="I145" s="213">
        <f t="shared" si="70"/>
        <v>0</v>
      </c>
      <c r="J145" s="213">
        <f t="shared" si="70"/>
        <v>0</v>
      </c>
      <c r="K145" s="213">
        <f t="shared" si="70"/>
        <v>0</v>
      </c>
      <c r="L145" s="331">
        <f t="shared" si="70"/>
        <v>70539</v>
      </c>
      <c r="M145" s="331">
        <f t="shared" si="70"/>
        <v>70539</v>
      </c>
      <c r="N145" s="331">
        <f t="shared" si="70"/>
        <v>8844</v>
      </c>
      <c r="O145" s="331">
        <f t="shared" si="70"/>
        <v>0</v>
      </c>
    </row>
    <row r="146" spans="1:17" ht="18.75" customHeight="1" x14ac:dyDescent="0.25">
      <c r="A146" s="11" t="s">
        <v>176</v>
      </c>
      <c r="B146" s="413" t="s">
        <v>261</v>
      </c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24"/>
      <c r="Q146" s="24"/>
    </row>
    <row r="147" spans="1:17" ht="15" customHeight="1" x14ac:dyDescent="0.25">
      <c r="A147" s="5" t="s">
        <v>128</v>
      </c>
      <c r="B147" s="53" t="s">
        <v>20</v>
      </c>
      <c r="C147" s="336"/>
      <c r="D147" s="193">
        <f t="shared" ref="D147:D153" si="71">E147+G147</f>
        <v>81951</v>
      </c>
      <c r="E147" s="192">
        <f t="shared" ref="E147:O147" si="72">E148+E150</f>
        <v>67471</v>
      </c>
      <c r="F147" s="192">
        <f t="shared" si="72"/>
        <v>0</v>
      </c>
      <c r="G147" s="192">
        <f t="shared" si="72"/>
        <v>14480</v>
      </c>
      <c r="H147" s="330">
        <f t="shared" si="72"/>
        <v>0</v>
      </c>
      <c r="I147" s="330">
        <f t="shared" si="72"/>
        <v>0</v>
      </c>
      <c r="J147" s="330">
        <f t="shared" si="72"/>
        <v>0</v>
      </c>
      <c r="K147" s="330">
        <f t="shared" si="72"/>
        <v>0</v>
      </c>
      <c r="L147" s="335">
        <f t="shared" si="72"/>
        <v>81951</v>
      </c>
      <c r="M147" s="335">
        <f t="shared" si="72"/>
        <v>67471</v>
      </c>
      <c r="N147" s="335">
        <f t="shared" si="72"/>
        <v>0</v>
      </c>
      <c r="O147" s="335">
        <f t="shared" si="72"/>
        <v>14480</v>
      </c>
    </row>
    <row r="148" spans="1:17" ht="15" customHeight="1" x14ac:dyDescent="0.25">
      <c r="A148" s="11"/>
      <c r="B148" s="53"/>
      <c r="C148" s="55" t="s">
        <v>25</v>
      </c>
      <c r="D148" s="190">
        <f t="shared" si="71"/>
        <v>67471</v>
      </c>
      <c r="E148" s="191">
        <f>E149</f>
        <v>67471</v>
      </c>
      <c r="F148" s="191">
        <f>F149</f>
        <v>0</v>
      </c>
      <c r="G148" s="191">
        <f>G149</f>
        <v>0</v>
      </c>
      <c r="H148" s="189">
        <f>I148+K148</f>
        <v>0</v>
      </c>
      <c r="I148" s="189"/>
      <c r="J148" s="189"/>
      <c r="K148" s="189"/>
      <c r="L148" s="8">
        <f>M148+O148</f>
        <v>67471</v>
      </c>
      <c r="M148" s="8">
        <f t="shared" ref="M148:O151" si="73">E148+I148</f>
        <v>67471</v>
      </c>
      <c r="N148" s="8">
        <f t="shared" si="73"/>
        <v>0</v>
      </c>
      <c r="O148" s="8">
        <f t="shared" si="73"/>
        <v>0</v>
      </c>
      <c r="P148" s="24"/>
      <c r="Q148" s="24"/>
    </row>
    <row r="149" spans="1:17" s="24" customFormat="1" ht="15" customHeight="1" x14ac:dyDescent="0.25">
      <c r="A149" s="115"/>
      <c r="B149" s="110" t="s">
        <v>250</v>
      </c>
      <c r="C149" s="55" t="s">
        <v>25</v>
      </c>
      <c r="D149" s="200">
        <f t="shared" si="71"/>
        <v>67471</v>
      </c>
      <c r="E149" s="257">
        <v>67471</v>
      </c>
      <c r="F149" s="200"/>
      <c r="G149" s="200"/>
      <c r="H149" s="189">
        <f>I149+K149</f>
        <v>0</v>
      </c>
      <c r="I149" s="189"/>
      <c r="J149" s="189"/>
      <c r="K149" s="189"/>
      <c r="L149" s="8">
        <f>M149+O149</f>
        <v>67471</v>
      </c>
      <c r="M149" s="8">
        <f t="shared" si="73"/>
        <v>67471</v>
      </c>
      <c r="N149" s="8">
        <f t="shared" si="73"/>
        <v>0</v>
      </c>
      <c r="O149" s="8">
        <f t="shared" si="73"/>
        <v>0</v>
      </c>
    </row>
    <row r="150" spans="1:17" ht="15" customHeight="1" x14ac:dyDescent="0.25">
      <c r="A150" s="11"/>
      <c r="B150" s="53"/>
      <c r="C150" s="26" t="s">
        <v>32</v>
      </c>
      <c r="D150" s="190">
        <f t="shared" si="71"/>
        <v>14480</v>
      </c>
      <c r="E150" s="190">
        <f>E151</f>
        <v>0</v>
      </c>
      <c r="F150" s="190">
        <f>F151</f>
        <v>0</v>
      </c>
      <c r="G150" s="190">
        <f>G151</f>
        <v>14480</v>
      </c>
      <c r="H150" s="189">
        <f>I150+K150</f>
        <v>0</v>
      </c>
      <c r="I150" s="189"/>
      <c r="J150" s="189"/>
      <c r="K150" s="189"/>
      <c r="L150" s="8">
        <f>M150+O150</f>
        <v>14480</v>
      </c>
      <c r="M150" s="8">
        <f t="shared" si="73"/>
        <v>0</v>
      </c>
      <c r="N150" s="8">
        <f t="shared" si="73"/>
        <v>0</v>
      </c>
      <c r="O150" s="8">
        <f t="shared" si="73"/>
        <v>14480</v>
      </c>
    </row>
    <row r="151" spans="1:17" s="24" customFormat="1" ht="15" customHeight="1" x14ac:dyDescent="0.25">
      <c r="A151" s="115"/>
      <c r="B151" s="110" t="s">
        <v>250</v>
      </c>
      <c r="C151" s="26" t="s">
        <v>32</v>
      </c>
      <c r="D151" s="190">
        <f t="shared" si="71"/>
        <v>14480</v>
      </c>
      <c r="E151" s="200"/>
      <c r="F151" s="200"/>
      <c r="G151" s="200">
        <v>14480</v>
      </c>
      <c r="H151" s="189">
        <f>I151+K151</f>
        <v>0</v>
      </c>
      <c r="I151" s="189"/>
      <c r="J151" s="189"/>
      <c r="K151" s="189"/>
      <c r="L151" s="8">
        <f>M151+O151</f>
        <v>14480</v>
      </c>
      <c r="M151" s="8">
        <f t="shared" si="73"/>
        <v>0</v>
      </c>
      <c r="N151" s="8">
        <f t="shared" si="73"/>
        <v>0</v>
      </c>
      <c r="O151" s="8">
        <f t="shared" si="73"/>
        <v>14480</v>
      </c>
      <c r="P151" s="2"/>
      <c r="Q151" s="2"/>
    </row>
    <row r="152" spans="1:17" ht="15" customHeight="1" x14ac:dyDescent="0.25">
      <c r="A152" s="67" t="s">
        <v>129</v>
      </c>
      <c r="B152" s="334" t="s">
        <v>262</v>
      </c>
      <c r="C152" s="15"/>
      <c r="D152" s="188">
        <f t="shared" si="71"/>
        <v>81951</v>
      </c>
      <c r="E152" s="188">
        <f t="shared" ref="E152:O152" si="74">E153</f>
        <v>67471</v>
      </c>
      <c r="F152" s="188">
        <f t="shared" si="74"/>
        <v>0</v>
      </c>
      <c r="G152" s="188">
        <f t="shared" si="74"/>
        <v>14480</v>
      </c>
      <c r="H152" s="187">
        <f t="shared" si="74"/>
        <v>0</v>
      </c>
      <c r="I152" s="187">
        <f t="shared" si="74"/>
        <v>0</v>
      </c>
      <c r="J152" s="187">
        <f t="shared" si="74"/>
        <v>0</v>
      </c>
      <c r="K152" s="187">
        <f t="shared" si="74"/>
        <v>0</v>
      </c>
      <c r="L152" s="1">
        <f t="shared" si="74"/>
        <v>81951</v>
      </c>
      <c r="M152" s="1">
        <f t="shared" si="74"/>
        <v>67471</v>
      </c>
      <c r="N152" s="1">
        <f t="shared" si="74"/>
        <v>0</v>
      </c>
      <c r="O152" s="1">
        <f t="shared" si="74"/>
        <v>14480</v>
      </c>
    </row>
    <row r="153" spans="1:17" s="24" customFormat="1" ht="15" customHeight="1" x14ac:dyDescent="0.2">
      <c r="A153" s="148"/>
      <c r="B153" s="150" t="s">
        <v>250</v>
      </c>
      <c r="C153" s="156"/>
      <c r="D153" s="214">
        <f t="shared" si="71"/>
        <v>81951</v>
      </c>
      <c r="E153" s="214">
        <f t="shared" ref="E153:O153" si="75">E149+E151</f>
        <v>67471</v>
      </c>
      <c r="F153" s="214">
        <f t="shared" si="75"/>
        <v>0</v>
      </c>
      <c r="G153" s="214">
        <f t="shared" si="75"/>
        <v>14480</v>
      </c>
      <c r="H153" s="213">
        <f t="shared" si="75"/>
        <v>0</v>
      </c>
      <c r="I153" s="213">
        <f t="shared" si="75"/>
        <v>0</v>
      </c>
      <c r="J153" s="213">
        <f t="shared" si="75"/>
        <v>0</v>
      </c>
      <c r="K153" s="213">
        <f t="shared" si="75"/>
        <v>0</v>
      </c>
      <c r="L153" s="331">
        <f t="shared" si="75"/>
        <v>81951</v>
      </c>
      <c r="M153" s="331">
        <f t="shared" si="75"/>
        <v>67471</v>
      </c>
      <c r="N153" s="331">
        <f t="shared" si="75"/>
        <v>0</v>
      </c>
      <c r="O153" s="331">
        <f t="shared" si="75"/>
        <v>14480</v>
      </c>
    </row>
    <row r="154" spans="1:17" ht="18.75" customHeight="1" x14ac:dyDescent="0.25">
      <c r="A154" s="11" t="s">
        <v>130</v>
      </c>
      <c r="B154" s="413" t="s">
        <v>73</v>
      </c>
      <c r="C154" s="413"/>
      <c r="D154" s="413"/>
      <c r="E154" s="413"/>
      <c r="F154" s="413"/>
      <c r="G154" s="413"/>
      <c r="H154" s="413"/>
      <c r="I154" s="413"/>
      <c r="J154" s="413"/>
      <c r="K154" s="413"/>
      <c r="L154" s="413"/>
      <c r="M154" s="413"/>
      <c r="N154" s="413"/>
      <c r="O154" s="413"/>
    </row>
    <row r="155" spans="1:17" ht="15" customHeight="1" x14ac:dyDescent="0.25">
      <c r="A155" s="25" t="s">
        <v>131</v>
      </c>
      <c r="B155" s="333" t="s">
        <v>20</v>
      </c>
      <c r="C155" s="204" t="s">
        <v>32</v>
      </c>
      <c r="D155" s="193">
        <f t="shared" ref="D155:D183" si="76">E155+G155</f>
        <v>34895</v>
      </c>
      <c r="E155" s="192">
        <f t="shared" ref="E155:O155" si="77">E156</f>
        <v>0</v>
      </c>
      <c r="F155" s="192">
        <f t="shared" si="77"/>
        <v>0</v>
      </c>
      <c r="G155" s="192">
        <f t="shared" si="77"/>
        <v>34895</v>
      </c>
      <c r="H155" s="330">
        <f t="shared" si="77"/>
        <v>0</v>
      </c>
      <c r="I155" s="330">
        <f t="shared" si="77"/>
        <v>0</v>
      </c>
      <c r="J155" s="330">
        <f t="shared" si="77"/>
        <v>0</v>
      </c>
      <c r="K155" s="330">
        <f t="shared" si="77"/>
        <v>0</v>
      </c>
      <c r="L155" s="329">
        <f t="shared" si="77"/>
        <v>34895</v>
      </c>
      <c r="M155" s="329">
        <f t="shared" si="77"/>
        <v>0</v>
      </c>
      <c r="N155" s="329">
        <f t="shared" si="77"/>
        <v>0</v>
      </c>
      <c r="O155" s="329">
        <f t="shared" si="77"/>
        <v>34895</v>
      </c>
      <c r="P155" s="24"/>
      <c r="Q155" s="24"/>
    </row>
    <row r="156" spans="1:17" s="24" customFormat="1" ht="15" customHeight="1" x14ac:dyDescent="0.25">
      <c r="A156" s="115"/>
      <c r="B156" s="110" t="s">
        <v>250</v>
      </c>
      <c r="C156" s="26" t="s">
        <v>32</v>
      </c>
      <c r="D156" s="200">
        <f t="shared" si="76"/>
        <v>34895</v>
      </c>
      <c r="E156" s="200"/>
      <c r="F156" s="200"/>
      <c r="G156" s="200">
        <v>34895</v>
      </c>
      <c r="H156" s="189">
        <f>I156+K156</f>
        <v>0</v>
      </c>
      <c r="I156" s="189"/>
      <c r="J156" s="189"/>
      <c r="K156" s="189"/>
      <c r="L156" s="8">
        <f>M156+O156</f>
        <v>34895</v>
      </c>
      <c r="M156" s="8">
        <f>E156+I156</f>
        <v>0</v>
      </c>
      <c r="N156" s="8">
        <f>F156+J156</f>
        <v>0</v>
      </c>
      <c r="O156" s="8">
        <f>G156+K156</f>
        <v>34895</v>
      </c>
      <c r="P156" s="2"/>
      <c r="Q156" s="2"/>
    </row>
    <row r="157" spans="1:17" ht="15" customHeight="1" x14ac:dyDescent="0.25">
      <c r="A157" s="25" t="s">
        <v>132</v>
      </c>
      <c r="B157" s="19" t="s">
        <v>10</v>
      </c>
      <c r="C157" s="26" t="s">
        <v>32</v>
      </c>
      <c r="D157" s="190">
        <f t="shared" si="76"/>
        <v>349</v>
      </c>
      <c r="E157" s="190">
        <f t="shared" ref="E157:O157" si="78">E158</f>
        <v>0</v>
      </c>
      <c r="F157" s="190">
        <f t="shared" si="78"/>
        <v>0</v>
      </c>
      <c r="G157" s="190">
        <f t="shared" si="78"/>
        <v>349</v>
      </c>
      <c r="H157" s="330">
        <f t="shared" si="78"/>
        <v>0</v>
      </c>
      <c r="I157" s="330">
        <f t="shared" si="78"/>
        <v>0</v>
      </c>
      <c r="J157" s="330">
        <f t="shared" si="78"/>
        <v>0</v>
      </c>
      <c r="K157" s="330">
        <f t="shared" si="78"/>
        <v>0</v>
      </c>
      <c r="L157" s="329">
        <f t="shared" si="78"/>
        <v>349</v>
      </c>
      <c r="M157" s="329">
        <f t="shared" si="78"/>
        <v>0</v>
      </c>
      <c r="N157" s="329">
        <f t="shared" si="78"/>
        <v>0</v>
      </c>
      <c r="O157" s="329">
        <f t="shared" si="78"/>
        <v>349</v>
      </c>
      <c r="P157" s="24"/>
      <c r="Q157" s="24"/>
    </row>
    <row r="158" spans="1:17" s="24" customFormat="1" ht="15" customHeight="1" x14ac:dyDescent="0.25">
      <c r="A158" s="54"/>
      <c r="B158" s="124" t="s">
        <v>259</v>
      </c>
      <c r="C158" s="26" t="s">
        <v>32</v>
      </c>
      <c r="D158" s="200">
        <f t="shared" si="76"/>
        <v>349</v>
      </c>
      <c r="E158" s="200"/>
      <c r="F158" s="200"/>
      <c r="G158" s="200">
        <v>349</v>
      </c>
      <c r="H158" s="189">
        <f>I158+K158</f>
        <v>0</v>
      </c>
      <c r="I158" s="189"/>
      <c r="J158" s="189"/>
      <c r="K158" s="189"/>
      <c r="L158" s="8">
        <f>M158+O158</f>
        <v>349</v>
      </c>
      <c r="M158" s="8">
        <f>E158+I158</f>
        <v>0</v>
      </c>
      <c r="N158" s="8">
        <f>F158+J158</f>
        <v>0</v>
      </c>
      <c r="O158" s="8">
        <f>G158+K158</f>
        <v>349</v>
      </c>
      <c r="P158" s="2"/>
      <c r="Q158" s="2"/>
    </row>
    <row r="159" spans="1:17" ht="15" customHeight="1" x14ac:dyDescent="0.25">
      <c r="A159" s="25" t="s">
        <v>133</v>
      </c>
      <c r="B159" s="19" t="s">
        <v>15</v>
      </c>
      <c r="C159" s="26" t="s">
        <v>32</v>
      </c>
      <c r="D159" s="190">
        <f t="shared" si="76"/>
        <v>191</v>
      </c>
      <c r="E159" s="190">
        <f t="shared" ref="E159:O159" si="79">E160</f>
        <v>191</v>
      </c>
      <c r="F159" s="190">
        <f t="shared" si="79"/>
        <v>0</v>
      </c>
      <c r="G159" s="190">
        <f t="shared" si="79"/>
        <v>0</v>
      </c>
      <c r="H159" s="330">
        <f t="shared" si="79"/>
        <v>0</v>
      </c>
      <c r="I159" s="330">
        <f t="shared" si="79"/>
        <v>0</v>
      </c>
      <c r="J159" s="330">
        <f t="shared" si="79"/>
        <v>0</v>
      </c>
      <c r="K159" s="330">
        <f t="shared" si="79"/>
        <v>0</v>
      </c>
      <c r="L159" s="329">
        <f t="shared" si="79"/>
        <v>191</v>
      </c>
      <c r="M159" s="329">
        <f t="shared" si="79"/>
        <v>191</v>
      </c>
      <c r="N159" s="329">
        <f t="shared" si="79"/>
        <v>0</v>
      </c>
      <c r="O159" s="329">
        <f t="shared" si="79"/>
        <v>0</v>
      </c>
    </row>
    <row r="160" spans="1:17" s="24" customFormat="1" ht="15" customHeight="1" x14ac:dyDescent="0.25">
      <c r="A160" s="54"/>
      <c r="B160" s="124" t="s">
        <v>259</v>
      </c>
      <c r="C160" s="26" t="s">
        <v>32</v>
      </c>
      <c r="D160" s="200">
        <f t="shared" si="76"/>
        <v>191</v>
      </c>
      <c r="E160" s="200">
        <v>191</v>
      </c>
      <c r="F160" s="200"/>
      <c r="G160" s="200"/>
      <c r="H160" s="189">
        <f>I160+K160</f>
        <v>0</v>
      </c>
      <c r="I160" s="189"/>
      <c r="J160" s="189"/>
      <c r="K160" s="189"/>
      <c r="L160" s="8">
        <f>M160+O160</f>
        <v>191</v>
      </c>
      <c r="M160" s="8">
        <f>E160+I160</f>
        <v>191</v>
      </c>
      <c r="N160" s="8">
        <f>F160+J160</f>
        <v>0</v>
      </c>
      <c r="O160" s="8">
        <f>G160+K160</f>
        <v>0</v>
      </c>
    </row>
    <row r="161" spans="1:15" ht="15" customHeight="1" x14ac:dyDescent="0.25">
      <c r="A161" s="25" t="s">
        <v>134</v>
      </c>
      <c r="B161" s="19" t="s">
        <v>27</v>
      </c>
      <c r="C161" s="26" t="s">
        <v>32</v>
      </c>
      <c r="D161" s="190">
        <f t="shared" si="76"/>
        <v>1378</v>
      </c>
      <c r="E161" s="190">
        <f t="shared" ref="E161:O161" si="80">E162</f>
        <v>1378</v>
      </c>
      <c r="F161" s="190">
        <f t="shared" si="80"/>
        <v>0</v>
      </c>
      <c r="G161" s="190">
        <f t="shared" si="80"/>
        <v>0</v>
      </c>
      <c r="H161" s="330">
        <f t="shared" si="80"/>
        <v>0</v>
      </c>
      <c r="I161" s="330">
        <f t="shared" si="80"/>
        <v>0</v>
      </c>
      <c r="J161" s="330">
        <f t="shared" si="80"/>
        <v>0</v>
      </c>
      <c r="K161" s="330">
        <f t="shared" si="80"/>
        <v>0</v>
      </c>
      <c r="L161" s="329">
        <f t="shared" si="80"/>
        <v>1378</v>
      </c>
      <c r="M161" s="329">
        <f t="shared" si="80"/>
        <v>1378</v>
      </c>
      <c r="N161" s="329">
        <f t="shared" si="80"/>
        <v>0</v>
      </c>
      <c r="O161" s="329">
        <f t="shared" si="80"/>
        <v>0</v>
      </c>
    </row>
    <row r="162" spans="1:15" s="24" customFormat="1" ht="15" customHeight="1" x14ac:dyDescent="0.25">
      <c r="A162" s="54"/>
      <c r="B162" s="124" t="s">
        <v>259</v>
      </c>
      <c r="C162" s="26" t="s">
        <v>32</v>
      </c>
      <c r="D162" s="200">
        <f t="shared" si="76"/>
        <v>1378</v>
      </c>
      <c r="E162" s="200">
        <v>1378</v>
      </c>
      <c r="F162" s="200"/>
      <c r="G162" s="200"/>
      <c r="H162" s="189">
        <f>I162+K162</f>
        <v>0</v>
      </c>
      <c r="I162" s="189"/>
      <c r="J162" s="189"/>
      <c r="K162" s="189"/>
      <c r="L162" s="8">
        <f>M162+O162</f>
        <v>1378</v>
      </c>
      <c r="M162" s="8">
        <f>E162+I162</f>
        <v>1378</v>
      </c>
      <c r="N162" s="8">
        <f>F162+J162</f>
        <v>0</v>
      </c>
      <c r="O162" s="8">
        <f>G162+K162</f>
        <v>0</v>
      </c>
    </row>
    <row r="163" spans="1:15" ht="15" customHeight="1" x14ac:dyDescent="0.25">
      <c r="A163" s="25" t="s">
        <v>135</v>
      </c>
      <c r="B163" s="19" t="s">
        <v>175</v>
      </c>
      <c r="C163" s="26" t="s">
        <v>32</v>
      </c>
      <c r="D163" s="190">
        <f t="shared" si="76"/>
        <v>269</v>
      </c>
      <c r="E163" s="190">
        <f t="shared" ref="E163:O163" si="81">E164</f>
        <v>269</v>
      </c>
      <c r="F163" s="190">
        <f t="shared" si="81"/>
        <v>0</v>
      </c>
      <c r="G163" s="190">
        <f t="shared" si="81"/>
        <v>0</v>
      </c>
      <c r="H163" s="330">
        <f t="shared" si="81"/>
        <v>0</v>
      </c>
      <c r="I163" s="330">
        <f t="shared" si="81"/>
        <v>0</v>
      </c>
      <c r="J163" s="330">
        <f t="shared" si="81"/>
        <v>0</v>
      </c>
      <c r="K163" s="330">
        <f t="shared" si="81"/>
        <v>0</v>
      </c>
      <c r="L163" s="329">
        <f t="shared" si="81"/>
        <v>269</v>
      </c>
      <c r="M163" s="329">
        <f t="shared" si="81"/>
        <v>269</v>
      </c>
      <c r="N163" s="329">
        <f t="shared" si="81"/>
        <v>0</v>
      </c>
      <c r="O163" s="329">
        <f t="shared" si="81"/>
        <v>0</v>
      </c>
    </row>
    <row r="164" spans="1:15" s="24" customFormat="1" ht="15" customHeight="1" x14ac:dyDescent="0.25">
      <c r="A164" s="54"/>
      <c r="B164" s="124" t="s">
        <v>259</v>
      </c>
      <c r="C164" s="26" t="s">
        <v>32</v>
      </c>
      <c r="D164" s="200">
        <f t="shared" si="76"/>
        <v>269</v>
      </c>
      <c r="E164" s="200">
        <v>269</v>
      </c>
      <c r="F164" s="200"/>
      <c r="G164" s="200"/>
      <c r="H164" s="189">
        <f>I164+K164</f>
        <v>0</v>
      </c>
      <c r="I164" s="189"/>
      <c r="J164" s="189"/>
      <c r="K164" s="189"/>
      <c r="L164" s="8">
        <f>M164+O164</f>
        <v>269</v>
      </c>
      <c r="M164" s="8">
        <f>E164+I164</f>
        <v>269</v>
      </c>
      <c r="N164" s="8">
        <f>F164+J164</f>
        <v>0</v>
      </c>
      <c r="O164" s="8">
        <f>G164+K164</f>
        <v>0</v>
      </c>
    </row>
    <row r="165" spans="1:15" ht="15" customHeight="1" x14ac:dyDescent="0.25">
      <c r="A165" s="25" t="s">
        <v>136</v>
      </c>
      <c r="B165" s="19" t="s">
        <v>63</v>
      </c>
      <c r="C165" s="26" t="s">
        <v>32</v>
      </c>
      <c r="D165" s="190">
        <f t="shared" si="76"/>
        <v>217</v>
      </c>
      <c r="E165" s="190">
        <f t="shared" ref="E165:O165" si="82">E166</f>
        <v>217</v>
      </c>
      <c r="F165" s="190">
        <f t="shared" si="82"/>
        <v>0</v>
      </c>
      <c r="G165" s="190">
        <f t="shared" si="82"/>
        <v>0</v>
      </c>
      <c r="H165" s="330">
        <f t="shared" si="82"/>
        <v>0</v>
      </c>
      <c r="I165" s="330">
        <f t="shared" si="82"/>
        <v>0</v>
      </c>
      <c r="J165" s="330">
        <f t="shared" si="82"/>
        <v>0</v>
      </c>
      <c r="K165" s="330">
        <f t="shared" si="82"/>
        <v>0</v>
      </c>
      <c r="L165" s="329">
        <f t="shared" si="82"/>
        <v>217</v>
      </c>
      <c r="M165" s="329">
        <f t="shared" si="82"/>
        <v>217</v>
      </c>
      <c r="N165" s="329">
        <f t="shared" si="82"/>
        <v>0</v>
      </c>
      <c r="O165" s="329">
        <f t="shared" si="82"/>
        <v>0</v>
      </c>
    </row>
    <row r="166" spans="1:15" s="24" customFormat="1" ht="15" customHeight="1" x14ac:dyDescent="0.25">
      <c r="A166" s="54"/>
      <c r="B166" s="124" t="s">
        <v>259</v>
      </c>
      <c r="C166" s="26" t="s">
        <v>32</v>
      </c>
      <c r="D166" s="200">
        <f t="shared" si="76"/>
        <v>217</v>
      </c>
      <c r="E166" s="200">
        <v>217</v>
      </c>
      <c r="F166" s="200"/>
      <c r="G166" s="200"/>
      <c r="H166" s="189">
        <f>I166+K166</f>
        <v>0</v>
      </c>
      <c r="I166" s="189"/>
      <c r="J166" s="189"/>
      <c r="K166" s="189"/>
      <c r="L166" s="8">
        <f>M166+O166</f>
        <v>217</v>
      </c>
      <c r="M166" s="8">
        <f>E166+I166</f>
        <v>217</v>
      </c>
      <c r="N166" s="8">
        <f>F166+J166</f>
        <v>0</v>
      </c>
      <c r="O166" s="8">
        <f>G166+K166</f>
        <v>0</v>
      </c>
    </row>
    <row r="167" spans="1:15" ht="15" customHeight="1" x14ac:dyDescent="0.25">
      <c r="A167" s="25" t="s">
        <v>137</v>
      </c>
      <c r="B167" s="19" t="s">
        <v>64</v>
      </c>
      <c r="C167" s="26" t="s">
        <v>32</v>
      </c>
      <c r="D167" s="190">
        <f t="shared" si="76"/>
        <v>287</v>
      </c>
      <c r="E167" s="190">
        <f t="shared" ref="E167:O167" si="83">E168</f>
        <v>287</v>
      </c>
      <c r="F167" s="190">
        <f t="shared" si="83"/>
        <v>0</v>
      </c>
      <c r="G167" s="190">
        <f t="shared" si="83"/>
        <v>0</v>
      </c>
      <c r="H167" s="330">
        <f t="shared" si="83"/>
        <v>0</v>
      </c>
      <c r="I167" s="330">
        <f t="shared" si="83"/>
        <v>0</v>
      </c>
      <c r="J167" s="330">
        <f t="shared" si="83"/>
        <v>0</v>
      </c>
      <c r="K167" s="330">
        <f t="shared" si="83"/>
        <v>0</v>
      </c>
      <c r="L167" s="329">
        <f t="shared" si="83"/>
        <v>287</v>
      </c>
      <c r="M167" s="329">
        <f t="shared" si="83"/>
        <v>287</v>
      </c>
      <c r="N167" s="329">
        <f t="shared" si="83"/>
        <v>0</v>
      </c>
      <c r="O167" s="329">
        <f t="shared" si="83"/>
        <v>0</v>
      </c>
    </row>
    <row r="168" spans="1:15" s="24" customFormat="1" ht="15" customHeight="1" x14ac:dyDescent="0.25">
      <c r="A168" s="54"/>
      <c r="B168" s="124" t="s">
        <v>259</v>
      </c>
      <c r="C168" s="26" t="s">
        <v>32</v>
      </c>
      <c r="D168" s="200">
        <f t="shared" si="76"/>
        <v>287</v>
      </c>
      <c r="E168" s="200">
        <v>287</v>
      </c>
      <c r="F168" s="200"/>
      <c r="G168" s="200"/>
      <c r="H168" s="189">
        <f>I168+K168</f>
        <v>0</v>
      </c>
      <c r="I168" s="189"/>
      <c r="J168" s="189"/>
      <c r="K168" s="189"/>
      <c r="L168" s="8">
        <f>M168+O168</f>
        <v>287</v>
      </c>
      <c r="M168" s="8">
        <f>E168+I168</f>
        <v>287</v>
      </c>
      <c r="N168" s="8">
        <f>F168+J168</f>
        <v>0</v>
      </c>
      <c r="O168" s="8">
        <f>G168+K168</f>
        <v>0</v>
      </c>
    </row>
    <row r="169" spans="1:15" ht="15" customHeight="1" x14ac:dyDescent="0.25">
      <c r="A169" s="25" t="s">
        <v>138</v>
      </c>
      <c r="B169" s="19" t="s">
        <v>28</v>
      </c>
      <c r="C169" s="26" t="s">
        <v>32</v>
      </c>
      <c r="D169" s="190">
        <f t="shared" si="76"/>
        <v>212</v>
      </c>
      <c r="E169" s="190">
        <f t="shared" ref="E169:O169" si="84">E170</f>
        <v>212</v>
      </c>
      <c r="F169" s="190">
        <f t="shared" si="84"/>
        <v>0</v>
      </c>
      <c r="G169" s="190">
        <f t="shared" si="84"/>
        <v>0</v>
      </c>
      <c r="H169" s="330">
        <f t="shared" si="84"/>
        <v>0</v>
      </c>
      <c r="I169" s="330">
        <f t="shared" si="84"/>
        <v>0</v>
      </c>
      <c r="J169" s="330">
        <f t="shared" si="84"/>
        <v>0</v>
      </c>
      <c r="K169" s="330">
        <f t="shared" si="84"/>
        <v>0</v>
      </c>
      <c r="L169" s="329">
        <f t="shared" si="84"/>
        <v>212</v>
      </c>
      <c r="M169" s="329">
        <f t="shared" si="84"/>
        <v>212</v>
      </c>
      <c r="N169" s="329">
        <f t="shared" si="84"/>
        <v>0</v>
      </c>
      <c r="O169" s="329">
        <f t="shared" si="84"/>
        <v>0</v>
      </c>
    </row>
    <row r="170" spans="1:15" s="24" customFormat="1" ht="15" customHeight="1" x14ac:dyDescent="0.25">
      <c r="A170" s="54"/>
      <c r="B170" s="124" t="s">
        <v>259</v>
      </c>
      <c r="C170" s="26" t="s">
        <v>32</v>
      </c>
      <c r="D170" s="200">
        <f t="shared" si="76"/>
        <v>212</v>
      </c>
      <c r="E170" s="200">
        <v>212</v>
      </c>
      <c r="F170" s="200"/>
      <c r="G170" s="200"/>
      <c r="H170" s="189">
        <f>I170+K170</f>
        <v>0</v>
      </c>
      <c r="I170" s="189"/>
      <c r="J170" s="189"/>
      <c r="K170" s="189"/>
      <c r="L170" s="8">
        <f>M170+O170</f>
        <v>212</v>
      </c>
      <c r="M170" s="8">
        <f>E170+I170</f>
        <v>212</v>
      </c>
      <c r="N170" s="8">
        <f>F170+J170</f>
        <v>0</v>
      </c>
      <c r="O170" s="8">
        <f>G170+K170</f>
        <v>0</v>
      </c>
    </row>
    <row r="171" spans="1:15" ht="15" customHeight="1" x14ac:dyDescent="0.25">
      <c r="A171" s="25" t="s">
        <v>139</v>
      </c>
      <c r="B171" s="19" t="s">
        <v>29</v>
      </c>
      <c r="C171" s="26" t="s">
        <v>32</v>
      </c>
      <c r="D171" s="190">
        <f t="shared" si="76"/>
        <v>202</v>
      </c>
      <c r="E171" s="190">
        <f t="shared" ref="E171:O171" si="85">E172</f>
        <v>202</v>
      </c>
      <c r="F171" s="190">
        <f t="shared" si="85"/>
        <v>0</v>
      </c>
      <c r="G171" s="190">
        <f t="shared" si="85"/>
        <v>0</v>
      </c>
      <c r="H171" s="330">
        <f t="shared" si="85"/>
        <v>0</v>
      </c>
      <c r="I171" s="330">
        <f t="shared" si="85"/>
        <v>0</v>
      </c>
      <c r="J171" s="330">
        <f t="shared" si="85"/>
        <v>0</v>
      </c>
      <c r="K171" s="330">
        <f t="shared" si="85"/>
        <v>0</v>
      </c>
      <c r="L171" s="329">
        <f t="shared" si="85"/>
        <v>202</v>
      </c>
      <c r="M171" s="329">
        <f t="shared" si="85"/>
        <v>202</v>
      </c>
      <c r="N171" s="329">
        <f t="shared" si="85"/>
        <v>0</v>
      </c>
      <c r="O171" s="329">
        <f t="shared" si="85"/>
        <v>0</v>
      </c>
    </row>
    <row r="172" spans="1:15" s="24" customFormat="1" ht="15" customHeight="1" x14ac:dyDescent="0.25">
      <c r="A172" s="54"/>
      <c r="B172" s="124" t="s">
        <v>259</v>
      </c>
      <c r="C172" s="26" t="s">
        <v>32</v>
      </c>
      <c r="D172" s="200">
        <f t="shared" si="76"/>
        <v>202</v>
      </c>
      <c r="E172" s="200">
        <v>202</v>
      </c>
      <c r="F172" s="200"/>
      <c r="G172" s="200"/>
      <c r="H172" s="189">
        <f>I172+K172</f>
        <v>0</v>
      </c>
      <c r="I172" s="189"/>
      <c r="J172" s="189"/>
      <c r="K172" s="189"/>
      <c r="L172" s="8">
        <f>M172+O172</f>
        <v>202</v>
      </c>
      <c r="M172" s="8">
        <f>E172+I172</f>
        <v>202</v>
      </c>
      <c r="N172" s="8">
        <f>F172+J172</f>
        <v>0</v>
      </c>
      <c r="O172" s="8">
        <f>G172+K172</f>
        <v>0</v>
      </c>
    </row>
    <row r="173" spans="1:15" ht="15" customHeight="1" x14ac:dyDescent="0.25">
      <c r="A173" s="25" t="s">
        <v>177</v>
      </c>
      <c r="B173" s="19" t="s">
        <v>74</v>
      </c>
      <c r="C173" s="26" t="s">
        <v>32</v>
      </c>
      <c r="D173" s="190">
        <f t="shared" si="76"/>
        <v>99</v>
      </c>
      <c r="E173" s="190">
        <f t="shared" ref="E173:O173" si="86">E174</f>
        <v>99</v>
      </c>
      <c r="F173" s="190">
        <f t="shared" si="86"/>
        <v>0</v>
      </c>
      <c r="G173" s="190">
        <f t="shared" si="86"/>
        <v>0</v>
      </c>
      <c r="H173" s="330">
        <f t="shared" si="86"/>
        <v>0</v>
      </c>
      <c r="I173" s="330">
        <f t="shared" si="86"/>
        <v>0</v>
      </c>
      <c r="J173" s="330">
        <f t="shared" si="86"/>
        <v>0</v>
      </c>
      <c r="K173" s="330">
        <f t="shared" si="86"/>
        <v>0</v>
      </c>
      <c r="L173" s="329">
        <f t="shared" si="86"/>
        <v>99</v>
      </c>
      <c r="M173" s="329">
        <f t="shared" si="86"/>
        <v>99</v>
      </c>
      <c r="N173" s="329">
        <f t="shared" si="86"/>
        <v>0</v>
      </c>
      <c r="O173" s="329">
        <f t="shared" si="86"/>
        <v>0</v>
      </c>
    </row>
    <row r="174" spans="1:15" s="24" customFormat="1" ht="15" customHeight="1" x14ac:dyDescent="0.25">
      <c r="A174" s="54"/>
      <c r="B174" s="124" t="s">
        <v>259</v>
      </c>
      <c r="C174" s="26" t="s">
        <v>32</v>
      </c>
      <c r="D174" s="200">
        <f t="shared" si="76"/>
        <v>99</v>
      </c>
      <c r="E174" s="200">
        <v>99</v>
      </c>
      <c r="F174" s="200"/>
      <c r="G174" s="200"/>
      <c r="H174" s="189">
        <f>I174+K174</f>
        <v>0</v>
      </c>
      <c r="I174" s="189"/>
      <c r="J174" s="189"/>
      <c r="K174" s="189"/>
      <c r="L174" s="8">
        <f>M174+O174</f>
        <v>99</v>
      </c>
      <c r="M174" s="8">
        <f>E174+I174</f>
        <v>99</v>
      </c>
      <c r="N174" s="8">
        <f>F174+J174</f>
        <v>0</v>
      </c>
      <c r="O174" s="8">
        <f>G174+K174</f>
        <v>0</v>
      </c>
    </row>
    <row r="175" spans="1:15" ht="15" customHeight="1" x14ac:dyDescent="0.25">
      <c r="A175" s="25" t="s">
        <v>140</v>
      </c>
      <c r="B175" s="19" t="s">
        <v>167</v>
      </c>
      <c r="C175" s="26" t="s">
        <v>32</v>
      </c>
      <c r="D175" s="190">
        <f t="shared" si="76"/>
        <v>105</v>
      </c>
      <c r="E175" s="190">
        <f t="shared" ref="E175:O175" si="87">E176</f>
        <v>105</v>
      </c>
      <c r="F175" s="190">
        <f t="shared" si="87"/>
        <v>0</v>
      </c>
      <c r="G175" s="190">
        <f t="shared" si="87"/>
        <v>0</v>
      </c>
      <c r="H175" s="330">
        <f t="shared" si="87"/>
        <v>0</v>
      </c>
      <c r="I175" s="330">
        <f t="shared" si="87"/>
        <v>0</v>
      </c>
      <c r="J175" s="330">
        <f t="shared" si="87"/>
        <v>0</v>
      </c>
      <c r="K175" s="330">
        <f t="shared" si="87"/>
        <v>0</v>
      </c>
      <c r="L175" s="329">
        <f t="shared" si="87"/>
        <v>105</v>
      </c>
      <c r="M175" s="329">
        <f t="shared" si="87"/>
        <v>105</v>
      </c>
      <c r="N175" s="329">
        <f t="shared" si="87"/>
        <v>0</v>
      </c>
      <c r="O175" s="329">
        <f t="shared" si="87"/>
        <v>0</v>
      </c>
    </row>
    <row r="176" spans="1:15" s="24" customFormat="1" ht="15" customHeight="1" x14ac:dyDescent="0.25">
      <c r="A176" s="54"/>
      <c r="B176" s="124" t="s">
        <v>259</v>
      </c>
      <c r="C176" s="26" t="s">
        <v>32</v>
      </c>
      <c r="D176" s="200">
        <f t="shared" si="76"/>
        <v>105</v>
      </c>
      <c r="E176" s="200">
        <v>105</v>
      </c>
      <c r="F176" s="200"/>
      <c r="G176" s="200"/>
      <c r="H176" s="189">
        <f>I176+K176</f>
        <v>0</v>
      </c>
      <c r="I176" s="189"/>
      <c r="J176" s="189"/>
      <c r="K176" s="189"/>
      <c r="L176" s="8">
        <f>M176+O176</f>
        <v>105</v>
      </c>
      <c r="M176" s="8">
        <f>E176+I176</f>
        <v>105</v>
      </c>
      <c r="N176" s="8">
        <f>F176+J176</f>
        <v>0</v>
      </c>
      <c r="O176" s="8">
        <f>G176+K176</f>
        <v>0</v>
      </c>
    </row>
    <row r="177" spans="1:17" ht="15" customHeight="1" x14ac:dyDescent="0.25">
      <c r="A177" s="25" t="s">
        <v>141</v>
      </c>
      <c r="B177" s="19" t="s">
        <v>30</v>
      </c>
      <c r="C177" s="26" t="s">
        <v>32</v>
      </c>
      <c r="D177" s="190">
        <f t="shared" si="76"/>
        <v>286</v>
      </c>
      <c r="E177" s="190">
        <f t="shared" ref="E177:O177" si="88">E178</f>
        <v>286</v>
      </c>
      <c r="F177" s="190">
        <f t="shared" si="88"/>
        <v>0</v>
      </c>
      <c r="G177" s="190">
        <f t="shared" si="88"/>
        <v>0</v>
      </c>
      <c r="H177" s="330">
        <f t="shared" si="88"/>
        <v>0</v>
      </c>
      <c r="I177" s="330">
        <f t="shared" si="88"/>
        <v>0</v>
      </c>
      <c r="J177" s="330">
        <f t="shared" si="88"/>
        <v>0</v>
      </c>
      <c r="K177" s="330">
        <f t="shared" si="88"/>
        <v>0</v>
      </c>
      <c r="L177" s="329">
        <f t="shared" si="88"/>
        <v>286</v>
      </c>
      <c r="M177" s="329">
        <f t="shared" si="88"/>
        <v>286</v>
      </c>
      <c r="N177" s="329">
        <f t="shared" si="88"/>
        <v>0</v>
      </c>
      <c r="O177" s="329">
        <f t="shared" si="88"/>
        <v>0</v>
      </c>
    </row>
    <row r="178" spans="1:17" s="24" customFormat="1" ht="15" customHeight="1" x14ac:dyDescent="0.25">
      <c r="A178" s="54"/>
      <c r="B178" s="124" t="s">
        <v>259</v>
      </c>
      <c r="C178" s="26" t="s">
        <v>32</v>
      </c>
      <c r="D178" s="200">
        <f t="shared" si="76"/>
        <v>286</v>
      </c>
      <c r="E178" s="200">
        <v>286</v>
      </c>
      <c r="F178" s="200"/>
      <c r="G178" s="200"/>
      <c r="H178" s="189">
        <f>I178+K178</f>
        <v>0</v>
      </c>
      <c r="I178" s="189"/>
      <c r="J178" s="189"/>
      <c r="K178" s="189"/>
      <c r="L178" s="8">
        <f>M178+O178</f>
        <v>286</v>
      </c>
      <c r="M178" s="8">
        <f>E178+I178</f>
        <v>286</v>
      </c>
      <c r="N178" s="8">
        <f>F178+J178</f>
        <v>0</v>
      </c>
      <c r="O178" s="8">
        <f>G178+K178</f>
        <v>0</v>
      </c>
    </row>
    <row r="179" spans="1:17" ht="15" customHeight="1" x14ac:dyDescent="0.25">
      <c r="A179" s="25" t="s">
        <v>142</v>
      </c>
      <c r="B179" s="19" t="s">
        <v>31</v>
      </c>
      <c r="C179" s="26" t="s">
        <v>32</v>
      </c>
      <c r="D179" s="190">
        <f t="shared" si="76"/>
        <v>2805</v>
      </c>
      <c r="E179" s="190">
        <f t="shared" ref="E179:O179" si="89">E180</f>
        <v>2805</v>
      </c>
      <c r="F179" s="190">
        <f t="shared" si="89"/>
        <v>0</v>
      </c>
      <c r="G179" s="190">
        <f t="shared" si="89"/>
        <v>0</v>
      </c>
      <c r="H179" s="330">
        <f t="shared" si="89"/>
        <v>0</v>
      </c>
      <c r="I179" s="330">
        <f t="shared" si="89"/>
        <v>0</v>
      </c>
      <c r="J179" s="330">
        <f t="shared" si="89"/>
        <v>0</v>
      </c>
      <c r="K179" s="330">
        <f t="shared" si="89"/>
        <v>0</v>
      </c>
      <c r="L179" s="329">
        <f t="shared" si="89"/>
        <v>2805</v>
      </c>
      <c r="M179" s="329">
        <f t="shared" si="89"/>
        <v>2805</v>
      </c>
      <c r="N179" s="329">
        <f t="shared" si="89"/>
        <v>0</v>
      </c>
      <c r="O179" s="329">
        <f t="shared" si="89"/>
        <v>0</v>
      </c>
    </row>
    <row r="180" spans="1:17" s="24" customFormat="1" ht="15" customHeight="1" x14ac:dyDescent="0.25">
      <c r="A180" s="29"/>
      <c r="B180" s="124" t="s">
        <v>259</v>
      </c>
      <c r="C180" s="26" t="s">
        <v>32</v>
      </c>
      <c r="D180" s="200">
        <f t="shared" si="76"/>
        <v>2805</v>
      </c>
      <c r="E180" s="200">
        <v>2805</v>
      </c>
      <c r="F180" s="200"/>
      <c r="G180" s="200"/>
      <c r="H180" s="189">
        <f>I180+K180</f>
        <v>0</v>
      </c>
      <c r="I180" s="189"/>
      <c r="J180" s="189"/>
      <c r="K180" s="189"/>
      <c r="L180" s="8">
        <f>M180+O180</f>
        <v>2805</v>
      </c>
      <c r="M180" s="8">
        <f>E180+I180</f>
        <v>2805</v>
      </c>
      <c r="N180" s="8">
        <f>F180+J180</f>
        <v>0</v>
      </c>
      <c r="O180" s="8">
        <f>G180+K180</f>
        <v>0</v>
      </c>
    </row>
    <row r="181" spans="1:17" ht="15" customHeight="1" x14ac:dyDescent="0.25">
      <c r="A181" s="25" t="s">
        <v>143</v>
      </c>
      <c r="B181" s="30" t="s">
        <v>71</v>
      </c>
      <c r="C181" s="26" t="s">
        <v>32</v>
      </c>
      <c r="D181" s="190">
        <f t="shared" si="76"/>
        <v>2871</v>
      </c>
      <c r="E181" s="190">
        <f t="shared" ref="E181:O181" si="90">E182</f>
        <v>2871</v>
      </c>
      <c r="F181" s="190">
        <f t="shared" si="90"/>
        <v>0</v>
      </c>
      <c r="G181" s="190">
        <f t="shared" si="90"/>
        <v>0</v>
      </c>
      <c r="H181" s="330">
        <f t="shared" si="90"/>
        <v>0</v>
      </c>
      <c r="I181" s="330">
        <f t="shared" si="90"/>
        <v>0</v>
      </c>
      <c r="J181" s="330">
        <f t="shared" si="90"/>
        <v>0</v>
      </c>
      <c r="K181" s="330">
        <f t="shared" si="90"/>
        <v>0</v>
      </c>
      <c r="L181" s="329">
        <f t="shared" si="90"/>
        <v>2871</v>
      </c>
      <c r="M181" s="329">
        <f t="shared" si="90"/>
        <v>2871</v>
      </c>
      <c r="N181" s="329">
        <f t="shared" si="90"/>
        <v>0</v>
      </c>
      <c r="O181" s="329">
        <f t="shared" si="90"/>
        <v>0</v>
      </c>
    </row>
    <row r="182" spans="1:17" s="24" customFormat="1" ht="15" customHeight="1" x14ac:dyDescent="0.25">
      <c r="A182" s="29"/>
      <c r="B182" s="124" t="s">
        <v>259</v>
      </c>
      <c r="C182" s="26" t="s">
        <v>32</v>
      </c>
      <c r="D182" s="200">
        <f t="shared" si="76"/>
        <v>2871</v>
      </c>
      <c r="E182" s="200">
        <v>2871</v>
      </c>
      <c r="F182" s="200"/>
      <c r="G182" s="200"/>
      <c r="H182" s="189">
        <f>I182+K182</f>
        <v>0</v>
      </c>
      <c r="I182" s="189"/>
      <c r="J182" s="189"/>
      <c r="K182" s="189"/>
      <c r="L182" s="8">
        <f>M182+O182</f>
        <v>2871</v>
      </c>
      <c r="M182" s="8">
        <f>E182+I182</f>
        <v>2871</v>
      </c>
      <c r="N182" s="8">
        <f>F182+J182</f>
        <v>0</v>
      </c>
      <c r="O182" s="8">
        <f>G182+K182</f>
        <v>0</v>
      </c>
    </row>
    <row r="183" spans="1:17" ht="15" customHeight="1" x14ac:dyDescent="0.25">
      <c r="A183" s="60" t="s">
        <v>144</v>
      </c>
      <c r="B183" s="33" t="s">
        <v>263</v>
      </c>
      <c r="C183" s="15"/>
      <c r="D183" s="188">
        <f t="shared" si="76"/>
        <v>44166</v>
      </c>
      <c r="E183" s="188">
        <f t="shared" ref="E183:O183" si="91">E185+E186</f>
        <v>8922</v>
      </c>
      <c r="F183" s="188">
        <f t="shared" si="91"/>
        <v>0</v>
      </c>
      <c r="G183" s="188">
        <f t="shared" si="91"/>
        <v>35244</v>
      </c>
      <c r="H183" s="187">
        <f t="shared" si="91"/>
        <v>0</v>
      </c>
      <c r="I183" s="187">
        <f t="shared" si="91"/>
        <v>0</v>
      </c>
      <c r="J183" s="187">
        <f t="shared" si="91"/>
        <v>0</v>
      </c>
      <c r="K183" s="187">
        <f t="shared" si="91"/>
        <v>0</v>
      </c>
      <c r="L183" s="1">
        <f t="shared" si="91"/>
        <v>44166</v>
      </c>
      <c r="M183" s="1">
        <f t="shared" si="91"/>
        <v>8922</v>
      </c>
      <c r="N183" s="1">
        <f t="shared" si="91"/>
        <v>0</v>
      </c>
      <c r="O183" s="1">
        <f t="shared" si="91"/>
        <v>35244</v>
      </c>
    </row>
    <row r="184" spans="1:17" ht="15" customHeight="1" x14ac:dyDescent="0.25">
      <c r="A184" s="67"/>
      <c r="B184" s="150" t="s">
        <v>213</v>
      </c>
      <c r="C184" s="15"/>
      <c r="D184" s="188"/>
      <c r="E184" s="188"/>
      <c r="F184" s="188"/>
      <c r="G184" s="188"/>
      <c r="H184" s="187"/>
      <c r="I184" s="187"/>
      <c r="J184" s="187"/>
      <c r="K184" s="187"/>
      <c r="L184" s="1"/>
      <c r="M184" s="1"/>
      <c r="N184" s="1"/>
      <c r="O184" s="1"/>
    </row>
    <row r="185" spans="1:17" ht="15" customHeight="1" x14ac:dyDescent="0.25">
      <c r="A185" s="67"/>
      <c r="B185" s="328" t="s">
        <v>8</v>
      </c>
      <c r="C185" s="15"/>
      <c r="D185" s="200">
        <f>E185+G185</f>
        <v>34895</v>
      </c>
      <c r="E185" s="190">
        <f t="shared" ref="E185:O185" si="92">E156</f>
        <v>0</v>
      </c>
      <c r="F185" s="190">
        <f t="shared" si="92"/>
        <v>0</v>
      </c>
      <c r="G185" s="200">
        <f t="shared" si="92"/>
        <v>34895</v>
      </c>
      <c r="H185" s="198">
        <f t="shared" si="92"/>
        <v>0</v>
      </c>
      <c r="I185" s="198">
        <f t="shared" si="92"/>
        <v>0</v>
      </c>
      <c r="J185" s="198">
        <f t="shared" si="92"/>
        <v>0</v>
      </c>
      <c r="K185" s="198">
        <f t="shared" si="92"/>
        <v>0</v>
      </c>
      <c r="L185" s="69">
        <f t="shared" si="92"/>
        <v>34895</v>
      </c>
      <c r="M185" s="69">
        <f t="shared" si="92"/>
        <v>0</v>
      </c>
      <c r="N185" s="69">
        <f t="shared" si="92"/>
        <v>0</v>
      </c>
      <c r="O185" s="69">
        <f t="shared" si="92"/>
        <v>34895</v>
      </c>
      <c r="P185" s="24"/>
      <c r="Q185" s="24"/>
    </row>
    <row r="186" spans="1:17" s="24" customFormat="1" ht="15" customHeight="1" x14ac:dyDescent="0.25">
      <c r="A186" s="148"/>
      <c r="B186" s="332" t="s">
        <v>257</v>
      </c>
      <c r="C186" s="156"/>
      <c r="D186" s="214">
        <f>E186+G186</f>
        <v>9271</v>
      </c>
      <c r="E186" s="214">
        <f t="shared" ref="E186:O186" si="93">E158+E160+E162+E164+E166+E168+E170+E172+E174+E176+E178+E180+E182</f>
        <v>8922</v>
      </c>
      <c r="F186" s="214">
        <f t="shared" si="93"/>
        <v>0</v>
      </c>
      <c r="G186" s="214">
        <f t="shared" si="93"/>
        <v>349</v>
      </c>
      <c r="H186" s="213">
        <f t="shared" si="93"/>
        <v>0</v>
      </c>
      <c r="I186" s="213">
        <f t="shared" si="93"/>
        <v>0</v>
      </c>
      <c r="J186" s="213">
        <f t="shared" si="93"/>
        <v>0</v>
      </c>
      <c r="K186" s="213">
        <f t="shared" si="93"/>
        <v>0</v>
      </c>
      <c r="L186" s="331">
        <f t="shared" si="93"/>
        <v>9271</v>
      </c>
      <c r="M186" s="331">
        <f t="shared" si="93"/>
        <v>8922</v>
      </c>
      <c r="N186" s="331">
        <f t="shared" si="93"/>
        <v>0</v>
      </c>
      <c r="O186" s="331">
        <f t="shared" si="93"/>
        <v>349</v>
      </c>
      <c r="P186" s="2"/>
      <c r="Q186" s="2"/>
    </row>
    <row r="187" spans="1:17" ht="18.75" customHeight="1" x14ac:dyDescent="0.25">
      <c r="A187" s="9" t="s">
        <v>145</v>
      </c>
      <c r="B187" s="413" t="s">
        <v>493</v>
      </c>
      <c r="C187" s="413"/>
      <c r="D187" s="413"/>
      <c r="E187" s="413"/>
      <c r="F187" s="413"/>
      <c r="G187" s="413"/>
      <c r="H187" s="413"/>
      <c r="I187" s="413"/>
      <c r="J187" s="413"/>
      <c r="K187" s="413"/>
      <c r="L187" s="413"/>
      <c r="M187" s="413"/>
      <c r="N187" s="413"/>
      <c r="O187" s="413"/>
      <c r="P187" s="24"/>
      <c r="Q187" s="24"/>
    </row>
    <row r="188" spans="1:17" ht="15" customHeight="1" x14ac:dyDescent="0.25">
      <c r="A188" s="11" t="s">
        <v>146</v>
      </c>
      <c r="B188" s="47" t="s">
        <v>58</v>
      </c>
      <c r="C188" s="207" t="s">
        <v>24</v>
      </c>
      <c r="D188" s="193">
        <f t="shared" ref="D188:D197" si="94">E188+G188</f>
        <v>19369</v>
      </c>
      <c r="E188" s="192">
        <f t="shared" ref="E188:O188" si="95">E189</f>
        <v>19369</v>
      </c>
      <c r="F188" s="192">
        <f t="shared" si="95"/>
        <v>0</v>
      </c>
      <c r="G188" s="192">
        <f t="shared" si="95"/>
        <v>0</v>
      </c>
      <c r="H188" s="330">
        <f t="shared" si="95"/>
        <v>0</v>
      </c>
      <c r="I188" s="330">
        <f t="shared" si="95"/>
        <v>0</v>
      </c>
      <c r="J188" s="330">
        <f t="shared" si="95"/>
        <v>0</v>
      </c>
      <c r="K188" s="330">
        <f t="shared" si="95"/>
        <v>0</v>
      </c>
      <c r="L188" s="329">
        <f t="shared" si="95"/>
        <v>19369</v>
      </c>
      <c r="M188" s="329">
        <f t="shared" si="95"/>
        <v>19369</v>
      </c>
      <c r="N188" s="329">
        <f t="shared" si="95"/>
        <v>0</v>
      </c>
      <c r="O188" s="329">
        <f t="shared" si="95"/>
        <v>0</v>
      </c>
    </row>
    <row r="189" spans="1:17" s="24" customFormat="1" ht="15" customHeight="1" x14ac:dyDescent="0.25">
      <c r="A189" s="83"/>
      <c r="B189" s="124" t="s">
        <v>259</v>
      </c>
      <c r="C189" s="20" t="s">
        <v>24</v>
      </c>
      <c r="D189" s="200">
        <f t="shared" si="94"/>
        <v>19369</v>
      </c>
      <c r="E189" s="200">
        <v>19369</v>
      </c>
      <c r="F189" s="200"/>
      <c r="G189" s="200"/>
      <c r="H189" s="189">
        <f>I189+K189</f>
        <v>0</v>
      </c>
      <c r="I189" s="189"/>
      <c r="J189" s="189"/>
      <c r="K189" s="189"/>
      <c r="L189" s="8">
        <f>M189+O189</f>
        <v>19369</v>
      </c>
      <c r="M189" s="8">
        <f>E189+I189</f>
        <v>19369</v>
      </c>
      <c r="N189" s="8">
        <f>F189+J189</f>
        <v>0</v>
      </c>
      <c r="O189" s="8">
        <f>G189+K189</f>
        <v>0</v>
      </c>
      <c r="P189" s="2"/>
      <c r="Q189" s="2"/>
    </row>
    <row r="190" spans="1:17" ht="15" customHeight="1" x14ac:dyDescent="0.25">
      <c r="A190" s="48" t="s">
        <v>178</v>
      </c>
      <c r="B190" s="19" t="s">
        <v>59</v>
      </c>
      <c r="C190" s="20" t="s">
        <v>24</v>
      </c>
      <c r="D190" s="190">
        <f t="shared" si="94"/>
        <v>1685</v>
      </c>
      <c r="E190" s="190">
        <f t="shared" ref="E190:O190" si="96">E191</f>
        <v>1685</v>
      </c>
      <c r="F190" s="190">
        <f t="shared" si="96"/>
        <v>0</v>
      </c>
      <c r="G190" s="190">
        <f t="shared" si="96"/>
        <v>0</v>
      </c>
      <c r="H190" s="330">
        <f t="shared" si="96"/>
        <v>0</v>
      </c>
      <c r="I190" s="330">
        <f t="shared" si="96"/>
        <v>0</v>
      </c>
      <c r="J190" s="330">
        <f t="shared" si="96"/>
        <v>0</v>
      </c>
      <c r="K190" s="330">
        <f t="shared" si="96"/>
        <v>0</v>
      </c>
      <c r="L190" s="329">
        <f t="shared" si="96"/>
        <v>1685</v>
      </c>
      <c r="M190" s="329">
        <f t="shared" si="96"/>
        <v>1685</v>
      </c>
      <c r="N190" s="329">
        <f t="shared" si="96"/>
        <v>0</v>
      </c>
      <c r="O190" s="329">
        <f t="shared" si="96"/>
        <v>0</v>
      </c>
      <c r="P190" s="24"/>
      <c r="Q190" s="24"/>
    </row>
    <row r="191" spans="1:17" s="24" customFormat="1" ht="15" customHeight="1" x14ac:dyDescent="0.25">
      <c r="A191" s="79"/>
      <c r="B191" s="124" t="s">
        <v>259</v>
      </c>
      <c r="C191" s="20" t="s">
        <v>24</v>
      </c>
      <c r="D191" s="200">
        <f t="shared" si="94"/>
        <v>1685</v>
      </c>
      <c r="E191" s="200">
        <v>1685</v>
      </c>
      <c r="F191" s="200"/>
      <c r="G191" s="200"/>
      <c r="H191" s="189">
        <f>I191+K191</f>
        <v>0</v>
      </c>
      <c r="I191" s="189"/>
      <c r="J191" s="189"/>
      <c r="K191" s="189"/>
      <c r="L191" s="8">
        <f>M191+O191</f>
        <v>1685</v>
      </c>
      <c r="M191" s="8">
        <f>E191+I191</f>
        <v>1685</v>
      </c>
      <c r="N191" s="8">
        <f>F191+J191</f>
        <v>0</v>
      </c>
      <c r="O191" s="8">
        <f>G191+K191</f>
        <v>0</v>
      </c>
      <c r="P191" s="2"/>
      <c r="Q191" s="2"/>
    </row>
    <row r="192" spans="1:17" ht="15.75" customHeight="1" x14ac:dyDescent="0.25">
      <c r="A192" s="5" t="s">
        <v>147</v>
      </c>
      <c r="B192" s="16" t="s">
        <v>182</v>
      </c>
      <c r="C192" s="7" t="s">
        <v>24</v>
      </c>
      <c r="D192" s="190">
        <f t="shared" si="94"/>
        <v>1175</v>
      </c>
      <c r="E192" s="191">
        <f>E193</f>
        <v>1175</v>
      </c>
      <c r="F192" s="191">
        <f>F193</f>
        <v>0</v>
      </c>
      <c r="G192" s="191">
        <f>G193</f>
        <v>0</v>
      </c>
      <c r="H192" s="189">
        <f>I192+K192</f>
        <v>0</v>
      </c>
      <c r="I192" s="196">
        <f>I193</f>
        <v>0</v>
      </c>
      <c r="J192" s="196">
        <f>J193</f>
        <v>0</v>
      </c>
      <c r="K192" s="196">
        <f>K193</f>
        <v>0</v>
      </c>
      <c r="L192" s="8">
        <f>M192+O192</f>
        <v>1175</v>
      </c>
      <c r="M192" s="31">
        <f>M193</f>
        <v>1175</v>
      </c>
      <c r="N192" s="31">
        <f>N193</f>
        <v>0</v>
      </c>
      <c r="O192" s="31">
        <f>O193</f>
        <v>0</v>
      </c>
    </row>
    <row r="193" spans="1:17" s="24" customFormat="1" ht="15" customHeight="1" x14ac:dyDescent="0.25">
      <c r="A193" s="83"/>
      <c r="B193" s="124" t="s">
        <v>259</v>
      </c>
      <c r="C193" s="20" t="s">
        <v>24</v>
      </c>
      <c r="D193" s="200">
        <f t="shared" si="94"/>
        <v>1175</v>
      </c>
      <c r="E193" s="200">
        <v>1175</v>
      </c>
      <c r="F193" s="200"/>
      <c r="G193" s="200"/>
      <c r="H193" s="198"/>
      <c r="I193" s="198"/>
      <c r="J193" s="198"/>
      <c r="K193" s="198"/>
      <c r="L193" s="8">
        <f>M193+O193</f>
        <v>1175</v>
      </c>
      <c r="M193" s="8">
        <f>E193+I193</f>
        <v>1175</v>
      </c>
      <c r="N193" s="8">
        <f>F193+J193</f>
        <v>0</v>
      </c>
      <c r="O193" s="8">
        <f>G193+K193</f>
        <v>0</v>
      </c>
      <c r="P193" s="2"/>
      <c r="Q193" s="2"/>
    </row>
    <row r="194" spans="1:17" ht="15" customHeight="1" x14ac:dyDescent="0.25">
      <c r="A194" s="32" t="s">
        <v>199</v>
      </c>
      <c r="B194" s="33" t="s">
        <v>224</v>
      </c>
      <c r="C194" s="15"/>
      <c r="D194" s="188">
        <f t="shared" si="94"/>
        <v>22229</v>
      </c>
      <c r="E194" s="188">
        <f t="shared" ref="E194:O194" si="97">E195+E196</f>
        <v>22229</v>
      </c>
      <c r="F194" s="188">
        <f t="shared" si="97"/>
        <v>0</v>
      </c>
      <c r="G194" s="188">
        <f t="shared" si="97"/>
        <v>0</v>
      </c>
      <c r="H194" s="187">
        <f t="shared" si="97"/>
        <v>0</v>
      </c>
      <c r="I194" s="187">
        <f t="shared" si="97"/>
        <v>0</v>
      </c>
      <c r="J194" s="187">
        <f t="shared" si="97"/>
        <v>0</v>
      </c>
      <c r="K194" s="187">
        <f t="shared" si="97"/>
        <v>0</v>
      </c>
      <c r="L194" s="1">
        <f t="shared" si="97"/>
        <v>22229</v>
      </c>
      <c r="M194" s="1">
        <f t="shared" si="97"/>
        <v>22229</v>
      </c>
      <c r="N194" s="1">
        <f t="shared" si="97"/>
        <v>0</v>
      </c>
      <c r="O194" s="1">
        <f t="shared" si="97"/>
        <v>0</v>
      </c>
      <c r="P194" s="24"/>
      <c r="Q194" s="24"/>
    </row>
    <row r="195" spans="1:17" s="24" customFormat="1" ht="15" customHeight="1" x14ac:dyDescent="0.25">
      <c r="A195" s="151"/>
      <c r="B195" s="150" t="s">
        <v>250</v>
      </c>
      <c r="C195" s="15"/>
      <c r="D195" s="200">
        <f t="shared" si="94"/>
        <v>0</v>
      </c>
      <c r="E195" s="200"/>
      <c r="F195" s="200"/>
      <c r="G195" s="200"/>
      <c r="H195" s="198"/>
      <c r="I195" s="198"/>
      <c r="J195" s="198"/>
      <c r="K195" s="198"/>
      <c r="L195" s="69"/>
      <c r="M195" s="69"/>
      <c r="N195" s="69"/>
      <c r="O195" s="69"/>
      <c r="P195" s="2"/>
      <c r="Q195" s="2"/>
    </row>
    <row r="196" spans="1:17" s="24" customFormat="1" ht="15" customHeight="1" x14ac:dyDescent="0.25">
      <c r="A196" s="151"/>
      <c r="B196" s="150" t="s">
        <v>265</v>
      </c>
      <c r="C196" s="18"/>
      <c r="D196" s="200">
        <f t="shared" si="94"/>
        <v>22229</v>
      </c>
      <c r="E196" s="200">
        <f t="shared" ref="E196:O196" si="98">E189+E191+E193</f>
        <v>22229</v>
      </c>
      <c r="F196" s="200">
        <f t="shared" si="98"/>
        <v>0</v>
      </c>
      <c r="G196" s="200">
        <f t="shared" si="98"/>
        <v>0</v>
      </c>
      <c r="H196" s="198">
        <f t="shared" si="98"/>
        <v>0</v>
      </c>
      <c r="I196" s="198">
        <f t="shared" si="98"/>
        <v>0</v>
      </c>
      <c r="J196" s="198">
        <f t="shared" si="98"/>
        <v>0</v>
      </c>
      <c r="K196" s="198">
        <f t="shared" si="98"/>
        <v>0</v>
      </c>
      <c r="L196" s="69">
        <f t="shared" si="98"/>
        <v>22229</v>
      </c>
      <c r="M196" s="69">
        <f t="shared" si="98"/>
        <v>22229</v>
      </c>
      <c r="N196" s="69">
        <f t="shared" si="98"/>
        <v>0</v>
      </c>
      <c r="O196" s="69">
        <f t="shared" si="98"/>
        <v>0</v>
      </c>
      <c r="P196" s="2"/>
      <c r="Q196" s="2"/>
    </row>
    <row r="197" spans="1:17" ht="15" customHeight="1" x14ac:dyDescent="0.25">
      <c r="A197" s="70" t="s">
        <v>200</v>
      </c>
      <c r="B197" s="260" t="s">
        <v>188</v>
      </c>
      <c r="C197" s="36"/>
      <c r="D197" s="186">
        <f t="shared" si="94"/>
        <v>592889</v>
      </c>
      <c r="E197" s="186">
        <f t="shared" ref="E197:O197" si="99">E199+E200+E201+E202</f>
        <v>357988</v>
      </c>
      <c r="F197" s="186">
        <f t="shared" si="99"/>
        <v>8844</v>
      </c>
      <c r="G197" s="186">
        <f t="shared" si="99"/>
        <v>234901</v>
      </c>
      <c r="H197" s="185">
        <f t="shared" si="99"/>
        <v>0</v>
      </c>
      <c r="I197" s="185">
        <f t="shared" si="99"/>
        <v>7506</v>
      </c>
      <c r="J197" s="185">
        <f t="shared" si="99"/>
        <v>0</v>
      </c>
      <c r="K197" s="185">
        <f t="shared" si="99"/>
        <v>-7506</v>
      </c>
      <c r="L197" s="37">
        <f t="shared" si="99"/>
        <v>592889</v>
      </c>
      <c r="M197" s="37">
        <f t="shared" si="99"/>
        <v>365494</v>
      </c>
      <c r="N197" s="37">
        <f t="shared" si="99"/>
        <v>8844</v>
      </c>
      <c r="O197" s="37">
        <f t="shared" si="99"/>
        <v>227395</v>
      </c>
      <c r="P197" s="24"/>
      <c r="Q197" s="24"/>
    </row>
    <row r="198" spans="1:17" ht="15" customHeight="1" x14ac:dyDescent="0.25">
      <c r="A198" s="155"/>
      <c r="B198" s="150" t="s">
        <v>213</v>
      </c>
      <c r="C198" s="36"/>
      <c r="D198" s="186"/>
      <c r="E198" s="186"/>
      <c r="F198" s="186"/>
      <c r="G198" s="186"/>
      <c r="H198" s="185"/>
      <c r="I198" s="185"/>
      <c r="J198" s="185"/>
      <c r="K198" s="185"/>
      <c r="L198" s="37"/>
      <c r="M198" s="37"/>
      <c r="N198" s="37"/>
      <c r="O198" s="37"/>
      <c r="P198" s="24"/>
      <c r="Q198" s="24"/>
    </row>
    <row r="199" spans="1:17" s="24" customFormat="1" ht="15" customHeight="1" x14ac:dyDescent="0.25">
      <c r="A199" s="149"/>
      <c r="B199" s="328" t="s">
        <v>492</v>
      </c>
      <c r="C199" s="15"/>
      <c r="D199" s="200">
        <f>E199+G199</f>
        <v>465278</v>
      </c>
      <c r="E199" s="200">
        <f t="shared" ref="E199:O199" si="100">E42+E76+E144+E153+E185+E195</f>
        <v>242173</v>
      </c>
      <c r="F199" s="200">
        <f t="shared" si="100"/>
        <v>0</v>
      </c>
      <c r="G199" s="200">
        <f t="shared" si="100"/>
        <v>223105</v>
      </c>
      <c r="H199" s="198">
        <f t="shared" si="100"/>
        <v>0</v>
      </c>
      <c r="I199" s="198">
        <f t="shared" si="100"/>
        <v>0</v>
      </c>
      <c r="J199" s="198">
        <f t="shared" si="100"/>
        <v>0</v>
      </c>
      <c r="K199" s="198">
        <f t="shared" si="100"/>
        <v>0</v>
      </c>
      <c r="L199" s="69">
        <f t="shared" si="100"/>
        <v>465278</v>
      </c>
      <c r="M199" s="69">
        <f t="shared" si="100"/>
        <v>242173</v>
      </c>
      <c r="N199" s="69">
        <f t="shared" si="100"/>
        <v>0</v>
      </c>
      <c r="O199" s="69">
        <f t="shared" si="100"/>
        <v>223105</v>
      </c>
      <c r="P199" s="2"/>
      <c r="Q199" s="2"/>
    </row>
    <row r="200" spans="1:17" s="24" customFormat="1" ht="15" customHeight="1" x14ac:dyDescent="0.2">
      <c r="A200" s="149"/>
      <c r="B200" s="327" t="s">
        <v>257</v>
      </c>
      <c r="C200" s="15"/>
      <c r="D200" s="200">
        <f>E200+G200</f>
        <v>119426</v>
      </c>
      <c r="E200" s="200">
        <f t="shared" ref="E200:O200" si="101">E43++E78+E88+E145+E186+E196</f>
        <v>107630</v>
      </c>
      <c r="F200" s="200">
        <f t="shared" si="101"/>
        <v>8844</v>
      </c>
      <c r="G200" s="200">
        <f t="shared" si="101"/>
        <v>11796</v>
      </c>
      <c r="H200" s="198">
        <f t="shared" si="101"/>
        <v>0</v>
      </c>
      <c r="I200" s="198">
        <f t="shared" si="101"/>
        <v>7506</v>
      </c>
      <c r="J200" s="198">
        <f t="shared" si="101"/>
        <v>0</v>
      </c>
      <c r="K200" s="198">
        <f t="shared" si="101"/>
        <v>-7506</v>
      </c>
      <c r="L200" s="69">
        <f t="shared" si="101"/>
        <v>119426</v>
      </c>
      <c r="M200" s="69">
        <f t="shared" si="101"/>
        <v>115136</v>
      </c>
      <c r="N200" s="69">
        <f t="shared" si="101"/>
        <v>8844</v>
      </c>
      <c r="O200" s="69">
        <f t="shared" si="101"/>
        <v>4290</v>
      </c>
    </row>
    <row r="201" spans="1:17" s="24" customFormat="1" ht="25.5" customHeight="1" x14ac:dyDescent="0.2">
      <c r="A201" s="149"/>
      <c r="B201" s="326" t="s">
        <v>66</v>
      </c>
      <c r="C201" s="15"/>
      <c r="D201" s="200">
        <f>E201+G201</f>
        <v>292</v>
      </c>
      <c r="E201" s="200">
        <f t="shared" ref="E201:O201" si="102">E79</f>
        <v>292</v>
      </c>
      <c r="F201" s="200">
        <f t="shared" si="102"/>
        <v>0</v>
      </c>
      <c r="G201" s="200">
        <f t="shared" si="102"/>
        <v>0</v>
      </c>
      <c r="H201" s="198">
        <f t="shared" si="102"/>
        <v>0</v>
      </c>
      <c r="I201" s="198">
        <f t="shared" si="102"/>
        <v>0</v>
      </c>
      <c r="J201" s="198">
        <f t="shared" si="102"/>
        <v>0</v>
      </c>
      <c r="K201" s="198">
        <f t="shared" si="102"/>
        <v>0</v>
      </c>
      <c r="L201" s="69">
        <f t="shared" si="102"/>
        <v>292</v>
      </c>
      <c r="M201" s="69">
        <f t="shared" si="102"/>
        <v>292</v>
      </c>
      <c r="N201" s="69">
        <f t="shared" si="102"/>
        <v>0</v>
      </c>
      <c r="O201" s="69">
        <f t="shared" si="102"/>
        <v>0</v>
      </c>
    </row>
    <row r="202" spans="1:17" s="24" customFormat="1" ht="15" customHeight="1" x14ac:dyDescent="0.25">
      <c r="A202" s="148"/>
      <c r="B202" s="325" t="s">
        <v>255</v>
      </c>
      <c r="C202" s="15"/>
      <c r="D202" s="200">
        <f>E202+G202</f>
        <v>7893</v>
      </c>
      <c r="E202" s="200">
        <f t="shared" ref="E202:O202" si="103">E77+E87</f>
        <v>7893</v>
      </c>
      <c r="F202" s="200">
        <f t="shared" si="103"/>
        <v>0</v>
      </c>
      <c r="G202" s="200">
        <f t="shared" si="103"/>
        <v>0</v>
      </c>
      <c r="H202" s="198">
        <f t="shared" si="103"/>
        <v>0</v>
      </c>
      <c r="I202" s="198">
        <f t="shared" si="103"/>
        <v>0</v>
      </c>
      <c r="J202" s="198">
        <f t="shared" si="103"/>
        <v>0</v>
      </c>
      <c r="K202" s="198">
        <f t="shared" si="103"/>
        <v>0</v>
      </c>
      <c r="L202" s="69">
        <f t="shared" si="103"/>
        <v>7893</v>
      </c>
      <c r="M202" s="69">
        <f t="shared" si="103"/>
        <v>7893</v>
      </c>
      <c r="N202" s="69">
        <f t="shared" si="103"/>
        <v>0</v>
      </c>
      <c r="O202" s="69">
        <f t="shared" si="103"/>
        <v>0</v>
      </c>
      <c r="P202" s="2"/>
      <c r="Q202" s="2"/>
    </row>
    <row r="203" spans="1:17" ht="12.75" customHeight="1" x14ac:dyDescent="0.25">
      <c r="A203" s="38"/>
      <c r="B203" s="183"/>
      <c r="C203" s="250"/>
      <c r="D203" s="183"/>
      <c r="E203" s="183"/>
      <c r="F203" s="41"/>
      <c r="G203" s="41"/>
      <c r="H203" s="41"/>
      <c r="I203" s="41"/>
      <c r="J203" s="41"/>
      <c r="K203" s="41"/>
      <c r="L203" s="41"/>
      <c r="M203" s="41"/>
      <c r="N203" s="41"/>
      <c r="P203" s="24"/>
      <c r="Q203" s="24"/>
    </row>
    <row r="204" spans="1:17" x14ac:dyDescent="0.25">
      <c r="A204" s="38"/>
      <c r="B204" s="12"/>
      <c r="C204" s="43"/>
      <c r="D204" s="12"/>
      <c r="E204" s="12"/>
      <c r="F204" s="42"/>
      <c r="G204" s="12"/>
      <c r="H204" s="12"/>
      <c r="I204" s="12"/>
      <c r="J204" s="12"/>
      <c r="K204" s="12"/>
      <c r="L204" s="12"/>
      <c r="M204" s="12"/>
      <c r="N204" s="12"/>
      <c r="P204" s="24"/>
      <c r="Q204" s="24"/>
    </row>
    <row r="205" spans="1:17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P205" s="24"/>
      <c r="Q205" s="24"/>
    </row>
    <row r="206" spans="1:17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P206" s="24"/>
      <c r="Q206" s="24"/>
    </row>
    <row r="207" spans="1:17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1:17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1:14" x14ac:dyDescent="0.25">
      <c r="A209" s="12"/>
      <c r="B209" s="12"/>
      <c r="C209" s="44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1:14" x14ac:dyDescent="0.25">
      <c r="A210" s="12"/>
      <c r="B210" s="12"/>
      <c r="C210" s="44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1:14" x14ac:dyDescent="0.25">
      <c r="A211" s="12"/>
      <c r="B211" s="12"/>
      <c r="C211" s="44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1:14" x14ac:dyDescent="0.25">
      <c r="A212" s="12"/>
      <c r="B212" s="12"/>
      <c r="C212" s="44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1:14" x14ac:dyDescent="0.25">
      <c r="A213" s="12"/>
      <c r="B213" s="12"/>
      <c r="C213" s="44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1:14" x14ac:dyDescent="0.25">
      <c r="A214" s="12"/>
      <c r="B214" s="12"/>
      <c r="C214" s="44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1:14" x14ac:dyDescent="0.25">
      <c r="A215" s="12"/>
      <c r="B215" s="12"/>
      <c r="C215" s="44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1:14" x14ac:dyDescent="0.25">
      <c r="A216" s="12"/>
      <c r="B216" s="12"/>
      <c r="C216" s="44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1:14" x14ac:dyDescent="0.25">
      <c r="A217" s="12"/>
      <c r="B217" s="12"/>
      <c r="C217" s="44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1:14" x14ac:dyDescent="0.25">
      <c r="A218" s="12"/>
      <c r="B218" s="12"/>
      <c r="C218" s="44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1:14" x14ac:dyDescent="0.25">
      <c r="A219" s="12"/>
      <c r="B219" s="12"/>
      <c r="C219" s="44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1:14" x14ac:dyDescent="0.25">
      <c r="A220" s="12"/>
      <c r="B220" s="12"/>
      <c r="C220" s="44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1:14" x14ac:dyDescent="0.25">
      <c r="A221" s="12"/>
      <c r="B221" s="12"/>
      <c r="C221" s="44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1:14" x14ac:dyDescent="0.25">
      <c r="A222" s="12"/>
      <c r="B222" s="12"/>
      <c r="C222" s="44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1:14" x14ac:dyDescent="0.25">
      <c r="A223" s="12"/>
      <c r="B223" s="12"/>
      <c r="C223" s="44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1:14" x14ac:dyDescent="0.25">
      <c r="A224" s="12"/>
      <c r="B224" s="12"/>
      <c r="C224" s="44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1:14" x14ac:dyDescent="0.25">
      <c r="A225" s="12"/>
      <c r="B225" s="12"/>
      <c r="C225" s="44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1:14" x14ac:dyDescent="0.25">
      <c r="A226" s="12"/>
      <c r="B226" s="12"/>
      <c r="C226" s="44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1:14" x14ac:dyDescent="0.25">
      <c r="A227" s="12"/>
      <c r="B227" s="12"/>
      <c r="C227" s="44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1:14" x14ac:dyDescent="0.25">
      <c r="A228" s="12"/>
      <c r="B228" s="12"/>
      <c r="C228" s="44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1:14" x14ac:dyDescent="0.25">
      <c r="A229" s="12"/>
      <c r="B229" s="12"/>
      <c r="C229" s="44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1:14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 spans="1:14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 spans="1:14" x14ac:dyDescent="0.25">
      <c r="A232" s="12"/>
      <c r="B232" s="12"/>
      <c r="C232" s="44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1:14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 spans="1:14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 spans="1:14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 spans="1:14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 spans="1:14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 spans="1:14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 spans="1:14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 spans="1:14" x14ac:dyDescent="0.25">
      <c r="A240" s="12"/>
      <c r="B240" s="12"/>
      <c r="C240" s="44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 spans="1:14" x14ac:dyDescent="0.25">
      <c r="A241" s="12"/>
      <c r="B241" s="12"/>
      <c r="C241" s="44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 spans="1:14" x14ac:dyDescent="0.25">
      <c r="A242" s="12"/>
      <c r="B242" s="12"/>
      <c r="C242" s="44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 spans="1:14" x14ac:dyDescent="0.25">
      <c r="A243" s="12"/>
      <c r="B243" s="12"/>
      <c r="C243" s="44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 spans="1:14" x14ac:dyDescent="0.25">
      <c r="A244" s="12"/>
      <c r="B244" s="12"/>
      <c r="C244" s="44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 spans="1:14" x14ac:dyDescent="0.25">
      <c r="A245" s="12"/>
      <c r="B245" s="12"/>
      <c r="C245" s="44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 spans="1:14" x14ac:dyDescent="0.25">
      <c r="A246" s="12"/>
      <c r="B246" s="12"/>
      <c r="C246" s="44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 spans="1:14" x14ac:dyDescent="0.25">
      <c r="A247" s="12"/>
      <c r="B247" s="12"/>
      <c r="C247" s="44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 spans="1:14" x14ac:dyDescent="0.25">
      <c r="A248" s="12"/>
      <c r="B248" s="12"/>
      <c r="C248" s="44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 spans="1:14" x14ac:dyDescent="0.25">
      <c r="A249" s="12"/>
      <c r="B249" s="12"/>
      <c r="C249" s="44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 spans="1:14" x14ac:dyDescent="0.25">
      <c r="A250" s="12"/>
      <c r="B250" s="12"/>
      <c r="C250" s="44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 spans="1:14" x14ac:dyDescent="0.25">
      <c r="A251" s="12"/>
      <c r="B251" s="12"/>
      <c r="C251" s="44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 spans="1:14" x14ac:dyDescent="0.25">
      <c r="A252" s="12"/>
      <c r="B252" s="12"/>
      <c r="C252" s="44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 spans="1:14" x14ac:dyDescent="0.25">
      <c r="A253" s="12"/>
      <c r="B253" s="12"/>
      <c r="C253" s="44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 spans="1:14" x14ac:dyDescent="0.25">
      <c r="A254" s="12"/>
      <c r="B254" s="12"/>
      <c r="C254" s="44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 spans="1:14" x14ac:dyDescent="0.25">
      <c r="A255" s="12"/>
      <c r="B255" s="12"/>
      <c r="C255" s="44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 spans="1:14" x14ac:dyDescent="0.25">
      <c r="A256" s="12"/>
      <c r="B256" s="12"/>
      <c r="C256" s="44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 spans="1:14" x14ac:dyDescent="0.25">
      <c r="A257" s="12"/>
      <c r="B257" s="12"/>
      <c r="C257" s="44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 spans="1:14" x14ac:dyDescent="0.25">
      <c r="A258" s="12"/>
      <c r="B258" s="12"/>
      <c r="C258" s="44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 spans="1:14" x14ac:dyDescent="0.25">
      <c r="A259" s="12"/>
      <c r="B259" s="12"/>
      <c r="C259" s="44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 spans="1:14" x14ac:dyDescent="0.25">
      <c r="A260" s="12"/>
      <c r="B260" s="12"/>
      <c r="C260" s="44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 spans="1:14" x14ac:dyDescent="0.25">
      <c r="A261" s="12"/>
      <c r="B261" s="12"/>
      <c r="C261" s="44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 spans="1:14" x14ac:dyDescent="0.25">
      <c r="A262" s="12"/>
      <c r="B262" s="12"/>
      <c r="C262" s="44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 spans="1:14" x14ac:dyDescent="0.25">
      <c r="A263" s="12"/>
      <c r="B263" s="12"/>
      <c r="C263" s="44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 spans="1:14" x14ac:dyDescent="0.25">
      <c r="A264" s="12"/>
      <c r="B264" s="12"/>
      <c r="C264" s="44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 spans="1:14" x14ac:dyDescent="0.25">
      <c r="A265" s="12"/>
      <c r="B265" s="12"/>
      <c r="C265" s="44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 spans="1:14" x14ac:dyDescent="0.25">
      <c r="A266" s="12"/>
      <c r="B266" s="12"/>
      <c r="C266" s="44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 spans="1:14" x14ac:dyDescent="0.25">
      <c r="A267" s="12"/>
      <c r="B267" s="12"/>
      <c r="C267" s="44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 spans="1:14" x14ac:dyDescent="0.25">
      <c r="A268" s="12"/>
      <c r="B268" s="12"/>
      <c r="C268" s="44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 spans="1:14" x14ac:dyDescent="0.25">
      <c r="A269" s="12"/>
      <c r="B269" s="12"/>
      <c r="C269" s="44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 spans="1:14" x14ac:dyDescent="0.25">
      <c r="A270" s="12"/>
      <c r="B270" s="12"/>
      <c r="C270" s="44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 spans="1:14" x14ac:dyDescent="0.25">
      <c r="A271" s="12"/>
      <c r="B271" s="12"/>
      <c r="C271" s="44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 spans="1:14" x14ac:dyDescent="0.25">
      <c r="A272" s="12"/>
      <c r="B272" s="12"/>
      <c r="C272" s="44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 spans="1:14" x14ac:dyDescent="0.25">
      <c r="A273" s="12"/>
      <c r="B273" s="12"/>
      <c r="C273" s="44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 spans="1:14" x14ac:dyDescent="0.25">
      <c r="A274" s="12"/>
      <c r="B274" s="12"/>
      <c r="C274" s="44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 spans="1:14" x14ac:dyDescent="0.25">
      <c r="A275" s="12"/>
      <c r="B275" s="12"/>
      <c r="C275" s="44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 spans="1:14" x14ac:dyDescent="0.25">
      <c r="A276" s="12"/>
      <c r="B276" s="12"/>
      <c r="C276" s="44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 spans="1:14" x14ac:dyDescent="0.25">
      <c r="A277" s="12"/>
      <c r="B277" s="12"/>
      <c r="C277" s="44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 spans="1:14" x14ac:dyDescent="0.25">
      <c r="A278" s="12"/>
      <c r="B278" s="12"/>
      <c r="C278" s="44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 spans="1:14" x14ac:dyDescent="0.25">
      <c r="A279" s="12"/>
      <c r="B279" s="12"/>
      <c r="C279" s="44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 spans="1:14" x14ac:dyDescent="0.25">
      <c r="A280" s="12"/>
      <c r="B280" s="12"/>
      <c r="C280" s="44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 spans="1:14" x14ac:dyDescent="0.25">
      <c r="A281" s="12"/>
      <c r="B281" s="12"/>
      <c r="C281" s="44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 spans="1:14" x14ac:dyDescent="0.25">
      <c r="A282" s="12"/>
      <c r="B282" s="12"/>
      <c r="C282" s="44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 spans="1:14" x14ac:dyDescent="0.25">
      <c r="A283" s="12"/>
      <c r="B283" s="12"/>
      <c r="C283" s="44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 spans="1:14" x14ac:dyDescent="0.25">
      <c r="A284" s="12"/>
      <c r="B284" s="12"/>
      <c r="C284" s="44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 spans="1:14" x14ac:dyDescent="0.25">
      <c r="A285" s="12"/>
      <c r="B285" s="12"/>
      <c r="C285" s="44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 spans="1:14" x14ac:dyDescent="0.25">
      <c r="A286" s="12"/>
      <c r="B286" s="12"/>
      <c r="C286" s="44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 spans="1:14" x14ac:dyDescent="0.25">
      <c r="A287" s="12"/>
      <c r="B287" s="12"/>
      <c r="C287" s="44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 spans="1:14" x14ac:dyDescent="0.25">
      <c r="A288" s="12"/>
      <c r="B288" s="12"/>
      <c r="C288" s="44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 spans="1:14" x14ac:dyDescent="0.25">
      <c r="A289" s="12"/>
      <c r="B289" s="12"/>
      <c r="C289" s="44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 spans="1:14" x14ac:dyDescent="0.25">
      <c r="A290" s="12"/>
      <c r="B290" s="12"/>
      <c r="C290" s="44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 spans="1:14" x14ac:dyDescent="0.25">
      <c r="A291" s="12"/>
      <c r="B291" s="12"/>
      <c r="C291" s="44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 spans="1:14" x14ac:dyDescent="0.25">
      <c r="A292" s="12"/>
      <c r="B292" s="12"/>
      <c r="C292" s="44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 spans="1:14" x14ac:dyDescent="0.25">
      <c r="A293" s="12"/>
      <c r="B293" s="12"/>
      <c r="C293" s="44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 spans="1:14" x14ac:dyDescent="0.25">
      <c r="A294" s="12"/>
      <c r="B294" s="12"/>
      <c r="C294" s="44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 spans="1:14" x14ac:dyDescent="0.25">
      <c r="A295" s="12"/>
      <c r="B295" s="12"/>
      <c r="C295" s="44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 spans="1:14" x14ac:dyDescent="0.25">
      <c r="A296" s="12"/>
      <c r="B296" s="12"/>
      <c r="C296" s="44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 spans="1:14" x14ac:dyDescent="0.25">
      <c r="A297" s="12"/>
      <c r="B297" s="12"/>
      <c r="C297" s="44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 spans="1:14" x14ac:dyDescent="0.25">
      <c r="A298" s="12"/>
      <c r="B298" s="12"/>
      <c r="C298" s="44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 spans="1:14" x14ac:dyDescent="0.25">
      <c r="A299" s="12"/>
      <c r="B299" s="12"/>
      <c r="C299" s="44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 spans="1:14" x14ac:dyDescent="0.25">
      <c r="A300" s="12"/>
      <c r="B300" s="12"/>
      <c r="C300" s="44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 spans="1:14" x14ac:dyDescent="0.25">
      <c r="A301" s="12"/>
      <c r="B301" s="12"/>
      <c r="C301" s="44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 spans="1:14" x14ac:dyDescent="0.25">
      <c r="A302" s="12"/>
      <c r="B302" s="12"/>
      <c r="C302" s="44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 spans="1:14" x14ac:dyDescent="0.25">
      <c r="A303" s="12"/>
      <c r="B303" s="12"/>
      <c r="C303" s="44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 spans="1:14" x14ac:dyDescent="0.25">
      <c r="A304" s="12"/>
      <c r="B304" s="12"/>
      <c r="C304" s="44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 spans="1:14" x14ac:dyDescent="0.25">
      <c r="A305" s="12"/>
      <c r="B305" s="12"/>
      <c r="C305" s="44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 spans="1:14" x14ac:dyDescent="0.25">
      <c r="A306" s="12"/>
      <c r="B306" s="12"/>
      <c r="C306" s="44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 spans="1:14" x14ac:dyDescent="0.25">
      <c r="A307" s="12"/>
      <c r="B307" s="12"/>
      <c r="C307" s="44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 spans="1:14" x14ac:dyDescent="0.25">
      <c r="A308" s="12"/>
      <c r="B308" s="12"/>
      <c r="C308" s="44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 spans="1:14" x14ac:dyDescent="0.25">
      <c r="A309" s="12"/>
      <c r="B309" s="12"/>
      <c r="C309" s="44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 spans="1:14" x14ac:dyDescent="0.25">
      <c r="A310" s="12"/>
      <c r="B310" s="12"/>
      <c r="C310" s="44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 spans="1:14" x14ac:dyDescent="0.25">
      <c r="A311" s="12"/>
      <c r="B311" s="12"/>
      <c r="C311" s="44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 spans="1:14" x14ac:dyDescent="0.25">
      <c r="A312" s="12"/>
      <c r="B312" s="12"/>
      <c r="C312" s="44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 spans="1:14" x14ac:dyDescent="0.25">
      <c r="A313" s="12"/>
      <c r="B313" s="12"/>
      <c r="C313" s="44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 spans="1:14" x14ac:dyDescent="0.25">
      <c r="A314" s="12"/>
      <c r="B314" s="12"/>
      <c r="C314" s="44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 spans="1:14" x14ac:dyDescent="0.25">
      <c r="A315" s="12"/>
      <c r="B315" s="12"/>
      <c r="C315" s="44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 spans="1:14" x14ac:dyDescent="0.25">
      <c r="C316" s="45"/>
    </row>
    <row r="317" spans="1:14" x14ac:dyDescent="0.25">
      <c r="C317" s="45"/>
    </row>
    <row r="318" spans="1:14" x14ac:dyDescent="0.25">
      <c r="C318" s="45"/>
    </row>
    <row r="319" spans="1:14" x14ac:dyDescent="0.25">
      <c r="C319" s="45"/>
    </row>
    <row r="320" spans="1:14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</sheetData>
  <mergeCells count="32">
    <mergeCell ref="A12:A14"/>
    <mergeCell ref="B12:B14"/>
    <mergeCell ref="C12:C14"/>
    <mergeCell ref="A10:O10"/>
    <mergeCell ref="B89:O89"/>
    <mergeCell ref="D12:D14"/>
    <mergeCell ref="B80:O80"/>
    <mergeCell ref="B44:O44"/>
    <mergeCell ref="B187:O187"/>
    <mergeCell ref="B154:O154"/>
    <mergeCell ref="E12:G12"/>
    <mergeCell ref="L12:L14"/>
    <mergeCell ref="M12:O12"/>
    <mergeCell ref="O13:O14"/>
    <mergeCell ref="K13:K14"/>
    <mergeCell ref="I13:J13"/>
    <mergeCell ref="E13:F13"/>
    <mergeCell ref="M13:N13"/>
    <mergeCell ref="G13:G14"/>
    <mergeCell ref="B146:O146"/>
    <mergeCell ref="B1:O1"/>
    <mergeCell ref="B2:O2"/>
    <mergeCell ref="B3:O3"/>
    <mergeCell ref="B4:O4"/>
    <mergeCell ref="B5:O5"/>
    <mergeCell ref="P18:Q18"/>
    <mergeCell ref="B15:O15"/>
    <mergeCell ref="H12:H14"/>
    <mergeCell ref="I12:K12"/>
    <mergeCell ref="B6:O6"/>
    <mergeCell ref="B7:O7"/>
    <mergeCell ref="B8:O8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1"/>
  <sheetViews>
    <sheetView showZeros="0" tabSelected="1" workbookViewId="0">
      <selection activeCell="T27" sqref="T27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75" t="s">
        <v>375</v>
      </c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</row>
    <row r="2" spans="2:14" x14ac:dyDescent="0.25">
      <c r="B2" s="475" t="s">
        <v>374</v>
      </c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</row>
    <row r="3" spans="2:14" x14ac:dyDescent="0.25">
      <c r="B3" s="475" t="s">
        <v>373</v>
      </c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</row>
    <row r="4" spans="2:14" x14ac:dyDescent="0.25">
      <c r="B4" s="475" t="s">
        <v>393</v>
      </c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</row>
    <row r="5" spans="2:14" ht="15" customHeight="1" x14ac:dyDescent="0.25">
      <c r="B5" s="468" t="s">
        <v>371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</row>
    <row r="6" spans="2:14" ht="15" customHeight="1" x14ac:dyDescent="0.25">
      <c r="B6" s="468" t="s">
        <v>396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M6" s="468"/>
      <c r="N6" s="468"/>
    </row>
    <row r="7" spans="2:14" ht="15" customHeight="1" x14ac:dyDescent="0.25">
      <c r="B7" s="468" t="s">
        <v>395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</row>
    <row r="8" spans="2:14" ht="15" customHeight="1" x14ac:dyDescent="0.25">
      <c r="B8" s="468" t="s">
        <v>397</v>
      </c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</row>
    <row r="9" spans="2:14" ht="15" customHeight="1" x14ac:dyDescent="0.25">
      <c r="B9" s="468" t="s">
        <v>399</v>
      </c>
      <c r="C9" s="468"/>
      <c r="D9" s="468"/>
      <c r="E9" s="468"/>
      <c r="F9" s="468"/>
      <c r="G9" s="468"/>
      <c r="H9" s="468"/>
      <c r="I9" s="468"/>
      <c r="J9" s="468"/>
      <c r="K9" s="468"/>
      <c r="L9" s="468"/>
      <c r="M9" s="468"/>
      <c r="N9" s="468"/>
    </row>
    <row r="10" spans="2:14" ht="15" customHeight="1" x14ac:dyDescent="0.25">
      <c r="B10" s="468" t="s">
        <v>403</v>
      </c>
      <c r="C10" s="468"/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</row>
    <row r="11" spans="2:14" ht="15" customHeight="1" x14ac:dyDescent="0.25">
      <c r="B11" s="468" t="s">
        <v>415</v>
      </c>
      <c r="C11" s="468"/>
      <c r="D11" s="468"/>
      <c r="E11" s="468"/>
      <c r="F11" s="468"/>
      <c r="G11" s="468"/>
      <c r="H11" s="468"/>
      <c r="I11" s="468"/>
      <c r="J11" s="468"/>
      <c r="K11" s="468"/>
      <c r="L11" s="468"/>
      <c r="M11" s="468"/>
      <c r="N11" s="468"/>
    </row>
    <row r="12" spans="2:14" ht="15" customHeight="1" x14ac:dyDescent="0.25">
      <c r="B12" s="468" t="s">
        <v>435</v>
      </c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</row>
    <row r="13" spans="2:14" ht="15" customHeight="1" x14ac:dyDescent="0.25">
      <c r="B13" s="468" t="s">
        <v>485</v>
      </c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</row>
    <row r="14" spans="2:14" ht="15" customHeight="1" x14ac:dyDescent="0.25">
      <c r="B14" s="468" t="s">
        <v>486</v>
      </c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</row>
    <row r="15" spans="2:14" ht="15" customHeight="1" x14ac:dyDescent="0.25">
      <c r="B15" s="468" t="s">
        <v>496</v>
      </c>
      <c r="C15" s="468"/>
      <c r="D15" s="468"/>
      <c r="E15" s="468"/>
      <c r="F15" s="468"/>
      <c r="G15" s="468"/>
      <c r="H15" s="468"/>
      <c r="I15" s="468"/>
      <c r="J15" s="468"/>
      <c r="K15" s="468"/>
      <c r="L15" s="468"/>
      <c r="M15" s="468"/>
      <c r="N15" s="468"/>
    </row>
    <row r="16" spans="2:14" ht="15" customHeight="1" x14ac:dyDescent="0.25">
      <c r="B16" s="468" t="s">
        <v>502</v>
      </c>
      <c r="C16" s="468"/>
      <c r="D16" s="468"/>
      <c r="E16" s="468"/>
      <c r="F16" s="468"/>
      <c r="G16" s="468"/>
      <c r="H16" s="468"/>
      <c r="I16" s="468"/>
      <c r="J16" s="468"/>
      <c r="K16" s="468"/>
      <c r="L16" s="468"/>
      <c r="M16" s="468"/>
      <c r="N16" s="468"/>
    </row>
    <row r="17" spans="1:17" ht="15" customHeight="1" x14ac:dyDescent="0.25">
      <c r="B17" s="468" t="s">
        <v>517</v>
      </c>
      <c r="C17" s="468"/>
      <c r="D17" s="468"/>
      <c r="E17" s="468"/>
      <c r="F17" s="468"/>
      <c r="G17" s="468"/>
      <c r="H17" s="468"/>
      <c r="I17" s="468"/>
      <c r="J17" s="468"/>
      <c r="K17" s="468"/>
      <c r="L17" s="468"/>
      <c r="M17" s="468"/>
      <c r="N17" s="468"/>
    </row>
    <row r="18" spans="1:17" ht="15" customHeight="1" x14ac:dyDescent="0.25">
      <c r="B18" s="468" t="s">
        <v>516</v>
      </c>
      <c r="C18" s="468"/>
      <c r="D18" s="468"/>
      <c r="E18" s="468"/>
      <c r="F18" s="468"/>
      <c r="G18" s="468"/>
      <c r="H18" s="468"/>
      <c r="I18" s="468"/>
      <c r="J18" s="468"/>
      <c r="K18" s="468"/>
      <c r="L18" s="468"/>
      <c r="M18" s="468"/>
      <c r="N18" s="468"/>
    </row>
    <row r="19" spans="1:17" ht="15" customHeight="1" x14ac:dyDescent="0.25">
      <c r="B19" s="468" t="s">
        <v>528</v>
      </c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</row>
    <row r="20" spans="1:17" ht="15" customHeight="1" x14ac:dyDescent="0.25">
      <c r="B20" s="468" t="s">
        <v>541</v>
      </c>
      <c r="C20" s="468"/>
      <c r="D20" s="468"/>
      <c r="E20" s="468"/>
      <c r="F20" s="468"/>
      <c r="G20" s="468"/>
      <c r="H20" s="468"/>
      <c r="I20" s="468"/>
      <c r="J20" s="468"/>
      <c r="K20" s="468"/>
      <c r="L20" s="468"/>
      <c r="M20" s="468"/>
      <c r="N20" s="468"/>
    </row>
    <row r="21" spans="1:17" ht="15" customHeight="1" x14ac:dyDescent="0.25">
      <c r="B21" s="468" t="s">
        <v>540</v>
      </c>
      <c r="C21" s="468"/>
      <c r="D21" s="468"/>
      <c r="E21" s="468"/>
      <c r="F21" s="468"/>
      <c r="G21" s="468"/>
      <c r="H21" s="468"/>
      <c r="I21" s="468"/>
      <c r="J21" s="468"/>
      <c r="K21" s="468"/>
      <c r="L21" s="468"/>
      <c r="M21" s="468"/>
      <c r="N21" s="468"/>
    </row>
    <row r="22" spans="1:17" ht="15" customHeight="1" x14ac:dyDescent="0.25">
      <c r="B22" s="468" t="s">
        <v>539</v>
      </c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</row>
    <row r="24" spans="1:17" x14ac:dyDescent="0.25">
      <c r="A24" s="435" t="s">
        <v>268</v>
      </c>
      <c r="B24" s="435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</row>
    <row r="25" spans="1:17" ht="17.25" customHeight="1" x14ac:dyDescent="0.25">
      <c r="A25" s="388"/>
      <c r="B25" s="388"/>
      <c r="C25" s="388"/>
      <c r="D25" s="251"/>
      <c r="E25" s="251"/>
      <c r="F25" s="251"/>
      <c r="G25" s="251"/>
      <c r="H25" s="251"/>
      <c r="I25" s="251"/>
      <c r="J25" s="251"/>
      <c r="K25" s="251"/>
      <c r="L25" s="251"/>
      <c r="M25" s="251"/>
      <c r="N25" s="4" t="s">
        <v>185</v>
      </c>
      <c r="O25" s="4"/>
    </row>
    <row r="26" spans="1:17" ht="15" customHeight="1" x14ac:dyDescent="0.25">
      <c r="A26" s="438" t="s">
        <v>5</v>
      </c>
      <c r="B26" s="441" t="s">
        <v>267</v>
      </c>
      <c r="C26" s="424" t="s">
        <v>419</v>
      </c>
      <c r="D26" s="428" t="s">
        <v>213</v>
      </c>
      <c r="E26" s="428"/>
      <c r="F26" s="429"/>
      <c r="G26" s="444" t="s">
        <v>421</v>
      </c>
      <c r="H26" s="447" t="s">
        <v>213</v>
      </c>
      <c r="I26" s="448"/>
      <c r="J26" s="449"/>
      <c r="K26" s="423" t="s">
        <v>0</v>
      </c>
      <c r="L26" s="431" t="s">
        <v>213</v>
      </c>
      <c r="M26" s="432"/>
      <c r="N26" s="433"/>
      <c r="P26" s="144"/>
      <c r="Q26" s="285" t="s">
        <v>394</v>
      </c>
    </row>
    <row r="27" spans="1:17" ht="15" customHeight="1" x14ac:dyDescent="0.25">
      <c r="A27" s="439"/>
      <c r="B27" s="442"/>
      <c r="C27" s="425"/>
      <c r="D27" s="429" t="s">
        <v>1</v>
      </c>
      <c r="E27" s="451"/>
      <c r="F27" s="430" t="s">
        <v>2</v>
      </c>
      <c r="G27" s="445"/>
      <c r="H27" s="450" t="s">
        <v>1</v>
      </c>
      <c r="I27" s="450"/>
      <c r="J27" s="419" t="s">
        <v>2</v>
      </c>
      <c r="K27" s="423"/>
      <c r="L27" s="423" t="s">
        <v>1</v>
      </c>
      <c r="M27" s="423"/>
      <c r="N27" s="434" t="s">
        <v>2</v>
      </c>
      <c r="P27" s="221" t="s">
        <v>388</v>
      </c>
      <c r="Q27" s="220">
        <f>'4 pr._savarankiškos f-jos'!Q28+'5 pr._valstybinės f-jos (2)'!R22+'6 pr._mokinio krepšelis (2)'!Q23+'7 pr._kita dotacija'!R78+'8 pr._aplinkos apsaugos s. p.'!Q14+'9 pr._įstaigų pajamos'!Q30+'10 pr._skolintos lėšos'!Q24+'[1]11 pr._apyvartinės lėšos'!Q19</f>
        <v>4442256</v>
      </c>
    </row>
    <row r="28" spans="1:17" ht="28.5" customHeight="1" x14ac:dyDescent="0.25">
      <c r="A28" s="440"/>
      <c r="B28" s="443"/>
      <c r="C28" s="426"/>
      <c r="D28" s="379" t="s">
        <v>3</v>
      </c>
      <c r="E28" s="380" t="s">
        <v>4</v>
      </c>
      <c r="F28" s="430"/>
      <c r="G28" s="446"/>
      <c r="H28" s="383" t="s">
        <v>3</v>
      </c>
      <c r="I28" s="376" t="s">
        <v>4</v>
      </c>
      <c r="J28" s="419"/>
      <c r="K28" s="423"/>
      <c r="L28" s="377" t="s">
        <v>3</v>
      </c>
      <c r="M28" s="375" t="s">
        <v>4</v>
      </c>
      <c r="N28" s="434"/>
      <c r="P28" s="221" t="s">
        <v>387</v>
      </c>
      <c r="Q28" s="220">
        <f>'4 pr._savarankiškos f-jos'!Q29+'5 pr._valstybinės f-jos (2)'!R23+'6 pr._mokinio krepšelis (2)'!Q24+'7 pr._kita dotacija'!R80+'8 pr._aplinkos apsaugos s. p.'!Q15+'9 pr._įstaigų pajamos'!Q31+'10 pr._skolintos lėšos'!Q25+'[1]11 pr._apyvartinės lėšos'!Q20</f>
        <v>24356</v>
      </c>
    </row>
    <row r="29" spans="1:17" ht="15" customHeight="1" x14ac:dyDescent="0.25">
      <c r="A29" s="5" t="s">
        <v>78</v>
      </c>
      <c r="B29" s="6" t="s">
        <v>6</v>
      </c>
      <c r="C29" s="190">
        <f>D29+F29</f>
        <v>6504360</v>
      </c>
      <c r="D29" s="190">
        <f>'4 pr._savarankiškos f-jos'!E114+'5 pr._valstybinės f-jos (2)'!E84+'9 pr._įstaigų pajamos'!E38+'10 pr._skolintos lėšos'!E27+'[1]11 pr._apyvartinės lėšos'!E40+'7 pr._kita dotacija'!E74</f>
        <v>5143319</v>
      </c>
      <c r="E29" s="190">
        <f>'4 pr._savarankiškos f-jos'!F114+'5 pr._valstybinės f-jos (2)'!F84+'9 pr._įstaigų pajamos'!F38+'10 pr._skolintos lėšos'!F27+'[1]11 pr._apyvartinės lėšos'!F40+'7 pr._kita dotacija'!F74</f>
        <v>2571249</v>
      </c>
      <c r="F29" s="190">
        <f>'4 pr._savarankiškos f-jos'!G114+'5 pr._valstybinės f-jos (2)'!G84+'9 pr._įstaigų pajamos'!G38+'10 pr._skolintos lėšos'!G27+'[1]11 pr._apyvartinės lėšos'!G40+'7 pr._kita dotacija'!G74</f>
        <v>1361041</v>
      </c>
      <c r="G29" s="189">
        <f>'4 pr._savarankiškos f-jos'!H114+'5 pr._valstybinės f-jos (2)'!H84+'9 pr._įstaigų pajamos'!H38+'10 pr._skolintos lėšos'!H27+'[1]11 pr._apyvartinės lėšos'!H40+'7 pr._kita dotacija'!H74</f>
        <v>95786</v>
      </c>
      <c r="H29" s="189">
        <f>'4 pr._savarankiškos f-jos'!I114+'5 pr._valstybinės f-jos (2)'!I84+'9 pr._įstaigų pajamos'!I38+'10 pr._skolintos lėšos'!I27+'[1]11 pr._apyvartinės lėšos'!I40+'7 pr._kita dotacija'!I74</f>
        <v>64896</v>
      </c>
      <c r="I29" s="189">
        <f>'4 pr._savarankiškos f-jos'!J114+'5 pr._valstybinės f-jos (2)'!J84+'9 pr._įstaigų pajamos'!J38+'10 pr._skolintos lėšos'!J27+'[1]11 pr._apyvartinės lėšos'!J40+'7 pr._kita dotacija'!J74</f>
        <v>15994</v>
      </c>
      <c r="J29" s="189">
        <f>'4 pr._savarankiškos f-jos'!K114+'5 pr._valstybinės f-jos (2)'!K84+'9 pr._įstaigų pajamos'!K38+'10 pr._skolintos lėšos'!K27+'[1]11 pr._apyvartinės lėšos'!K40+'7 pr._kita dotacija'!K74</f>
        <v>30890</v>
      </c>
      <c r="K29" s="8">
        <f>'4 pr._savarankiškos f-jos'!L114+'5 pr._valstybinės f-jos (2)'!L84+'9 pr._įstaigų pajamos'!L38+'10 pr._skolintos lėšos'!L27+'[1]11 pr._apyvartinės lėšos'!L40+'7 pr._kita dotacija'!L74</f>
        <v>6600146</v>
      </c>
      <c r="L29" s="8">
        <f>'4 pr._savarankiškos f-jos'!M114+'5 pr._valstybinės f-jos (2)'!M84+'9 pr._įstaigų pajamos'!M38+'10 pr._skolintos lėšos'!M27+'[1]11 pr._apyvartinės lėšos'!M40+'7 pr._kita dotacija'!M74</f>
        <v>5208215</v>
      </c>
      <c r="M29" s="8">
        <f>'4 pr._savarankiškos f-jos'!N114+'5 pr._valstybinės f-jos (2)'!N84+'9 pr._įstaigų pajamos'!N38+'10 pr._skolintos lėšos'!N27+'[1]11 pr._apyvartinės lėšos'!N40+'7 pr._kita dotacija'!N74</f>
        <v>2587243</v>
      </c>
      <c r="N29" s="8">
        <f>'4 pr._savarankiškos f-jos'!O114+'5 pr._valstybinės f-jos (2)'!O84+'9 pr._įstaigų pajamos'!O38+'10 pr._skolintos lėšos'!O27+'[1]11 pr._apyvartinės lėšos'!O40+'7 pr._kita dotacija'!O74</f>
        <v>1391931</v>
      </c>
      <c r="P29" s="221" t="s">
        <v>386</v>
      </c>
      <c r="Q29" s="220">
        <f>'4 pr._savarankiškos f-jos'!Q30+'5 pr._valstybinės f-jos (2)'!R24+'6 pr._mokinio krepšelis (2)'!Q25+'7 pr._kita dotacija'!R81+'8 pr._aplinkos apsaugos s. p.'!Q16+'9 pr._įstaigų pajamos'!Q32+'10 pr._skolintos lėšos'!Q26+'[1]11 pr._apyvartinės lėšos'!Q21</f>
        <v>461381</v>
      </c>
    </row>
    <row r="30" spans="1:17" ht="15" customHeight="1" x14ac:dyDescent="0.25">
      <c r="A30" s="5" t="s">
        <v>198</v>
      </c>
      <c r="B30" s="6" t="s">
        <v>65</v>
      </c>
      <c r="C30" s="190">
        <f t="shared" ref="C30:C35" si="0">D30+F30</f>
        <v>6083244</v>
      </c>
      <c r="D30" s="190">
        <f>'4 pr._savarankiškos f-jos'!E169+'8 pr._aplinkos apsaugos s. p.'!E17+'9 pr._įstaigų pajamos'!E51+'10 pr._skolintos lėšos'!E34+'[1]11 pr._apyvartinės lėšos'!E74+'7 pr._kita dotacija'!E80</f>
        <v>3771198</v>
      </c>
      <c r="E30" s="190">
        <f>'4 pr._savarankiškos f-jos'!F169+'8 pr._aplinkos apsaugos s. p.'!F17+'9 pr._įstaigų pajamos'!F51+'10 pr._skolintos lėšos'!F34+'[1]11 pr._apyvartinės lėšos'!F74+'7 pr._kita dotacija'!F80</f>
        <v>2607</v>
      </c>
      <c r="F30" s="190">
        <f>'4 pr._savarankiškos f-jos'!G169+'8 pr._aplinkos apsaugos s. p.'!G17+'9 pr._įstaigų pajamos'!G51+'10 pr._skolintos lėšos'!G34+'[1]11 pr._apyvartinės lėšos'!G74+'7 pr._kita dotacija'!G80</f>
        <v>2312046</v>
      </c>
      <c r="G30" s="189">
        <f>'4 pr._savarankiškos f-jos'!H169+'8 pr._aplinkos apsaugos s. p.'!H17+'9 pr._įstaigų pajamos'!H51+'10 pr._skolintos lėšos'!H34+'[1]11 pr._apyvartinės lėšos'!H74+'7 pr._kita dotacija'!H80</f>
        <v>-187952</v>
      </c>
      <c r="H30" s="189">
        <f>'4 pr._savarankiškos f-jos'!I169+'8 pr._aplinkos apsaugos s. p.'!I17+'9 pr._įstaigų pajamos'!I51+'10 pr._skolintos lėšos'!I34+'[1]11 pr._apyvartinės lėšos'!I74+'7 pr._kita dotacija'!I80</f>
        <v>-178579</v>
      </c>
      <c r="I30" s="189">
        <f>'4 pr._savarankiškos f-jos'!J169+'8 pr._aplinkos apsaugos s. p.'!J17+'9 pr._įstaigų pajamos'!J51+'10 pr._skolintos lėšos'!J34+'[1]11 pr._apyvartinės lėšos'!J74+'7 pr._kita dotacija'!J80</f>
        <v>-807</v>
      </c>
      <c r="J30" s="189">
        <f>'4 pr._savarankiškos f-jos'!K169+'8 pr._aplinkos apsaugos s. p.'!K17+'9 pr._įstaigų pajamos'!K51+'10 pr._skolintos lėšos'!K34+'[1]11 pr._apyvartinės lėšos'!K74+'7 pr._kita dotacija'!K80</f>
        <v>-9373</v>
      </c>
      <c r="K30" s="8">
        <f>'4 pr._savarankiškos f-jos'!L169+'8 pr._aplinkos apsaugos s. p.'!L17+'9 pr._įstaigų pajamos'!L51+'10 pr._skolintos lėšos'!L34+'[1]11 pr._apyvartinės lėšos'!L74+'7 pr._kita dotacija'!L80</f>
        <v>5895292</v>
      </c>
      <c r="L30" s="8">
        <f>'4 pr._savarankiškos f-jos'!M169+'8 pr._aplinkos apsaugos s. p.'!M17+'9 pr._įstaigų pajamos'!M51+'10 pr._skolintos lėšos'!M34+'[1]11 pr._apyvartinės lėšos'!M74+'7 pr._kita dotacija'!M80</f>
        <v>3592619</v>
      </c>
      <c r="M30" s="8">
        <f>'4 pr._savarankiškos f-jos'!N169+'8 pr._aplinkos apsaugos s. p.'!N17+'9 pr._įstaigų pajamos'!N51+'10 pr._skolintos lėšos'!N34+'[1]11 pr._apyvartinės lėšos'!N74+'7 pr._kita dotacija'!N80</f>
        <v>1800</v>
      </c>
      <c r="N30" s="8">
        <f>'4 pr._savarankiškos f-jos'!O169+'8 pr._aplinkos apsaugos s. p.'!O17+'9 pr._įstaigų pajamos'!O51+'10 pr._skolintos lėšos'!O34+'[1]11 pr._apyvartinės lėšos'!O74+'7 pr._kita dotacija'!O80</f>
        <v>2302673</v>
      </c>
      <c r="P30" s="221" t="s">
        <v>385</v>
      </c>
      <c r="Q30" s="220">
        <f>'4 pr._savarankiškos f-jos'!Q33+'5 pr._valstybinės f-jos (2)'!R25+'6 pr._mokinio krepšelis (2)'!Q26+'7 pr._kita dotacija'!R82+'8 pr._aplinkos apsaugos s. p.'!Q17+'9 pr._įstaigų pajamos'!Q33+'10 pr._skolintos lėšos'!Q27+'[1]11 pr._apyvartinės lėšos'!Q22</f>
        <v>4097752</v>
      </c>
    </row>
    <row r="31" spans="1:17" ht="15.95" customHeight="1" x14ac:dyDescent="0.25">
      <c r="A31" s="5" t="s">
        <v>79</v>
      </c>
      <c r="B31" s="6" t="s">
        <v>69</v>
      </c>
      <c r="C31" s="190">
        <f t="shared" si="0"/>
        <v>729068</v>
      </c>
      <c r="D31" s="190">
        <f>'4 pr._savarankiškos f-jos'!E176+'5 pr._valstybinės f-jos (2)'!E90+'8 pr._aplinkos apsaugos s. p.'!E20+'9 pr._įstaigų pajamos'!E54+'10 pr._skolintos lėšos'!E37+'[1]11 pr._apyvartinės lėšos'!E85+'7 pr._kita dotacija'!E82</f>
        <v>283318</v>
      </c>
      <c r="E31" s="190">
        <f>'4 pr._savarankiškos f-jos'!F176+'5 pr._valstybinės f-jos (2)'!F90+'8 pr._aplinkos apsaugos s. p.'!F20+'9 pr._įstaigų pajamos'!F54+'10 pr._skolintos lėšos'!F37+'[1]11 pr._apyvartinės lėšos'!F85+'7 pr._kita dotacija'!F82</f>
        <v>103181</v>
      </c>
      <c r="F31" s="190">
        <f>'4 pr._savarankiškos f-jos'!G176+'5 pr._valstybinės f-jos (2)'!G90+'8 pr._aplinkos apsaugos s. p.'!G20+'9 pr._įstaigų pajamos'!G54+'10 pr._skolintos lėšos'!G37+'[1]11 pr._apyvartinės lėšos'!G85+'7 pr._kita dotacija'!G82</f>
        <v>445750</v>
      </c>
      <c r="G31" s="189">
        <f>'4 pr._savarankiškos f-jos'!H176+'5 pr._valstybinės f-jos (2)'!H90+'8 pr._aplinkos apsaugos s. p.'!H20+'9 pr._įstaigų pajamos'!H54+'10 pr._skolintos lėšos'!H37+'[1]11 pr._apyvartinės lėšos'!H85+'7 pr._kita dotacija'!H82</f>
        <v>7741</v>
      </c>
      <c r="H31" s="189">
        <f>'4 pr._savarankiškos f-jos'!I176+'5 pr._valstybinės f-jos (2)'!I90+'8 pr._aplinkos apsaugos s. p.'!I20+'9 pr._įstaigų pajamos'!I54+'10 pr._skolintos lėšos'!I37+'[1]11 pr._apyvartinės lėšos'!I85+'7 pr._kita dotacija'!I82</f>
        <v>11390</v>
      </c>
      <c r="I31" s="189">
        <f>'4 pr._savarankiškos f-jos'!J176+'5 pr._valstybinės f-jos (2)'!J90+'8 pr._aplinkos apsaugos s. p.'!J20+'9 pr._įstaigų pajamos'!J54+'10 pr._skolintos lėšos'!J37+'[1]11 pr._apyvartinės lėšos'!J85+'7 pr._kita dotacija'!J82</f>
        <v>0</v>
      </c>
      <c r="J31" s="189">
        <f>'4 pr._savarankiškos f-jos'!K176+'5 pr._valstybinės f-jos (2)'!K90+'8 pr._aplinkos apsaugos s. p.'!K20+'9 pr._įstaigų pajamos'!K54+'10 pr._skolintos lėšos'!K37+'[1]11 pr._apyvartinės lėšos'!K85+'7 pr._kita dotacija'!K82</f>
        <v>-3649</v>
      </c>
      <c r="K31" s="8">
        <f>'4 pr._savarankiškos f-jos'!L176+'5 pr._valstybinės f-jos (2)'!L90+'8 pr._aplinkos apsaugos s. p.'!L20+'9 pr._įstaigų pajamos'!L54+'10 pr._skolintos lėšos'!L37+'[1]11 pr._apyvartinės lėšos'!L85+'7 pr._kita dotacija'!L82</f>
        <v>736809</v>
      </c>
      <c r="L31" s="8">
        <f>'4 pr._savarankiškos f-jos'!M176+'5 pr._valstybinės f-jos (2)'!M90+'8 pr._aplinkos apsaugos s. p.'!M20+'9 pr._įstaigų pajamos'!M54+'10 pr._skolintos lėšos'!M37+'[1]11 pr._apyvartinės lėšos'!M85+'7 pr._kita dotacija'!M82</f>
        <v>294708</v>
      </c>
      <c r="M31" s="8">
        <f>'4 pr._savarankiškos f-jos'!N176+'5 pr._valstybinės f-jos (2)'!N90+'8 pr._aplinkos apsaugos s. p.'!N20+'9 pr._įstaigų pajamos'!N54+'10 pr._skolintos lėšos'!N37+'[1]11 pr._apyvartinės lėšos'!N85+'7 pr._kita dotacija'!N82</f>
        <v>103181</v>
      </c>
      <c r="N31" s="8">
        <f>'4 pr._savarankiškos f-jos'!O176+'5 pr._valstybinės f-jos (2)'!O90+'8 pr._aplinkos apsaugos s. p.'!O20+'9 pr._įstaigų pajamos'!O54+'10 pr._skolintos lėšos'!O37+'[1]11 pr._apyvartinės lėšos'!O85+'7 pr._kita dotacija'!O82</f>
        <v>442101</v>
      </c>
      <c r="P31" s="221" t="s">
        <v>384</v>
      </c>
      <c r="Q31" s="220">
        <f>'4 pr._savarankiškos f-jos'!Q37+'5 pr._valstybinės f-jos (2)'!R26+'6 pr._mokinio krepšelis (2)'!Q27+'7 pr._kita dotacija'!R83+'8 pr._aplinkos apsaugos s. p.'!Q18+'9 pr._įstaigų pajamos'!Q34+'10 pr._skolintos lėšos'!Q28+'[1]11 pr._apyvartinės lėšos'!Q23</f>
        <v>2596669</v>
      </c>
    </row>
    <row r="32" spans="1:17" ht="15" customHeight="1" x14ac:dyDescent="0.25">
      <c r="A32" s="5" t="s">
        <v>80</v>
      </c>
      <c r="B32" s="6" t="s">
        <v>187</v>
      </c>
      <c r="C32" s="190">
        <f>D32+F32</f>
        <v>17349194</v>
      </c>
      <c r="D32" s="190">
        <f>'4 pr._savarankiškos f-jos'!E263+'6 pr._mokinio krepšelis (2)'!E65+'7 pr._kita dotacija'!E170+'9 pr._įstaigų pajamos'!E86+'10 pr._skolintos lėšos'!E45+'[1]11 pr._apyvartinės lėšos'!E142</f>
        <v>15758237</v>
      </c>
      <c r="E32" s="190">
        <f>'4 pr._savarankiškos f-jos'!F263+'6 pr._mokinio krepšelis (2)'!F65+'7 pr._kita dotacija'!F170+'9 pr._įstaigų pajamos'!F86+'10 pr._skolintos lėšos'!F45+'[1]11 pr._apyvartinės lėšos'!F142</f>
        <v>9934118</v>
      </c>
      <c r="F32" s="190">
        <f>'4 pr._savarankiškos f-jos'!G263+'6 pr._mokinio krepšelis (2)'!G65+'7 pr._kita dotacija'!G170+'9 pr._įstaigų pajamos'!G86+'10 pr._skolintos lėšos'!G45+'[1]11 pr._apyvartinės lėšos'!G142</f>
        <v>1590957</v>
      </c>
      <c r="G32" s="189">
        <f>'4 pr._savarankiškos f-jos'!H263+'6 pr._mokinio krepšelis (2)'!H65+'7 pr._kita dotacija'!H170+'9 pr._įstaigų pajamos'!H86+'10 pr._skolintos lėšos'!H45+'[1]11 pr._apyvartinės lėšos'!H142</f>
        <v>223368</v>
      </c>
      <c r="H32" s="189">
        <f>'4 pr._savarankiškos f-jos'!I263+'6 pr._mokinio krepšelis (2)'!I65+'7 pr._kita dotacija'!I170+'9 pr._įstaigų pajamos'!I86+'10 pr._skolintos lėšos'!I45+'[1]11 pr._apyvartinės lėšos'!I142</f>
        <v>135150</v>
      </c>
      <c r="I32" s="189">
        <f>'4 pr._savarankiškos f-jos'!J263+'6 pr._mokinio krepšelis (2)'!J65+'7 pr._kita dotacija'!J170+'9 pr._įstaigų pajamos'!J86+'10 pr._skolintos lėšos'!J45+'[1]11 pr._apyvartinės lėšos'!J142</f>
        <v>1751</v>
      </c>
      <c r="J32" s="189">
        <f>'4 pr._savarankiškos f-jos'!K263+'6 pr._mokinio krepšelis (2)'!K65+'7 pr._kita dotacija'!K170+'9 pr._įstaigų pajamos'!K86+'10 pr._skolintos lėšos'!K45+'[1]11 pr._apyvartinės lėšos'!K142</f>
        <v>88218</v>
      </c>
      <c r="K32" s="8">
        <f>'4 pr._savarankiškos f-jos'!L263+'6 pr._mokinio krepšelis (2)'!L65+'7 pr._kita dotacija'!L170+'9 pr._įstaigų pajamos'!L86+'10 pr._skolintos lėšos'!L45+'[1]11 pr._apyvartinės lėšos'!L142</f>
        <v>17572562</v>
      </c>
      <c r="L32" s="8">
        <f>'4 pr._savarankiškos f-jos'!M263+'6 pr._mokinio krepšelis (2)'!M65+'7 pr._kita dotacija'!M170+'9 pr._įstaigų pajamos'!M86+'10 pr._skolintos lėšos'!M45+'[1]11 pr._apyvartinės lėšos'!M142</f>
        <v>15893387</v>
      </c>
      <c r="M32" s="8">
        <f>'4 pr._savarankiškos f-jos'!N263+'6 pr._mokinio krepšelis (2)'!N65+'7 pr._kita dotacija'!N170+'9 pr._įstaigų pajamos'!N86+'10 pr._skolintos lėšos'!N45+'[1]11 pr._apyvartinės lėšos'!N142</f>
        <v>9935869</v>
      </c>
      <c r="N32" s="8">
        <f>'4 pr._savarankiškos f-jos'!O263+'6 pr._mokinio krepšelis (2)'!O65+'7 pr._kita dotacija'!O170+'9 pr._įstaigų pajamos'!O86+'10 pr._skolintos lėšos'!O45+'[1]11 pr._apyvartinės lėšos'!O142</f>
        <v>1679175</v>
      </c>
      <c r="P32" s="221" t="s">
        <v>383</v>
      </c>
      <c r="Q32" s="220">
        <f>'4 pr._savarankiškos f-jos'!Q38+'5 pr._valstybinės f-jos (2)'!R27+'6 pr._mokinio krepšelis (2)'!Q28+'7 pr._kita dotacija'!R84+'8 pr._aplinkos apsaugos s. p.'!Q19+'9 pr._įstaigų pajamos'!Q35+'10 pr._skolintos lėšos'!Q29+'[1]11 pr._apyvartinės lėšos'!Q24</f>
        <v>1271073</v>
      </c>
    </row>
    <row r="33" spans="1:17" x14ac:dyDescent="0.25">
      <c r="A33" s="5" t="s">
        <v>81</v>
      </c>
      <c r="B33" s="6" t="s">
        <v>197</v>
      </c>
      <c r="C33" s="190">
        <f t="shared" si="0"/>
        <v>722643</v>
      </c>
      <c r="D33" s="190">
        <f>'4 pr._savarankiškos f-jos'!E269+'5 pr._valstybinės f-jos (2)'!E116+'10 pr._skolintos lėšos'!E48+'[1]11 pr._apyvartinės lėšos'!E152+'7 pr._kita dotacija'!E174</f>
        <v>613806</v>
      </c>
      <c r="E33" s="190">
        <f>'4 pr._savarankiškos f-jos'!F269+'5 pr._valstybinės f-jos (2)'!F116+'10 pr._skolintos lėšos'!F48+'[1]11 pr._apyvartinės lėšos'!F152+'7 pr._kita dotacija'!F174</f>
        <v>129488</v>
      </c>
      <c r="F33" s="190">
        <f>'4 pr._savarankiškos f-jos'!G269+'5 pr._valstybinės f-jos (2)'!G116+'10 pr._skolintos lėšos'!G48+'[1]11 pr._apyvartinės lėšos'!G152+'7 pr._kita dotacija'!G174</f>
        <v>108837</v>
      </c>
      <c r="G33" s="189">
        <f>'4 pr._savarankiškos f-jos'!H269+'5 pr._valstybinės f-jos (2)'!H116+'10 pr._skolintos lėšos'!H48+'[1]11 pr._apyvartinės lėšos'!H152+'7 pr._kita dotacija'!H174</f>
        <v>-10047</v>
      </c>
      <c r="H33" s="189">
        <f>'4 pr._savarankiškos f-jos'!I269+'5 pr._valstybinės f-jos (2)'!I116+'10 pr._skolintos lėšos'!I48+'[1]11 pr._apyvartinės lėšos'!I152+'7 pr._kita dotacija'!I174</f>
        <v>-5703</v>
      </c>
      <c r="I33" s="189">
        <f>'4 pr._savarankiškos f-jos'!J269+'5 pr._valstybinės f-jos (2)'!J116+'10 pr._skolintos lėšos'!J48+'[1]11 pr._apyvartinės lėšos'!J152+'7 pr._kita dotacija'!J174</f>
        <v>10</v>
      </c>
      <c r="J33" s="189">
        <f>'4 pr._savarankiškos f-jos'!K269+'5 pr._valstybinės f-jos (2)'!K116+'10 pr._skolintos lėšos'!K48+'[1]11 pr._apyvartinės lėšos'!K152+'7 pr._kita dotacija'!K174</f>
        <v>-4344</v>
      </c>
      <c r="K33" s="8">
        <f>'4 pr._savarankiškos f-jos'!L269+'5 pr._valstybinės f-jos (2)'!L116+'10 pr._skolintos lėšos'!L48+'[1]11 pr._apyvartinės lėšos'!L152+'7 pr._kita dotacija'!L174</f>
        <v>712596</v>
      </c>
      <c r="L33" s="8">
        <f>'4 pr._savarankiškos f-jos'!M269+'5 pr._valstybinės f-jos (2)'!M116+'10 pr._skolintos lėšos'!M48+'[1]11 pr._apyvartinės lėšos'!M152+'7 pr._kita dotacija'!M174</f>
        <v>608103</v>
      </c>
      <c r="M33" s="8">
        <f>'4 pr._savarankiškos f-jos'!N269+'5 pr._valstybinės f-jos (2)'!N116+'10 pr._skolintos lėšos'!N48+'[1]11 pr._apyvartinės lėšos'!N152+'7 pr._kita dotacija'!N174</f>
        <v>129498</v>
      </c>
      <c r="N33" s="8">
        <f>'4 pr._savarankiškos f-jos'!O269+'5 pr._valstybinės f-jos (2)'!O116+'10 pr._skolintos lėšos'!O48+'[1]11 pr._apyvartinės lėšos'!O152+'7 pr._kita dotacija'!O174</f>
        <v>104493</v>
      </c>
      <c r="P33" s="221" t="s">
        <v>382</v>
      </c>
      <c r="Q33" s="220">
        <f>'4 pr._savarankiškos f-jos'!Q39+'5 pr._valstybinės f-jos (2)'!R28+'6 pr._mokinio krepšelis (2)'!Q29+'7 pr._kita dotacija'!R85+'8 pr._aplinkos apsaugos s. p.'!Q20+'9 pr._įstaigų pajamos'!Q36+'10 pr._skolintos lėšos'!Q30+'[1]11 pr._apyvartinės lėšos'!Q25</f>
        <v>736809</v>
      </c>
    </row>
    <row r="34" spans="1:17" x14ac:dyDescent="0.25">
      <c r="A34" s="5" t="s">
        <v>82</v>
      </c>
      <c r="B34" s="6" t="s">
        <v>73</v>
      </c>
      <c r="C34" s="190">
        <f t="shared" si="0"/>
        <v>3135597</v>
      </c>
      <c r="D34" s="190">
        <f>'4 pr._savarankiškos f-jos'!E293+'9 pr._įstaigų pajamos'!E102+'10 pr._skolintos lėšos'!E52+'[1]11 pr._apyvartinės lėšos'!E183+'7 pr._kita dotacija'!E220</f>
        <v>1912414</v>
      </c>
      <c r="E34" s="190">
        <f>'4 pr._savarankiškos f-jos'!F293+'9 pr._įstaigų pajamos'!F102+'10 pr._skolintos lėšos'!F52+'[1]11 pr._apyvartinės lėšos'!F183+'7 pr._kita dotacija'!F220</f>
        <v>954427</v>
      </c>
      <c r="F34" s="190">
        <f>'4 pr._savarankiškos f-jos'!G293+'9 pr._įstaigų pajamos'!G102+'10 pr._skolintos lėšos'!G52+'[1]11 pr._apyvartinės lėšos'!G183+'7 pr._kita dotacija'!G220</f>
        <v>1223183</v>
      </c>
      <c r="G34" s="189">
        <f>'4 pr._savarankiškos f-jos'!H293+'9 pr._įstaigų pajamos'!H102+'10 pr._skolintos lėšos'!H52+'[1]11 pr._apyvartinės lėšos'!H183+'7 pr._kita dotacija'!H220</f>
        <v>-29716</v>
      </c>
      <c r="H34" s="189">
        <f>'4 pr._savarankiškos f-jos'!I293+'9 pr._įstaigų pajamos'!I102+'10 pr._skolintos lėšos'!I52+'[1]11 pr._apyvartinės lėšos'!I183+'7 pr._kita dotacija'!I220</f>
        <v>8576</v>
      </c>
      <c r="I34" s="189">
        <f>'4 pr._savarankiškos f-jos'!J293+'9 pr._įstaigų pajamos'!J102+'10 pr._skolintos lėšos'!J52+'[1]11 pr._apyvartinės lėšos'!J183+'7 pr._kita dotacija'!J220</f>
        <v>-2069</v>
      </c>
      <c r="J34" s="189">
        <f>'4 pr._savarankiškos f-jos'!K293+'9 pr._įstaigų pajamos'!K102+'10 pr._skolintos lėšos'!K52+'[1]11 pr._apyvartinės lėšos'!K183+'7 pr._kita dotacija'!K220</f>
        <v>-38292</v>
      </c>
      <c r="K34" s="8">
        <f>'4 pr._savarankiškos f-jos'!L293+'9 pr._įstaigų pajamos'!L102+'10 pr._skolintos lėšos'!L52+'[1]11 pr._apyvartinės lėšos'!L183+'7 pr._kita dotacija'!L220</f>
        <v>3105881</v>
      </c>
      <c r="L34" s="8">
        <f>'4 pr._savarankiškos f-jos'!M293+'9 pr._įstaigų pajamos'!M102+'10 pr._skolintos lėšos'!M52+'[1]11 pr._apyvartinės lėšos'!M183+'7 pr._kita dotacija'!M220</f>
        <v>1920990</v>
      </c>
      <c r="M34" s="8">
        <f>'4 pr._savarankiškos f-jos'!N293+'9 pr._įstaigų pajamos'!N102+'10 pr._skolintos lėšos'!N52+'[1]11 pr._apyvartinės lėšos'!N183+'7 pr._kita dotacija'!N220</f>
        <v>952358</v>
      </c>
      <c r="N34" s="8">
        <f>'4 pr._savarankiškos f-jos'!O293+'9 pr._įstaigų pajamos'!O102+'10 pr._skolintos lėšos'!O52+'[1]11 pr._apyvartinės lėšos'!O183+'7 pr._kita dotacija'!O220</f>
        <v>1184891</v>
      </c>
      <c r="P34" s="221" t="s">
        <v>381</v>
      </c>
      <c r="Q34" s="220">
        <f>'4 pr._savarankiškos f-jos'!Q40+'5 pr._valstybinės f-jos (2)'!R29+'6 pr._mokinio krepšelis (2)'!Q30+'7 pr._kita dotacija'!R86+'8 pr._aplinkos apsaugos s. p.'!Q21+'9 pr._įstaigų pajamos'!Q37+'10 pr._skolintos lėšos'!Q31+'[1]11 pr._apyvartinės lėšos'!Q26</f>
        <v>3319714</v>
      </c>
    </row>
    <row r="35" spans="1:17" x14ac:dyDescent="0.25">
      <c r="A35" s="5" t="s">
        <v>83</v>
      </c>
      <c r="B35" s="6" t="s">
        <v>75</v>
      </c>
      <c r="C35" s="190">
        <f t="shared" si="0"/>
        <v>5016655</v>
      </c>
      <c r="D35" s="190">
        <f>'4 pr._savarankiškos f-jos'!E303+'5 pr._valstybinės f-jos (2)'!E126+'9 pr._įstaigų pajamos'!E108+'[1]11 pr._apyvartinės lėšos'!E194+'7 pr._kita dotacija'!E231</f>
        <v>4862417</v>
      </c>
      <c r="E35" s="190">
        <f>'4 pr._savarankiškos f-jos'!F303+'5 pr._valstybinės f-jos (2)'!F126+'9 pr._įstaigų pajamos'!F108+'[1]11 pr._apyvartinės lėšos'!F194+'7 pr._kita dotacija'!F231</f>
        <v>989063</v>
      </c>
      <c r="F35" s="190">
        <f>'4 pr._savarankiškos f-jos'!G303+'5 pr._valstybinės f-jos (2)'!G126+'9 pr._įstaigų pajamos'!G108+'[1]11 pr._apyvartinės lėšos'!G194+'7 pr._kita dotacija'!G231</f>
        <v>154238</v>
      </c>
      <c r="G35" s="189">
        <f>'4 pr._savarankiškos f-jos'!H303+'5 pr._valstybinės f-jos (2)'!H126+'9 pr._įstaigų pajamos'!H108+'[1]11 pr._apyvartinės lėšos'!H194+'7 pr._kita dotacija'!H231</f>
        <v>-127159</v>
      </c>
      <c r="H35" s="189">
        <f>'4 pr._savarankiškos f-jos'!I303+'5 pr._valstybinės f-jos (2)'!I126+'9 pr._įstaigų pajamos'!I108+'[1]11 pr._apyvartinės lėšos'!I194+'7 pr._kita dotacija'!I231</f>
        <v>-120511</v>
      </c>
      <c r="I35" s="189">
        <f>'4 pr._savarankiškos f-jos'!J303+'5 pr._valstybinės f-jos (2)'!J126+'9 pr._įstaigų pajamos'!J108+'[1]11 pr._apyvartinės lėšos'!J194+'7 pr._kita dotacija'!J231</f>
        <v>7960</v>
      </c>
      <c r="J35" s="189">
        <f>'4 pr._savarankiškos f-jos'!K303+'5 pr._valstybinės f-jos (2)'!K126+'9 pr._įstaigų pajamos'!K108+'[1]11 pr._apyvartinės lėšos'!K194+'7 pr._kita dotacija'!K231</f>
        <v>-6648</v>
      </c>
      <c r="K35" s="8">
        <f>'4 pr._savarankiškos f-jos'!L303+'5 pr._valstybinės f-jos (2)'!L126+'9 pr._įstaigų pajamos'!L108+'[1]11 pr._apyvartinės lėšos'!L194+'7 pr._kita dotacija'!L231</f>
        <v>4889496</v>
      </c>
      <c r="L35" s="8">
        <f>'4 pr._savarankiškos f-jos'!M303+'5 pr._valstybinės f-jos (2)'!M126+'9 pr._įstaigų pajamos'!M108+'[1]11 pr._apyvartinės lėšos'!M194+'7 pr._kita dotacija'!M231</f>
        <v>4741906</v>
      </c>
      <c r="M35" s="8">
        <f>'4 pr._savarankiškos f-jos'!N303+'5 pr._valstybinės f-jos (2)'!N126+'9 pr._įstaigų pajamos'!N108+'[1]11 pr._apyvartinės lėšos'!N194+'7 pr._kita dotacija'!N231</f>
        <v>997023</v>
      </c>
      <c r="N35" s="8">
        <f>'4 pr._savarankiškos f-jos'!O303+'5 pr._valstybinės f-jos (2)'!O126+'9 pr._įstaigų pajamos'!O108+'[1]11 pr._apyvartinės lėšos'!O194+'7 pr._kita dotacija'!O231</f>
        <v>147590</v>
      </c>
      <c r="P35" s="221" t="s">
        <v>380</v>
      </c>
      <c r="Q35" s="220">
        <f>'4 pr._savarankiškos f-jos'!Q41+'5 pr._valstybinės f-jos (2)'!R30+'6 pr._mokinio krepšelis (2)'!Q31+'7 pr._kita dotacija'!R88+'8 pr._aplinkos apsaugos s. p.'!Q22+'9 pr._įstaigų pajamos'!Q38+'10 pr._skolintos lėšos'!Q32+'[1]11 pr._apyvartinės lėšos'!Q27</f>
        <v>17474507</v>
      </c>
    </row>
    <row r="36" spans="1:17" x14ac:dyDescent="0.25">
      <c r="A36" s="34" t="s">
        <v>84</v>
      </c>
      <c r="B36" s="35" t="s">
        <v>188</v>
      </c>
      <c r="C36" s="186">
        <f>SUM(C29:C35)</f>
        <v>39540761</v>
      </c>
      <c r="D36" s="186">
        <f>SUM(D29:D35)</f>
        <v>32344709</v>
      </c>
      <c r="E36" s="186">
        <f>SUM(E29:E35)</f>
        <v>14684133</v>
      </c>
      <c r="F36" s="186">
        <f>SUM(F29:F35)</f>
        <v>7196052</v>
      </c>
      <c r="G36" s="185">
        <f t="shared" ref="G36:N36" si="1">SUM(G29:G35)</f>
        <v>-27979</v>
      </c>
      <c r="H36" s="185">
        <f t="shared" si="1"/>
        <v>-84781</v>
      </c>
      <c r="I36" s="185">
        <f t="shared" si="1"/>
        <v>22839</v>
      </c>
      <c r="J36" s="185">
        <f t="shared" si="1"/>
        <v>56802</v>
      </c>
      <c r="K36" s="37">
        <f t="shared" si="1"/>
        <v>39512782</v>
      </c>
      <c r="L36" s="37">
        <f t="shared" si="1"/>
        <v>32259928</v>
      </c>
      <c r="M36" s="37">
        <f t="shared" si="1"/>
        <v>14706972</v>
      </c>
      <c r="N36" s="37">
        <f t="shared" si="1"/>
        <v>7252854</v>
      </c>
      <c r="P36" s="221" t="s">
        <v>379</v>
      </c>
      <c r="Q36" s="220">
        <f>'4 pr._savarankiškos f-jos'!Q42+'5 pr._valstybinės f-jos (2)'!R31+'6 pr._mokinio krepšelis (2)'!Q32+'7 pr._kita dotacija'!R89+'8 pr._aplinkos apsaugos s. p.'!Q23+'9 pr._įstaigų pajamos'!Q39+'10 pr._skolintos lėšos'!Q33+'[1]11 pr._apyvartinės lėšos'!Q28</f>
        <v>5088265</v>
      </c>
    </row>
    <row r="37" spans="1:17" x14ac:dyDescent="0.25">
      <c r="A37" s="12"/>
      <c r="B37" s="183"/>
      <c r="C37" s="183"/>
      <c r="D37" s="183"/>
      <c r="E37" s="183"/>
      <c r="F37" s="183"/>
      <c r="G37" s="183"/>
      <c r="H37" s="183"/>
      <c r="I37" s="183"/>
      <c r="J37" s="183"/>
      <c r="K37" s="183"/>
      <c r="L37" s="183"/>
      <c r="M37" s="183"/>
      <c r="P37" s="219" t="s">
        <v>188</v>
      </c>
      <c r="Q37" s="218">
        <f>SUM(Q27:Q36)</f>
        <v>39512782</v>
      </c>
    </row>
    <row r="38" spans="1:17" x14ac:dyDescent="0.25">
      <c r="A38" s="12"/>
      <c r="B38" s="12"/>
      <c r="C38" s="12"/>
      <c r="D38" s="12"/>
      <c r="E38" s="12"/>
      <c r="F38" s="12"/>
      <c r="P38" s="144"/>
      <c r="Q38" s="144"/>
    </row>
    <row r="39" spans="1:17" x14ac:dyDescent="0.25">
      <c r="A39" s="12"/>
      <c r="B39" s="12"/>
      <c r="C39" s="12"/>
      <c r="D39" s="12"/>
      <c r="E39" s="12"/>
      <c r="F39" s="12"/>
      <c r="P39" s="144"/>
      <c r="Q39" s="144">
        <f>K36-Q37</f>
        <v>0</v>
      </c>
    </row>
    <row r="40" spans="1:17" x14ac:dyDescent="0.25">
      <c r="A40" s="12"/>
      <c r="B40" s="12"/>
      <c r="C40" s="12"/>
      <c r="D40" s="12"/>
      <c r="E40" s="12"/>
      <c r="F40" s="12"/>
    </row>
    <row r="41" spans="1:17" x14ac:dyDescent="0.25">
      <c r="A41" s="12"/>
      <c r="B41" s="12"/>
      <c r="C41" s="12"/>
      <c r="D41" s="12"/>
      <c r="E41" s="12"/>
      <c r="F41" s="12"/>
    </row>
    <row r="42" spans="1:17" x14ac:dyDescent="0.25">
      <c r="A42" s="12"/>
      <c r="B42" s="12"/>
      <c r="C42" s="12"/>
      <c r="D42" s="12"/>
      <c r="E42" s="12"/>
      <c r="F42" s="12"/>
    </row>
    <row r="43" spans="1:17" x14ac:dyDescent="0.25">
      <c r="A43" s="12"/>
      <c r="B43" s="12"/>
      <c r="C43" s="12"/>
      <c r="D43" s="12"/>
      <c r="E43" s="12"/>
      <c r="F43" s="12"/>
    </row>
    <row r="44" spans="1:17" x14ac:dyDescent="0.25">
      <c r="A44" s="12"/>
      <c r="B44" s="12"/>
      <c r="C44" s="12"/>
      <c r="D44" s="12"/>
      <c r="E44" s="12"/>
      <c r="F44" s="12"/>
    </row>
    <row r="45" spans="1:17" x14ac:dyDescent="0.25">
      <c r="A45" s="12"/>
      <c r="B45" s="12"/>
      <c r="C45" s="12"/>
      <c r="D45" s="12"/>
      <c r="E45" s="12"/>
      <c r="F45" s="12"/>
      <c r="G45" s="2" t="s">
        <v>189</v>
      </c>
    </row>
    <row r="46" spans="1:17" x14ac:dyDescent="0.25">
      <c r="A46" s="12"/>
      <c r="B46" s="12"/>
      <c r="C46" s="12"/>
      <c r="D46" s="12"/>
      <c r="E46" s="12"/>
      <c r="F46" s="12"/>
    </row>
    <row r="47" spans="1:17" x14ac:dyDescent="0.25">
      <c r="A47" s="12"/>
      <c r="B47" s="12"/>
      <c r="C47" s="12"/>
      <c r="D47" s="12"/>
      <c r="E47" s="12"/>
      <c r="F47" s="12"/>
    </row>
    <row r="48" spans="1:17" x14ac:dyDescent="0.25">
      <c r="A48" s="12"/>
      <c r="B48" s="12"/>
      <c r="C48" s="12"/>
      <c r="D48" s="12"/>
      <c r="E48" s="12"/>
      <c r="F48" s="12"/>
    </row>
    <row r="49" spans="1:6" x14ac:dyDescent="0.25">
      <c r="A49" s="12"/>
      <c r="B49" s="12"/>
      <c r="C49" s="12"/>
      <c r="D49" s="12"/>
      <c r="E49" s="12"/>
      <c r="F49" s="12"/>
    </row>
    <row r="50" spans="1:6" x14ac:dyDescent="0.25">
      <c r="A50" s="12"/>
      <c r="B50" s="12"/>
      <c r="C50" s="12"/>
      <c r="D50" s="12"/>
      <c r="E50" s="12"/>
      <c r="F50" s="12"/>
    </row>
    <row r="51" spans="1:6" x14ac:dyDescent="0.25">
      <c r="A51" s="12"/>
      <c r="B51" s="12"/>
      <c r="C51" s="12"/>
      <c r="D51" s="12"/>
      <c r="E51" s="12"/>
      <c r="F51" s="12"/>
    </row>
    <row r="52" spans="1:6" x14ac:dyDescent="0.25">
      <c r="A52" s="12"/>
      <c r="B52" s="12"/>
      <c r="C52" s="12"/>
      <c r="D52" s="12"/>
      <c r="E52" s="12"/>
      <c r="F52" s="12"/>
    </row>
    <row r="53" spans="1:6" x14ac:dyDescent="0.25">
      <c r="A53" s="12"/>
      <c r="B53" s="12"/>
      <c r="C53" s="12"/>
      <c r="D53" s="12"/>
      <c r="E53" s="12"/>
      <c r="F53" s="12"/>
    </row>
    <row r="54" spans="1:6" x14ac:dyDescent="0.25">
      <c r="A54" s="12"/>
      <c r="B54" s="12"/>
      <c r="C54" s="12"/>
      <c r="D54" s="12"/>
      <c r="E54" s="12"/>
      <c r="F54" s="12"/>
    </row>
    <row r="55" spans="1:6" x14ac:dyDescent="0.25">
      <c r="A55" s="12"/>
      <c r="B55" s="12"/>
      <c r="C55" s="12"/>
      <c r="D55" s="12"/>
      <c r="E55" s="12"/>
      <c r="F55" s="12"/>
    </row>
    <row r="56" spans="1:6" x14ac:dyDescent="0.25">
      <c r="A56" s="12"/>
      <c r="B56" s="12"/>
      <c r="C56" s="12"/>
      <c r="D56" s="12"/>
      <c r="E56" s="12"/>
      <c r="F56" s="12"/>
    </row>
    <row r="57" spans="1:6" x14ac:dyDescent="0.25">
      <c r="A57" s="12"/>
      <c r="B57" s="12"/>
      <c r="C57" s="12"/>
      <c r="D57" s="12"/>
      <c r="E57" s="12"/>
      <c r="F57" s="12"/>
    </row>
    <row r="58" spans="1:6" x14ac:dyDescent="0.25">
      <c r="A58" s="12"/>
      <c r="B58" s="12"/>
      <c r="C58" s="12"/>
      <c r="D58" s="12"/>
      <c r="E58" s="12"/>
      <c r="F58" s="12"/>
    </row>
    <row r="59" spans="1:6" x14ac:dyDescent="0.25">
      <c r="A59" s="12"/>
      <c r="B59" s="12"/>
      <c r="C59" s="12"/>
      <c r="D59" s="12"/>
      <c r="E59" s="12"/>
      <c r="F59" s="12"/>
    </row>
    <row r="60" spans="1:6" x14ac:dyDescent="0.25">
      <c r="A60" s="12"/>
      <c r="B60" s="12"/>
      <c r="C60" s="12"/>
      <c r="D60" s="12"/>
      <c r="E60" s="12"/>
      <c r="F60" s="12"/>
    </row>
    <row r="61" spans="1:6" x14ac:dyDescent="0.25">
      <c r="A61" s="12"/>
      <c r="B61" s="12"/>
      <c r="C61" s="12"/>
      <c r="D61" s="12"/>
      <c r="E61" s="12"/>
      <c r="F61" s="12"/>
    </row>
    <row r="62" spans="1:6" x14ac:dyDescent="0.25">
      <c r="A62" s="12"/>
      <c r="B62" s="12"/>
      <c r="C62" s="12"/>
      <c r="D62" s="12"/>
      <c r="E62" s="12"/>
      <c r="F62" s="12"/>
    </row>
    <row r="63" spans="1:6" x14ac:dyDescent="0.25">
      <c r="A63" s="12"/>
      <c r="B63" s="12"/>
      <c r="C63" s="12"/>
      <c r="D63" s="12"/>
      <c r="E63" s="12"/>
      <c r="F63" s="12"/>
    </row>
    <row r="64" spans="1:6" x14ac:dyDescent="0.25">
      <c r="A64" s="12"/>
      <c r="B64" s="12"/>
      <c r="C64" s="12"/>
      <c r="D64" s="12"/>
      <c r="E64" s="12"/>
      <c r="F64" s="12"/>
    </row>
    <row r="65" spans="1:6" x14ac:dyDescent="0.25">
      <c r="A65" s="12"/>
      <c r="B65" s="12"/>
      <c r="C65" s="12"/>
      <c r="D65" s="12"/>
      <c r="E65" s="12"/>
      <c r="F65" s="12"/>
    </row>
    <row r="66" spans="1:6" x14ac:dyDescent="0.25">
      <c r="A66" s="12"/>
      <c r="B66" s="12"/>
      <c r="C66" s="12"/>
      <c r="D66" s="12"/>
      <c r="E66" s="12"/>
      <c r="F66" s="12"/>
    </row>
    <row r="67" spans="1:6" x14ac:dyDescent="0.25">
      <c r="A67" s="12"/>
      <c r="B67" s="12"/>
      <c r="C67" s="12"/>
      <c r="D67" s="12"/>
      <c r="E67" s="12"/>
      <c r="F67" s="12"/>
    </row>
    <row r="68" spans="1:6" x14ac:dyDescent="0.25">
      <c r="A68" s="12"/>
      <c r="B68" s="12"/>
      <c r="C68" s="12"/>
      <c r="D68" s="12"/>
      <c r="E68" s="12"/>
      <c r="F68" s="12"/>
    </row>
    <row r="69" spans="1:6" x14ac:dyDescent="0.25">
      <c r="A69" s="12"/>
      <c r="B69" s="12"/>
      <c r="C69" s="12"/>
      <c r="D69" s="12"/>
      <c r="E69" s="12"/>
      <c r="F69" s="12"/>
    </row>
    <row r="70" spans="1:6" x14ac:dyDescent="0.25">
      <c r="A70" s="12"/>
      <c r="B70" s="12"/>
      <c r="C70" s="12"/>
      <c r="D70" s="12"/>
      <c r="E70" s="12"/>
      <c r="F70" s="12"/>
    </row>
    <row r="71" spans="1:6" x14ac:dyDescent="0.25">
      <c r="A71" s="12"/>
      <c r="B71" s="12"/>
      <c r="C71" s="12"/>
      <c r="D71" s="12"/>
      <c r="E71" s="12"/>
      <c r="F71" s="12"/>
    </row>
    <row r="72" spans="1:6" x14ac:dyDescent="0.25">
      <c r="A72" s="12"/>
      <c r="B72" s="12"/>
      <c r="C72" s="12"/>
      <c r="D72" s="12"/>
      <c r="E72" s="12"/>
      <c r="F72" s="12"/>
    </row>
    <row r="73" spans="1:6" x14ac:dyDescent="0.25">
      <c r="A73" s="12"/>
      <c r="B73" s="12"/>
      <c r="C73" s="12"/>
      <c r="D73" s="12"/>
      <c r="E73" s="12"/>
      <c r="F73" s="12"/>
    </row>
    <row r="74" spans="1:6" x14ac:dyDescent="0.25">
      <c r="A74" s="12"/>
      <c r="B74" s="12"/>
      <c r="C74" s="12"/>
      <c r="D74" s="12"/>
      <c r="E74" s="12"/>
      <c r="F74" s="12"/>
    </row>
    <row r="75" spans="1:6" x14ac:dyDescent="0.25">
      <c r="A75" s="12"/>
      <c r="B75" s="12"/>
      <c r="C75" s="12"/>
      <c r="D75" s="12"/>
      <c r="E75" s="12"/>
      <c r="F75" s="12"/>
    </row>
    <row r="76" spans="1:6" x14ac:dyDescent="0.25">
      <c r="A76" s="12"/>
      <c r="B76" s="12"/>
      <c r="C76" s="12"/>
      <c r="D76" s="12"/>
      <c r="E76" s="12"/>
      <c r="F76" s="12"/>
    </row>
    <row r="77" spans="1:6" x14ac:dyDescent="0.25">
      <c r="A77" s="12"/>
      <c r="B77" s="12"/>
      <c r="C77" s="12"/>
      <c r="D77" s="12"/>
      <c r="E77" s="12"/>
      <c r="F77" s="12"/>
    </row>
    <row r="78" spans="1:6" x14ac:dyDescent="0.25">
      <c r="A78" s="12"/>
      <c r="B78" s="12"/>
      <c r="C78" s="12"/>
      <c r="D78" s="12"/>
      <c r="E78" s="12"/>
      <c r="F78" s="12"/>
    </row>
    <row r="79" spans="1:6" x14ac:dyDescent="0.25">
      <c r="A79" s="12"/>
      <c r="B79" s="12"/>
      <c r="C79" s="12"/>
      <c r="D79" s="12"/>
      <c r="E79" s="12"/>
      <c r="F79" s="12"/>
    </row>
    <row r="80" spans="1:6" x14ac:dyDescent="0.25">
      <c r="A80" s="12"/>
      <c r="B80" s="12"/>
      <c r="C80" s="12"/>
      <c r="D80" s="12"/>
      <c r="E80" s="12"/>
      <c r="F80" s="12"/>
    </row>
    <row r="81" spans="1:6" x14ac:dyDescent="0.25">
      <c r="A81" s="12"/>
      <c r="B81" s="12"/>
      <c r="C81" s="12"/>
      <c r="D81" s="12"/>
      <c r="E81" s="12"/>
      <c r="F81" s="12"/>
    </row>
    <row r="82" spans="1:6" x14ac:dyDescent="0.25">
      <c r="A82" s="12"/>
      <c r="B82" s="12"/>
      <c r="C82" s="12"/>
      <c r="D82" s="12"/>
      <c r="E82" s="12"/>
      <c r="F82" s="12"/>
    </row>
    <row r="83" spans="1:6" x14ac:dyDescent="0.25">
      <c r="A83" s="12"/>
      <c r="B83" s="12"/>
      <c r="C83" s="12"/>
      <c r="D83" s="12"/>
      <c r="E83" s="12"/>
      <c r="F83" s="12"/>
    </row>
    <row r="84" spans="1:6" x14ac:dyDescent="0.25">
      <c r="A84" s="12"/>
      <c r="B84" s="12"/>
      <c r="C84" s="12"/>
      <c r="D84" s="12"/>
      <c r="E84" s="12"/>
      <c r="F84" s="12"/>
    </row>
    <row r="85" spans="1:6" x14ac:dyDescent="0.25">
      <c r="A85" s="12"/>
      <c r="B85" s="12"/>
      <c r="C85" s="12"/>
      <c r="D85" s="12"/>
      <c r="E85" s="12"/>
      <c r="F85" s="12"/>
    </row>
    <row r="86" spans="1:6" x14ac:dyDescent="0.25">
      <c r="A86" s="12"/>
      <c r="B86" s="12"/>
      <c r="C86" s="12"/>
      <c r="D86" s="12"/>
      <c r="E86" s="12"/>
      <c r="F86" s="12"/>
    </row>
    <row r="87" spans="1:6" x14ac:dyDescent="0.25">
      <c r="A87" s="12"/>
      <c r="B87" s="12"/>
      <c r="C87" s="12"/>
      <c r="D87" s="12"/>
      <c r="E87" s="12"/>
      <c r="F87" s="12"/>
    </row>
    <row r="88" spans="1:6" x14ac:dyDescent="0.25">
      <c r="A88" s="12"/>
      <c r="B88" s="12"/>
      <c r="C88" s="12"/>
      <c r="D88" s="12"/>
      <c r="E88" s="12"/>
      <c r="F88" s="12"/>
    </row>
    <row r="89" spans="1:6" x14ac:dyDescent="0.25">
      <c r="A89" s="12"/>
      <c r="B89" s="12"/>
      <c r="C89" s="12"/>
      <c r="D89" s="12"/>
      <c r="E89" s="12"/>
      <c r="F89" s="12"/>
    </row>
    <row r="90" spans="1:6" x14ac:dyDescent="0.25">
      <c r="A90" s="12"/>
      <c r="B90" s="12"/>
      <c r="C90" s="12"/>
      <c r="D90" s="12"/>
      <c r="E90" s="12"/>
      <c r="F90" s="12"/>
    </row>
    <row r="91" spans="1:6" x14ac:dyDescent="0.25">
      <c r="A91" s="12"/>
      <c r="B91" s="12"/>
      <c r="C91" s="12"/>
      <c r="D91" s="12"/>
      <c r="E91" s="12"/>
      <c r="F91" s="12"/>
    </row>
    <row r="92" spans="1:6" x14ac:dyDescent="0.25">
      <c r="A92" s="12"/>
      <c r="B92" s="12"/>
      <c r="C92" s="12"/>
      <c r="D92" s="12"/>
      <c r="E92" s="12"/>
      <c r="F92" s="12"/>
    </row>
    <row r="93" spans="1:6" x14ac:dyDescent="0.25">
      <c r="A93" s="12"/>
      <c r="B93" s="12"/>
      <c r="C93" s="12"/>
      <c r="D93" s="12"/>
      <c r="E93" s="12"/>
      <c r="F93" s="12"/>
    </row>
    <row r="94" spans="1:6" x14ac:dyDescent="0.25">
      <c r="A94" s="12"/>
      <c r="B94" s="12"/>
      <c r="C94" s="12"/>
      <c r="D94" s="12"/>
      <c r="E94" s="12"/>
      <c r="F94" s="12"/>
    </row>
    <row r="95" spans="1:6" x14ac:dyDescent="0.25">
      <c r="A95" s="12"/>
      <c r="B95" s="12"/>
      <c r="C95" s="12"/>
      <c r="D95" s="12"/>
      <c r="E95" s="12"/>
      <c r="F95" s="12"/>
    </row>
    <row r="96" spans="1:6" x14ac:dyDescent="0.25">
      <c r="A96" s="12"/>
      <c r="B96" s="12"/>
      <c r="C96" s="12"/>
      <c r="D96" s="12"/>
      <c r="E96" s="12"/>
      <c r="F96" s="12"/>
    </row>
    <row r="97" spans="1:6" x14ac:dyDescent="0.25">
      <c r="A97" s="12"/>
      <c r="B97" s="12"/>
      <c r="C97" s="12"/>
      <c r="D97" s="12"/>
      <c r="E97" s="12"/>
      <c r="F97" s="12"/>
    </row>
    <row r="98" spans="1:6" x14ac:dyDescent="0.25">
      <c r="A98" s="12"/>
      <c r="B98" s="12"/>
      <c r="C98" s="12"/>
      <c r="D98" s="12"/>
      <c r="E98" s="12"/>
      <c r="F98" s="12"/>
    </row>
    <row r="99" spans="1:6" x14ac:dyDescent="0.25">
      <c r="A99" s="12"/>
      <c r="B99" s="12"/>
      <c r="C99" s="12"/>
      <c r="D99" s="12"/>
      <c r="E99" s="12"/>
      <c r="F99" s="12"/>
    </row>
    <row r="100" spans="1:6" x14ac:dyDescent="0.25">
      <c r="A100" s="12"/>
      <c r="B100" s="12"/>
      <c r="C100" s="12"/>
      <c r="D100" s="12"/>
      <c r="E100" s="12"/>
      <c r="F100" s="12"/>
    </row>
    <row r="101" spans="1:6" x14ac:dyDescent="0.25">
      <c r="A101" s="12"/>
      <c r="B101" s="12"/>
      <c r="C101" s="12"/>
      <c r="D101" s="12"/>
      <c r="E101" s="12"/>
      <c r="F101" s="12"/>
    </row>
    <row r="102" spans="1:6" x14ac:dyDescent="0.25">
      <c r="A102" s="12"/>
      <c r="B102" s="12"/>
      <c r="C102" s="12"/>
      <c r="D102" s="12"/>
      <c r="E102" s="12"/>
      <c r="F102" s="12"/>
    </row>
    <row r="103" spans="1:6" x14ac:dyDescent="0.25">
      <c r="A103" s="12"/>
      <c r="B103" s="12"/>
      <c r="C103" s="12"/>
      <c r="D103" s="12"/>
      <c r="E103" s="12"/>
      <c r="F103" s="12"/>
    </row>
    <row r="104" spans="1:6" x14ac:dyDescent="0.25">
      <c r="A104" s="12"/>
      <c r="B104" s="12"/>
      <c r="C104" s="12"/>
      <c r="D104" s="12"/>
      <c r="E104" s="12"/>
      <c r="F104" s="12"/>
    </row>
    <row r="105" spans="1:6" x14ac:dyDescent="0.25">
      <c r="A105" s="12"/>
      <c r="B105" s="12"/>
      <c r="C105" s="12"/>
      <c r="D105" s="12"/>
      <c r="E105" s="12"/>
      <c r="F105" s="12"/>
    </row>
    <row r="106" spans="1:6" x14ac:dyDescent="0.25">
      <c r="A106" s="12"/>
      <c r="B106" s="12"/>
      <c r="C106" s="12"/>
      <c r="D106" s="12"/>
      <c r="E106" s="12"/>
      <c r="F106" s="12"/>
    </row>
    <row r="107" spans="1:6" x14ac:dyDescent="0.25">
      <c r="A107" s="12"/>
      <c r="B107" s="12"/>
      <c r="C107" s="12"/>
      <c r="D107" s="12"/>
      <c r="E107" s="12"/>
      <c r="F107" s="12"/>
    </row>
    <row r="108" spans="1:6" x14ac:dyDescent="0.25">
      <c r="A108" s="12"/>
      <c r="B108" s="12"/>
      <c r="C108" s="12"/>
      <c r="D108" s="12"/>
      <c r="E108" s="12"/>
      <c r="F108" s="12"/>
    </row>
    <row r="109" spans="1:6" x14ac:dyDescent="0.25">
      <c r="A109" s="12"/>
      <c r="B109" s="12"/>
      <c r="C109" s="12"/>
      <c r="D109" s="12"/>
      <c r="E109" s="12"/>
      <c r="F109" s="12"/>
    </row>
    <row r="110" spans="1:6" x14ac:dyDescent="0.25">
      <c r="A110" s="12"/>
      <c r="B110" s="12"/>
      <c r="C110" s="12"/>
      <c r="D110" s="12"/>
      <c r="E110" s="12"/>
      <c r="F110" s="12"/>
    </row>
    <row r="111" spans="1:6" x14ac:dyDescent="0.25">
      <c r="A111" s="12"/>
      <c r="B111" s="12"/>
      <c r="C111" s="12"/>
      <c r="D111" s="12"/>
      <c r="E111" s="12"/>
      <c r="F111" s="12"/>
    </row>
    <row r="112" spans="1:6" x14ac:dyDescent="0.25">
      <c r="A112" s="12"/>
      <c r="B112" s="12"/>
      <c r="C112" s="12"/>
      <c r="D112" s="12"/>
      <c r="E112" s="12"/>
      <c r="F112" s="12"/>
    </row>
    <row r="113" spans="1:6" x14ac:dyDescent="0.25">
      <c r="A113" s="12"/>
      <c r="B113" s="12"/>
      <c r="C113" s="12"/>
      <c r="D113" s="12"/>
      <c r="E113" s="12"/>
      <c r="F113" s="12"/>
    </row>
    <row r="114" spans="1:6" x14ac:dyDescent="0.25">
      <c r="A114" s="12"/>
      <c r="B114" s="12"/>
      <c r="C114" s="12"/>
      <c r="D114" s="12"/>
      <c r="E114" s="12"/>
      <c r="F114" s="12"/>
    </row>
    <row r="115" spans="1:6" x14ac:dyDescent="0.25">
      <c r="A115" s="12"/>
      <c r="B115" s="12"/>
      <c r="C115" s="12"/>
      <c r="D115" s="12"/>
      <c r="E115" s="12"/>
      <c r="F115" s="12"/>
    </row>
    <row r="116" spans="1:6" x14ac:dyDescent="0.25">
      <c r="A116" s="12"/>
      <c r="B116" s="12"/>
      <c r="C116" s="12"/>
      <c r="D116" s="12"/>
      <c r="E116" s="12"/>
      <c r="F116" s="12"/>
    </row>
    <row r="117" spans="1:6" x14ac:dyDescent="0.25">
      <c r="A117" s="12"/>
      <c r="B117" s="12"/>
      <c r="C117" s="12"/>
      <c r="D117" s="12"/>
      <c r="E117" s="12"/>
      <c r="F117" s="12"/>
    </row>
    <row r="118" spans="1:6" x14ac:dyDescent="0.25">
      <c r="A118" s="12"/>
      <c r="B118" s="12"/>
      <c r="C118" s="12"/>
      <c r="D118" s="12"/>
      <c r="E118" s="12"/>
      <c r="F118" s="12"/>
    </row>
    <row r="119" spans="1:6" x14ac:dyDescent="0.25">
      <c r="A119" s="12"/>
      <c r="B119" s="12"/>
      <c r="C119" s="12"/>
      <c r="D119" s="12"/>
      <c r="E119" s="12"/>
      <c r="F119" s="12"/>
    </row>
    <row r="120" spans="1:6" x14ac:dyDescent="0.25">
      <c r="A120" s="12"/>
      <c r="B120" s="12"/>
      <c r="C120" s="12"/>
      <c r="D120" s="12"/>
      <c r="E120" s="12"/>
      <c r="F120" s="12"/>
    </row>
    <row r="121" spans="1:6" x14ac:dyDescent="0.25">
      <c r="A121" s="12"/>
      <c r="B121" s="12"/>
      <c r="C121" s="12"/>
      <c r="D121" s="12"/>
      <c r="E121" s="12"/>
      <c r="F121" s="12"/>
    </row>
    <row r="122" spans="1:6" x14ac:dyDescent="0.25">
      <c r="A122" s="12"/>
      <c r="B122" s="12"/>
      <c r="C122" s="12"/>
      <c r="D122" s="12"/>
      <c r="E122" s="12"/>
      <c r="F122" s="12"/>
    </row>
    <row r="123" spans="1:6" x14ac:dyDescent="0.25">
      <c r="A123" s="12"/>
      <c r="B123" s="12"/>
      <c r="C123" s="12"/>
      <c r="D123" s="12"/>
      <c r="E123" s="12"/>
      <c r="F123" s="12"/>
    </row>
    <row r="124" spans="1:6" x14ac:dyDescent="0.25">
      <c r="A124" s="12"/>
      <c r="B124" s="12"/>
      <c r="C124" s="12"/>
      <c r="D124" s="12"/>
      <c r="E124" s="12"/>
      <c r="F124" s="12"/>
    </row>
    <row r="125" spans="1:6" x14ac:dyDescent="0.25">
      <c r="A125" s="12"/>
      <c r="B125" s="12"/>
      <c r="C125" s="12"/>
      <c r="D125" s="12"/>
      <c r="E125" s="12"/>
      <c r="F125" s="12"/>
    </row>
    <row r="126" spans="1:6" x14ac:dyDescent="0.25">
      <c r="A126" s="12"/>
      <c r="B126" s="12"/>
      <c r="C126" s="12"/>
      <c r="D126" s="12"/>
      <c r="E126" s="12"/>
      <c r="F126" s="12"/>
    </row>
    <row r="127" spans="1:6" x14ac:dyDescent="0.25">
      <c r="A127" s="12"/>
      <c r="B127" s="12"/>
      <c r="C127" s="12"/>
      <c r="D127" s="12"/>
      <c r="E127" s="12"/>
      <c r="F127" s="12"/>
    </row>
    <row r="128" spans="1:6" x14ac:dyDescent="0.25">
      <c r="A128" s="12"/>
      <c r="B128" s="12"/>
      <c r="C128" s="12"/>
      <c r="D128" s="12"/>
      <c r="E128" s="12"/>
      <c r="F128" s="12"/>
    </row>
    <row r="129" spans="1:6" x14ac:dyDescent="0.25">
      <c r="A129" s="12"/>
      <c r="B129" s="12"/>
      <c r="C129" s="12"/>
      <c r="D129" s="12"/>
      <c r="E129" s="12"/>
      <c r="F129" s="12"/>
    </row>
    <row r="130" spans="1:6" x14ac:dyDescent="0.25">
      <c r="A130" s="12"/>
      <c r="B130" s="12"/>
      <c r="C130" s="12"/>
      <c r="D130" s="12"/>
      <c r="E130" s="12"/>
      <c r="F130" s="12"/>
    </row>
    <row r="131" spans="1:6" x14ac:dyDescent="0.25">
      <c r="A131" s="12"/>
      <c r="B131" s="12"/>
      <c r="C131" s="12"/>
      <c r="D131" s="12"/>
      <c r="E131" s="12"/>
      <c r="F131" s="12"/>
    </row>
    <row r="132" spans="1:6" x14ac:dyDescent="0.25">
      <c r="A132" s="12"/>
      <c r="B132" s="12"/>
      <c r="C132" s="12"/>
      <c r="D132" s="12"/>
      <c r="E132" s="12"/>
      <c r="F132" s="12"/>
    </row>
    <row r="133" spans="1:6" x14ac:dyDescent="0.25">
      <c r="A133" s="12"/>
      <c r="B133" s="12"/>
      <c r="C133" s="12"/>
      <c r="D133" s="12"/>
      <c r="E133" s="12"/>
      <c r="F133" s="12"/>
    </row>
    <row r="134" spans="1:6" x14ac:dyDescent="0.25">
      <c r="A134" s="12"/>
      <c r="B134" s="12"/>
      <c r="C134" s="12"/>
      <c r="D134" s="12"/>
      <c r="E134" s="12"/>
      <c r="F134" s="12"/>
    </row>
    <row r="135" spans="1:6" x14ac:dyDescent="0.25">
      <c r="A135" s="12"/>
      <c r="B135" s="12"/>
      <c r="C135" s="12"/>
      <c r="D135" s="12"/>
      <c r="E135" s="12"/>
      <c r="F135" s="12"/>
    </row>
    <row r="136" spans="1:6" x14ac:dyDescent="0.25">
      <c r="A136" s="12"/>
      <c r="B136" s="12"/>
      <c r="C136" s="12"/>
      <c r="D136" s="12"/>
      <c r="E136" s="12"/>
      <c r="F136" s="12"/>
    </row>
    <row r="137" spans="1:6" x14ac:dyDescent="0.25">
      <c r="A137" s="12"/>
      <c r="B137" s="12"/>
      <c r="C137" s="12"/>
      <c r="D137" s="12"/>
      <c r="E137" s="12"/>
      <c r="F137" s="12"/>
    </row>
    <row r="138" spans="1:6" x14ac:dyDescent="0.25">
      <c r="A138" s="12"/>
      <c r="B138" s="12"/>
      <c r="C138" s="12"/>
      <c r="D138" s="12"/>
      <c r="E138" s="12"/>
      <c r="F138" s="12"/>
    </row>
    <row r="139" spans="1:6" x14ac:dyDescent="0.25">
      <c r="A139" s="12"/>
      <c r="B139" s="12"/>
      <c r="C139" s="12"/>
      <c r="D139" s="12"/>
      <c r="E139" s="12"/>
      <c r="F139" s="12"/>
    </row>
    <row r="140" spans="1:6" x14ac:dyDescent="0.25">
      <c r="A140" s="12"/>
      <c r="B140" s="12"/>
      <c r="C140" s="12"/>
      <c r="D140" s="12"/>
      <c r="E140" s="12"/>
      <c r="F140" s="12"/>
    </row>
    <row r="141" spans="1:6" x14ac:dyDescent="0.25">
      <c r="A141" s="12"/>
      <c r="B141" s="12"/>
      <c r="C141" s="12"/>
      <c r="D141" s="12"/>
      <c r="E141" s="12"/>
      <c r="F141" s="12"/>
    </row>
  </sheetData>
  <mergeCells count="37">
    <mergeCell ref="H26:J26"/>
    <mergeCell ref="K26:K28"/>
    <mergeCell ref="L26:N26"/>
    <mergeCell ref="D27:E27"/>
    <mergeCell ref="F27:F28"/>
    <mergeCell ref="H27:I27"/>
    <mergeCell ref="J27:J28"/>
    <mergeCell ref="L27:M27"/>
    <mergeCell ref="N27:N28"/>
    <mergeCell ref="B19:N19"/>
    <mergeCell ref="B20:N20"/>
    <mergeCell ref="B21:N21"/>
    <mergeCell ref="B22:N22"/>
    <mergeCell ref="A24:N24"/>
    <mergeCell ref="A26:A28"/>
    <mergeCell ref="B26:B28"/>
    <mergeCell ref="C26:C28"/>
    <mergeCell ref="D26:F26"/>
    <mergeCell ref="G26:G28"/>
    <mergeCell ref="B13:N13"/>
    <mergeCell ref="B14:N14"/>
    <mergeCell ref="B15:N15"/>
    <mergeCell ref="B16:N16"/>
    <mergeCell ref="B17:N17"/>
    <mergeCell ref="B18:N18"/>
    <mergeCell ref="B7:N7"/>
    <mergeCell ref="B8:N8"/>
    <mergeCell ref="B9:N9"/>
    <mergeCell ref="B10:N10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5"/>
  <sheetViews>
    <sheetView showZeros="0" workbookViewId="0">
      <selection activeCell="S10" sqref="S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418" t="s">
        <v>375</v>
      </c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</row>
    <row r="2" spans="2:15" x14ac:dyDescent="0.25">
      <c r="B2" s="418" t="s">
        <v>374</v>
      </c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</row>
    <row r="3" spans="2:15" x14ac:dyDescent="0.25">
      <c r="B3" s="418" t="s">
        <v>373</v>
      </c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</row>
    <row r="4" spans="2:15" x14ac:dyDescent="0.25">
      <c r="B4" s="418" t="s">
        <v>376</v>
      </c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</row>
    <row r="5" spans="2:15" ht="15" customHeight="1" x14ac:dyDescent="0.25">
      <c r="B5" s="412" t="s">
        <v>371</v>
      </c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</row>
    <row r="6" spans="2:15" x14ac:dyDescent="0.25">
      <c r="B6" s="412" t="s">
        <v>402</v>
      </c>
      <c r="C6" s="412"/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</row>
    <row r="7" spans="2:15" ht="15" customHeight="1" x14ac:dyDescent="0.25">
      <c r="B7" s="412" t="s">
        <v>399</v>
      </c>
      <c r="C7" s="412"/>
      <c r="D7" s="412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</row>
    <row r="8" spans="2:15" x14ac:dyDescent="0.25">
      <c r="B8" s="412" t="s">
        <v>398</v>
      </c>
      <c r="C8" s="412"/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</row>
    <row r="9" spans="2:15" x14ac:dyDescent="0.25">
      <c r="B9" s="412" t="s">
        <v>415</v>
      </c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</row>
    <row r="10" spans="2:15" x14ac:dyDescent="0.25">
      <c r="B10" s="412" t="s">
        <v>414</v>
      </c>
      <c r="C10" s="412"/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</row>
    <row r="11" spans="2:15" x14ac:dyDescent="0.25">
      <c r="B11" s="412" t="s">
        <v>485</v>
      </c>
      <c r="C11" s="412"/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</row>
    <row r="12" spans="2:15" x14ac:dyDescent="0.25">
      <c r="B12" s="412" t="s">
        <v>486</v>
      </c>
      <c r="C12" s="412"/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</row>
    <row r="13" spans="2:15" x14ac:dyDescent="0.25">
      <c r="B13" s="412" t="s">
        <v>496</v>
      </c>
      <c r="C13" s="412"/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</row>
    <row r="14" spans="2:15" x14ac:dyDescent="0.25">
      <c r="B14" s="412" t="s">
        <v>518</v>
      </c>
      <c r="C14" s="412"/>
      <c r="D14" s="412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</row>
    <row r="15" spans="2:15" x14ac:dyDescent="0.25">
      <c r="B15" s="412" t="s">
        <v>517</v>
      </c>
      <c r="C15" s="412"/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</row>
    <row r="16" spans="2:15" x14ac:dyDescent="0.25">
      <c r="B16" s="412" t="s">
        <v>529</v>
      </c>
      <c r="C16" s="412"/>
      <c r="D16" s="412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</row>
    <row r="17" spans="1:15" x14ac:dyDescent="0.25">
      <c r="B17" s="412" t="s">
        <v>528</v>
      </c>
      <c r="C17" s="412"/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</row>
    <row r="18" spans="1:15" x14ac:dyDescent="0.25">
      <c r="B18" s="412" t="s">
        <v>543</v>
      </c>
      <c r="C18" s="412"/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</row>
    <row r="19" spans="1:15" x14ac:dyDescent="0.25">
      <c r="B19" s="412" t="s">
        <v>542</v>
      </c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</row>
    <row r="20" spans="1:15" x14ac:dyDescent="0.25">
      <c r="B20" s="412" t="s">
        <v>539</v>
      </c>
      <c r="C20" s="412"/>
      <c r="D20" s="412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</row>
    <row r="21" spans="1:15" ht="31.5" customHeight="1" x14ac:dyDescent="0.25">
      <c r="A21" s="435" t="s">
        <v>401</v>
      </c>
      <c r="B21" s="435"/>
      <c r="C21" s="435"/>
      <c r="D21" s="435"/>
      <c r="E21" s="435"/>
      <c r="F21" s="435"/>
      <c r="G21" s="435"/>
      <c r="H21" s="435"/>
      <c r="I21" s="435"/>
      <c r="J21" s="435"/>
      <c r="K21" s="435"/>
      <c r="L21" s="435"/>
      <c r="M21" s="435"/>
      <c r="N21" s="435"/>
      <c r="O21" s="435"/>
    </row>
    <row r="22" spans="1:15" x14ac:dyDescent="0.25">
      <c r="G22" s="4"/>
      <c r="H22" s="4"/>
      <c r="I22" s="4"/>
      <c r="J22" s="4"/>
      <c r="K22" s="4"/>
      <c r="L22" s="4"/>
      <c r="M22" s="4"/>
      <c r="N22" s="4"/>
      <c r="O22" s="4" t="s">
        <v>185</v>
      </c>
    </row>
    <row r="23" spans="1:15" ht="15" customHeight="1" x14ac:dyDescent="0.25">
      <c r="A23" s="438" t="s">
        <v>5</v>
      </c>
      <c r="B23" s="441" t="s">
        <v>420</v>
      </c>
      <c r="C23" s="441" t="s">
        <v>60</v>
      </c>
      <c r="D23" s="424" t="s">
        <v>419</v>
      </c>
      <c r="E23" s="427" t="s">
        <v>213</v>
      </c>
      <c r="F23" s="428"/>
      <c r="G23" s="429"/>
      <c r="H23" s="444" t="s">
        <v>418</v>
      </c>
      <c r="I23" s="447" t="s">
        <v>213</v>
      </c>
      <c r="J23" s="448"/>
      <c r="K23" s="449"/>
      <c r="L23" s="423" t="s">
        <v>0</v>
      </c>
      <c r="M23" s="431" t="s">
        <v>213</v>
      </c>
      <c r="N23" s="432"/>
      <c r="O23" s="433"/>
    </row>
    <row r="24" spans="1:15" x14ac:dyDescent="0.25">
      <c r="A24" s="439"/>
      <c r="B24" s="442"/>
      <c r="C24" s="442"/>
      <c r="D24" s="425"/>
      <c r="E24" s="430" t="s">
        <v>214</v>
      </c>
      <c r="F24" s="414" t="s">
        <v>215</v>
      </c>
      <c r="G24" s="430" t="s">
        <v>216</v>
      </c>
      <c r="H24" s="445"/>
      <c r="I24" s="419" t="s">
        <v>214</v>
      </c>
      <c r="J24" s="416" t="s">
        <v>215</v>
      </c>
      <c r="K24" s="419" t="s">
        <v>216</v>
      </c>
      <c r="L24" s="423"/>
      <c r="M24" s="434" t="s">
        <v>214</v>
      </c>
      <c r="N24" s="436" t="s">
        <v>215</v>
      </c>
      <c r="O24" s="434" t="s">
        <v>216</v>
      </c>
    </row>
    <row r="25" spans="1:15" ht="70.5" customHeight="1" x14ac:dyDescent="0.25">
      <c r="A25" s="440"/>
      <c r="B25" s="443"/>
      <c r="C25" s="443"/>
      <c r="D25" s="426"/>
      <c r="E25" s="430"/>
      <c r="F25" s="415"/>
      <c r="G25" s="430"/>
      <c r="H25" s="446"/>
      <c r="I25" s="419"/>
      <c r="J25" s="417"/>
      <c r="K25" s="419"/>
      <c r="L25" s="423"/>
      <c r="M25" s="434"/>
      <c r="N25" s="437"/>
      <c r="O25" s="434"/>
    </row>
    <row r="26" spans="1:15" ht="15.95" customHeight="1" x14ac:dyDescent="0.25">
      <c r="A26" s="5" t="s">
        <v>78</v>
      </c>
      <c r="B26" s="420" t="s">
        <v>6</v>
      </c>
      <c r="C26" s="421"/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2"/>
    </row>
    <row r="27" spans="1:15" ht="15" customHeight="1" x14ac:dyDescent="0.25">
      <c r="A27" s="5" t="s">
        <v>198</v>
      </c>
      <c r="B27" s="12" t="s">
        <v>20</v>
      </c>
      <c r="C27" s="76" t="s">
        <v>9</v>
      </c>
      <c r="D27" s="193">
        <f>E27+F27+G27</f>
        <v>5764</v>
      </c>
      <c r="E27" s="193">
        <v>5474</v>
      </c>
      <c r="F27" s="193">
        <v>290</v>
      </c>
      <c r="G27" s="193"/>
      <c r="H27" s="194">
        <f>I27+J27+K27</f>
        <v>-1197</v>
      </c>
      <c r="I27" s="189">
        <v>-997</v>
      </c>
      <c r="J27" s="189">
        <v>-200</v>
      </c>
      <c r="K27" s="189"/>
      <c r="L27" s="77">
        <f>M27+N27+O27</f>
        <v>4567</v>
      </c>
      <c r="M27" s="8">
        <f>E27+I27</f>
        <v>4477</v>
      </c>
      <c r="N27" s="8">
        <f>F27+J27</f>
        <v>90</v>
      </c>
      <c r="O27" s="8">
        <f>G27+K27</f>
        <v>0</v>
      </c>
    </row>
    <row r="28" spans="1:15" x14ac:dyDescent="0.25">
      <c r="A28" s="9" t="s">
        <v>79</v>
      </c>
      <c r="B28" s="195" t="s">
        <v>417</v>
      </c>
      <c r="C28" s="7" t="s">
        <v>9</v>
      </c>
      <c r="D28" s="190">
        <f>E28+F28+G28</f>
        <v>2867</v>
      </c>
      <c r="E28" s="190">
        <v>2867</v>
      </c>
      <c r="F28" s="190"/>
      <c r="G28" s="190"/>
      <c r="H28" s="189"/>
      <c r="I28" s="189"/>
      <c r="J28" s="189"/>
      <c r="K28" s="189"/>
      <c r="L28" s="8">
        <f>M28+N28+O28</f>
        <v>2867</v>
      </c>
      <c r="M28" s="8">
        <f>E28+I28</f>
        <v>2867</v>
      </c>
      <c r="N28" s="8">
        <f>F28+J28</f>
        <v>0</v>
      </c>
      <c r="O28" s="8">
        <f>G28+K28</f>
        <v>0</v>
      </c>
    </row>
    <row r="29" spans="1:15" ht="15" customHeight="1" x14ac:dyDescent="0.25">
      <c r="A29" s="5" t="s">
        <v>80</v>
      </c>
      <c r="B29" s="6" t="s">
        <v>10</v>
      </c>
      <c r="C29" s="7" t="s">
        <v>9</v>
      </c>
      <c r="D29" s="190">
        <f>E29+F29+G29</f>
        <v>580</v>
      </c>
      <c r="E29" s="190">
        <v>580</v>
      </c>
      <c r="F29" s="190"/>
      <c r="G29" s="190"/>
      <c r="H29" s="189">
        <f>I29+J29+K29</f>
        <v>0</v>
      </c>
      <c r="I29" s="189"/>
      <c r="J29" s="189"/>
      <c r="K29" s="189"/>
      <c r="L29" s="8">
        <f>M29+N29+O29</f>
        <v>580</v>
      </c>
      <c r="M29" s="8">
        <f>E29+I29</f>
        <v>580</v>
      </c>
      <c r="N29" s="8">
        <f>F29+J29</f>
        <v>0</v>
      </c>
      <c r="O29" s="8">
        <f>G29+K29</f>
        <v>0</v>
      </c>
    </row>
    <row r="30" spans="1:15" ht="15" customHeight="1" x14ac:dyDescent="0.25">
      <c r="A30" s="5" t="s">
        <v>81</v>
      </c>
      <c r="B30" s="6" t="s">
        <v>11</v>
      </c>
      <c r="C30" s="7" t="s">
        <v>9</v>
      </c>
      <c r="D30" s="190">
        <f>E30+F30+G30</f>
        <v>464</v>
      </c>
      <c r="E30" s="190">
        <v>464</v>
      </c>
      <c r="F30" s="190"/>
      <c r="G30" s="190"/>
      <c r="H30" s="189">
        <f>I30+J30+K30</f>
        <v>0</v>
      </c>
      <c r="I30" s="189"/>
      <c r="J30" s="189"/>
      <c r="K30" s="189"/>
      <c r="L30" s="8">
        <f>M30+N30+O30</f>
        <v>464</v>
      </c>
      <c r="M30" s="8">
        <f>E30+I30</f>
        <v>464</v>
      </c>
      <c r="N30" s="8">
        <f>F30+J30</f>
        <v>0</v>
      </c>
      <c r="O30" s="8">
        <f>G30+K30</f>
        <v>0</v>
      </c>
    </row>
    <row r="31" spans="1:15" ht="15" customHeight="1" x14ac:dyDescent="0.25">
      <c r="A31" s="5" t="s">
        <v>82</v>
      </c>
      <c r="B31" s="6" t="s">
        <v>12</v>
      </c>
      <c r="C31" s="7" t="s">
        <v>9</v>
      </c>
      <c r="D31" s="190">
        <f>E31+F31+G31</f>
        <v>1304</v>
      </c>
      <c r="E31" s="190">
        <v>1304</v>
      </c>
      <c r="F31" s="190"/>
      <c r="G31" s="190"/>
      <c r="H31" s="189">
        <f>I31+J31+K31</f>
        <v>104</v>
      </c>
      <c r="I31" s="189">
        <v>104</v>
      </c>
      <c r="J31" s="189"/>
      <c r="K31" s="189"/>
      <c r="L31" s="8">
        <f>M31+N31+O31</f>
        <v>1408</v>
      </c>
      <c r="M31" s="8">
        <f>E31+I31</f>
        <v>1408</v>
      </c>
      <c r="N31" s="8">
        <f>F31+J31</f>
        <v>0</v>
      </c>
      <c r="O31" s="8">
        <f>G31+K31</f>
        <v>0</v>
      </c>
    </row>
    <row r="32" spans="1:15" ht="15" customHeight="1" x14ac:dyDescent="0.25">
      <c r="A32" s="9" t="s">
        <v>83</v>
      </c>
      <c r="B32" s="10" t="s">
        <v>14</v>
      </c>
      <c r="C32" s="7" t="s">
        <v>9</v>
      </c>
      <c r="D32" s="190">
        <f>E32+F32+G32</f>
        <v>724</v>
      </c>
      <c r="E32" s="190">
        <v>724</v>
      </c>
      <c r="F32" s="190"/>
      <c r="G32" s="190"/>
      <c r="H32" s="189">
        <f>I32+J32+K32</f>
        <v>517</v>
      </c>
      <c r="I32" s="189">
        <v>517</v>
      </c>
      <c r="J32" s="189"/>
      <c r="K32" s="189"/>
      <c r="L32" s="8">
        <f>M32+N32+O32</f>
        <v>1241</v>
      </c>
      <c r="M32" s="8">
        <f>E32+I32</f>
        <v>1241</v>
      </c>
      <c r="N32" s="8">
        <f>F32+J32</f>
        <v>0</v>
      </c>
      <c r="O32" s="8">
        <f>G32+K32</f>
        <v>0</v>
      </c>
    </row>
    <row r="33" spans="1:15" ht="15" customHeight="1" x14ac:dyDescent="0.25">
      <c r="A33" s="11" t="s">
        <v>84</v>
      </c>
      <c r="B33" s="12" t="s">
        <v>15</v>
      </c>
      <c r="C33" s="7" t="s">
        <v>9</v>
      </c>
      <c r="D33" s="190">
        <f>E33+F33+G33</f>
        <v>87</v>
      </c>
      <c r="E33" s="190">
        <v>87</v>
      </c>
      <c r="F33" s="190"/>
      <c r="G33" s="190"/>
      <c r="H33" s="189">
        <f>I33+J33+K33</f>
        <v>-87</v>
      </c>
      <c r="I33" s="189">
        <v>-87</v>
      </c>
      <c r="J33" s="189"/>
      <c r="K33" s="189"/>
      <c r="L33" s="8">
        <f>M33+N33+O33</f>
        <v>0</v>
      </c>
      <c r="M33" s="8">
        <f>E33+I33</f>
        <v>0</v>
      </c>
      <c r="N33" s="8">
        <f>F33+J33</f>
        <v>0</v>
      </c>
      <c r="O33" s="8">
        <f>G33+K33</f>
        <v>0</v>
      </c>
    </row>
    <row r="34" spans="1:15" ht="15" customHeight="1" x14ac:dyDescent="0.25">
      <c r="A34" s="5" t="s">
        <v>85</v>
      </c>
      <c r="B34" s="6" t="s">
        <v>16</v>
      </c>
      <c r="C34" s="7" t="s">
        <v>9</v>
      </c>
      <c r="D34" s="190">
        <f>E34+F34+G34</f>
        <v>4055</v>
      </c>
      <c r="E34" s="190">
        <v>4055</v>
      </c>
      <c r="F34" s="190"/>
      <c r="G34" s="190"/>
      <c r="H34" s="189">
        <f>I34+J34+K34</f>
        <v>-500</v>
      </c>
      <c r="I34" s="189">
        <v>-500</v>
      </c>
      <c r="J34" s="189"/>
      <c r="K34" s="189"/>
      <c r="L34" s="8">
        <f>M34+N34+O34</f>
        <v>3555</v>
      </c>
      <c r="M34" s="8">
        <f>E34+I34</f>
        <v>3555</v>
      </c>
      <c r="N34" s="8">
        <f>F34+J34</f>
        <v>0</v>
      </c>
      <c r="O34" s="8">
        <f>G34+K34</f>
        <v>0</v>
      </c>
    </row>
    <row r="35" spans="1:15" ht="15" customHeight="1" x14ac:dyDescent="0.25">
      <c r="A35" s="5" t="s">
        <v>86</v>
      </c>
      <c r="B35" s="6" t="s">
        <v>17</v>
      </c>
      <c r="C35" s="7" t="s">
        <v>9</v>
      </c>
      <c r="D35" s="190">
        <f>E35+F35+G35</f>
        <v>493</v>
      </c>
      <c r="E35" s="190">
        <v>493</v>
      </c>
      <c r="F35" s="190"/>
      <c r="G35" s="190"/>
      <c r="H35" s="189">
        <f>I35+J35+K35</f>
        <v>48</v>
      </c>
      <c r="I35" s="189">
        <v>48</v>
      </c>
      <c r="J35" s="189"/>
      <c r="K35" s="189"/>
      <c r="L35" s="8">
        <f>M35+N35+O35</f>
        <v>541</v>
      </c>
      <c r="M35" s="8">
        <f>E35+I35</f>
        <v>541</v>
      </c>
      <c r="N35" s="8">
        <f>F35+J35</f>
        <v>0</v>
      </c>
      <c r="O35" s="8">
        <f>G35+K35</f>
        <v>0</v>
      </c>
    </row>
    <row r="36" spans="1:15" ht="15" customHeight="1" x14ac:dyDescent="0.25">
      <c r="A36" s="5" t="s">
        <v>87</v>
      </c>
      <c r="B36" s="6" t="s">
        <v>18</v>
      </c>
      <c r="C36" s="7" t="s">
        <v>9</v>
      </c>
      <c r="D36" s="190">
        <f>E36+F36+G36</f>
        <v>754</v>
      </c>
      <c r="E36" s="190">
        <v>754</v>
      </c>
      <c r="F36" s="190"/>
      <c r="G36" s="190"/>
      <c r="H36" s="189">
        <f>I36+J36+K36</f>
        <v>0</v>
      </c>
      <c r="I36" s="189"/>
      <c r="J36" s="189"/>
      <c r="K36" s="189"/>
      <c r="L36" s="8">
        <f>M36+N36+O36</f>
        <v>754</v>
      </c>
      <c r="M36" s="8">
        <f>E36+I36</f>
        <v>754</v>
      </c>
      <c r="N36" s="8">
        <f>F36+J36</f>
        <v>0</v>
      </c>
      <c r="O36" s="8">
        <f>G36+K36</f>
        <v>0</v>
      </c>
    </row>
    <row r="37" spans="1:15" ht="15.95" customHeight="1" x14ac:dyDescent="0.25">
      <c r="A37" s="13" t="s">
        <v>88</v>
      </c>
      <c r="B37" s="1" t="s">
        <v>190</v>
      </c>
      <c r="C37" s="14"/>
      <c r="D37" s="188">
        <f>SUM(D27:D36)</f>
        <v>17092</v>
      </c>
      <c r="E37" s="188">
        <f>SUM(E27:E36)</f>
        <v>16802</v>
      </c>
      <c r="F37" s="188">
        <f>SUM(F27:F36)</f>
        <v>290</v>
      </c>
      <c r="G37" s="188">
        <f>SUM(G27:G36)</f>
        <v>0</v>
      </c>
      <c r="H37" s="187">
        <f>SUM(H27:H36)</f>
        <v>-1115</v>
      </c>
      <c r="I37" s="187">
        <f>SUM(I27:I36)</f>
        <v>-915</v>
      </c>
      <c r="J37" s="187">
        <f>SUM(J27:J36)</f>
        <v>-200</v>
      </c>
      <c r="K37" s="187">
        <f>SUM(K27:K36)</f>
        <v>0</v>
      </c>
      <c r="L37" s="1">
        <f>SUM(L27:L36)</f>
        <v>15977</v>
      </c>
      <c r="M37" s="1">
        <f>SUM(M27:M36)</f>
        <v>15887</v>
      </c>
      <c r="N37" s="1">
        <f>SUM(N27:N36)</f>
        <v>90</v>
      </c>
      <c r="O37" s="1">
        <f>SUM(O27:O36)</f>
        <v>0</v>
      </c>
    </row>
    <row r="38" spans="1:15" ht="15.95" customHeight="1" x14ac:dyDescent="0.25">
      <c r="A38" s="11" t="s">
        <v>89</v>
      </c>
      <c r="B38" s="413" t="s">
        <v>65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</row>
    <row r="39" spans="1:15" ht="15" customHeight="1" x14ac:dyDescent="0.25">
      <c r="A39" s="5" t="s">
        <v>90</v>
      </c>
      <c r="B39" s="12" t="s">
        <v>7</v>
      </c>
      <c r="C39" s="76" t="s">
        <v>22</v>
      </c>
      <c r="D39" s="193">
        <f>E39+F39+G39</f>
        <v>87</v>
      </c>
      <c r="E39" s="193">
        <v>87</v>
      </c>
      <c r="F39" s="193"/>
      <c r="G39" s="193"/>
      <c r="H39" s="194">
        <f>I39+J39+K39</f>
        <v>0</v>
      </c>
      <c r="I39" s="194"/>
      <c r="J39" s="194"/>
      <c r="K39" s="194"/>
      <c r="L39" s="77">
        <f>M39+N39+O39</f>
        <v>87</v>
      </c>
      <c r="M39" s="77">
        <f>E39+I39</f>
        <v>87</v>
      </c>
      <c r="N39" s="77">
        <f>F39+J39</f>
        <v>0</v>
      </c>
      <c r="O39" s="77">
        <f>G39+K39</f>
        <v>0</v>
      </c>
    </row>
    <row r="40" spans="1:15" ht="15" customHeight="1" x14ac:dyDescent="0.25">
      <c r="A40" s="5" t="s">
        <v>91</v>
      </c>
      <c r="B40" s="6" t="s">
        <v>10</v>
      </c>
      <c r="C40" s="7" t="s">
        <v>22</v>
      </c>
      <c r="D40" s="190">
        <f>E40+F40+G40</f>
        <v>985</v>
      </c>
      <c r="E40" s="190">
        <v>145</v>
      </c>
      <c r="F40" s="190">
        <v>840</v>
      </c>
      <c r="G40" s="190"/>
      <c r="H40" s="189">
        <f>I40+J40+K40</f>
        <v>-200</v>
      </c>
      <c r="I40" s="189"/>
      <c r="J40" s="189">
        <v>-200</v>
      </c>
      <c r="K40" s="189"/>
      <c r="L40" s="8">
        <f>M40+N40+O40</f>
        <v>785</v>
      </c>
      <c r="M40" s="8">
        <f>E40+I40</f>
        <v>145</v>
      </c>
      <c r="N40" s="8">
        <f>F40+J40</f>
        <v>640</v>
      </c>
      <c r="O40" s="8">
        <f>G40+K40</f>
        <v>0</v>
      </c>
    </row>
    <row r="41" spans="1:15" ht="15" customHeight="1" x14ac:dyDescent="0.25">
      <c r="A41" s="5" t="s">
        <v>92</v>
      </c>
      <c r="B41" s="6" t="s">
        <v>11</v>
      </c>
      <c r="C41" s="7" t="s">
        <v>22</v>
      </c>
      <c r="D41" s="190">
        <f>E41+F41+G41</f>
        <v>16942</v>
      </c>
      <c r="E41" s="190">
        <v>16218</v>
      </c>
      <c r="F41" s="190">
        <v>724</v>
      </c>
      <c r="G41" s="190"/>
      <c r="H41" s="189">
        <f>I41+J41+K41</f>
        <v>-2311</v>
      </c>
      <c r="I41" s="189">
        <v>-2311</v>
      </c>
      <c r="J41" s="189"/>
      <c r="K41" s="189"/>
      <c r="L41" s="8">
        <f>M41+N41+O41</f>
        <v>14631</v>
      </c>
      <c r="M41" s="8">
        <f>E41+I41</f>
        <v>13907</v>
      </c>
      <c r="N41" s="8">
        <f>F41+J41</f>
        <v>724</v>
      </c>
      <c r="O41" s="8">
        <f>G41+K41</f>
        <v>0</v>
      </c>
    </row>
    <row r="42" spans="1:15" ht="15" customHeight="1" x14ac:dyDescent="0.25">
      <c r="A42" s="5" t="s">
        <v>93</v>
      </c>
      <c r="B42" s="6" t="s">
        <v>12</v>
      </c>
      <c r="C42" s="7" t="s">
        <v>22</v>
      </c>
      <c r="D42" s="190">
        <f>E42+F42+G42</f>
        <v>811</v>
      </c>
      <c r="E42" s="190"/>
      <c r="F42" s="190">
        <v>811</v>
      </c>
      <c r="G42" s="190"/>
      <c r="H42" s="189">
        <f>I42+J42+K42</f>
        <v>0</v>
      </c>
      <c r="I42" s="189"/>
      <c r="J42" s="189"/>
      <c r="K42" s="189"/>
      <c r="L42" s="8">
        <f>M42+N42+O42</f>
        <v>811</v>
      </c>
      <c r="M42" s="8">
        <f>E42+I42</f>
        <v>0</v>
      </c>
      <c r="N42" s="8">
        <f>F42+J42</f>
        <v>811</v>
      </c>
      <c r="O42" s="8">
        <f>G42+K42</f>
        <v>0</v>
      </c>
    </row>
    <row r="43" spans="1:15" ht="15" customHeight="1" x14ac:dyDescent="0.25">
      <c r="A43" s="5" t="s">
        <v>94</v>
      </c>
      <c r="B43" s="6" t="s">
        <v>13</v>
      </c>
      <c r="C43" s="7" t="s">
        <v>22</v>
      </c>
      <c r="D43" s="190">
        <f>E43+F43+G43</f>
        <v>2027</v>
      </c>
      <c r="E43" s="190">
        <v>1737</v>
      </c>
      <c r="F43" s="190">
        <v>290</v>
      </c>
      <c r="G43" s="190"/>
      <c r="H43" s="189">
        <f>I43+J43+K43</f>
        <v>-290</v>
      </c>
      <c r="I43" s="189"/>
      <c r="J43" s="189">
        <v>-290</v>
      </c>
      <c r="K43" s="189"/>
      <c r="L43" s="8">
        <f>M43+N43+O43</f>
        <v>1737</v>
      </c>
      <c r="M43" s="8">
        <f>E43+I43</f>
        <v>1737</v>
      </c>
      <c r="N43" s="8">
        <f>F43+J43</f>
        <v>0</v>
      </c>
      <c r="O43" s="8">
        <f>G43+K43</f>
        <v>0</v>
      </c>
    </row>
    <row r="44" spans="1:15" ht="15" customHeight="1" x14ac:dyDescent="0.25">
      <c r="A44" s="9" t="s">
        <v>95</v>
      </c>
      <c r="B44" s="10" t="s">
        <v>14</v>
      </c>
      <c r="C44" s="7" t="s">
        <v>22</v>
      </c>
      <c r="D44" s="190">
        <f>E44+F44+G44</f>
        <v>3766</v>
      </c>
      <c r="E44" s="190">
        <v>1883</v>
      </c>
      <c r="F44" s="190">
        <v>1883</v>
      </c>
      <c r="G44" s="190"/>
      <c r="H44" s="189">
        <f>I44+J44+K44</f>
        <v>-300</v>
      </c>
      <c r="I44" s="189"/>
      <c r="J44" s="189">
        <v>-300</v>
      </c>
      <c r="K44" s="189"/>
      <c r="L44" s="8">
        <f>M44+N44+O44</f>
        <v>3466</v>
      </c>
      <c r="M44" s="8">
        <f>E44+I44</f>
        <v>1883</v>
      </c>
      <c r="N44" s="8">
        <f>F44+J44</f>
        <v>1583</v>
      </c>
      <c r="O44" s="8">
        <f>G44+K44</f>
        <v>0</v>
      </c>
    </row>
    <row r="45" spans="1:15" ht="15" customHeight="1" x14ac:dyDescent="0.25">
      <c r="A45" s="9" t="s">
        <v>96</v>
      </c>
      <c r="B45" s="12" t="s">
        <v>15</v>
      </c>
      <c r="C45" s="7" t="s">
        <v>22</v>
      </c>
      <c r="D45" s="190">
        <f>E45+F45+G45</f>
        <v>7289</v>
      </c>
      <c r="E45" s="190">
        <v>1854</v>
      </c>
      <c r="F45" s="190">
        <v>5435</v>
      </c>
      <c r="G45" s="190"/>
      <c r="H45" s="189">
        <f>I45+J45+K45</f>
        <v>-1370</v>
      </c>
      <c r="I45" s="189">
        <v>30</v>
      </c>
      <c r="J45" s="189">
        <v>-1400</v>
      </c>
      <c r="K45" s="189"/>
      <c r="L45" s="8">
        <f>M45+N45+O45</f>
        <v>5919</v>
      </c>
      <c r="M45" s="8">
        <f>E45+I45</f>
        <v>1884</v>
      </c>
      <c r="N45" s="8">
        <f>F45+J45</f>
        <v>4035</v>
      </c>
      <c r="O45" s="8">
        <f>G45+K45</f>
        <v>0</v>
      </c>
    </row>
    <row r="46" spans="1:15" ht="15" customHeight="1" x14ac:dyDescent="0.25">
      <c r="A46" s="5" t="s">
        <v>97</v>
      </c>
      <c r="B46" s="6" t="s">
        <v>16</v>
      </c>
      <c r="C46" s="7" t="s">
        <v>22</v>
      </c>
      <c r="D46" s="190">
        <f>E46+F46+G46</f>
        <v>8228</v>
      </c>
      <c r="E46" s="190">
        <v>5041</v>
      </c>
      <c r="F46" s="190">
        <v>3187</v>
      </c>
      <c r="G46" s="190"/>
      <c r="H46" s="189">
        <f>I46+J46+K46</f>
        <v>-694</v>
      </c>
      <c r="I46" s="189">
        <v>-46</v>
      </c>
      <c r="J46" s="189">
        <v>-648</v>
      </c>
      <c r="K46" s="189"/>
      <c r="L46" s="8">
        <f>M46+N46+O46</f>
        <v>7534</v>
      </c>
      <c r="M46" s="8">
        <f>E46+I46</f>
        <v>4995</v>
      </c>
      <c r="N46" s="8">
        <f>F46+J46</f>
        <v>2539</v>
      </c>
      <c r="O46" s="8">
        <f>G46+K46</f>
        <v>0</v>
      </c>
    </row>
    <row r="47" spans="1:15" ht="15" customHeight="1" x14ac:dyDescent="0.25">
      <c r="A47" s="5" t="s">
        <v>98</v>
      </c>
      <c r="B47" s="6" t="s">
        <v>17</v>
      </c>
      <c r="C47" s="7" t="s">
        <v>22</v>
      </c>
      <c r="D47" s="190">
        <f>E47+F47+G47</f>
        <v>464</v>
      </c>
      <c r="E47" s="190">
        <v>58</v>
      </c>
      <c r="F47" s="190">
        <v>406</v>
      </c>
      <c r="G47" s="190"/>
      <c r="H47" s="189">
        <f>I47+J47+K47</f>
        <v>-58</v>
      </c>
      <c r="I47" s="189"/>
      <c r="J47" s="189">
        <v>-58</v>
      </c>
      <c r="K47" s="189"/>
      <c r="L47" s="8">
        <f>M47+N47+O47</f>
        <v>406</v>
      </c>
      <c r="M47" s="8">
        <f>E47+I47</f>
        <v>58</v>
      </c>
      <c r="N47" s="8">
        <f>F47+J47</f>
        <v>348</v>
      </c>
      <c r="O47" s="8">
        <f>G47+K47</f>
        <v>0</v>
      </c>
    </row>
    <row r="48" spans="1:15" ht="15" customHeight="1" x14ac:dyDescent="0.25">
      <c r="A48" s="5" t="s">
        <v>99</v>
      </c>
      <c r="B48" s="6" t="s">
        <v>18</v>
      </c>
      <c r="C48" s="7" t="s">
        <v>22</v>
      </c>
      <c r="D48" s="190">
        <f>E48+F48+G48</f>
        <v>2202</v>
      </c>
      <c r="E48" s="190">
        <v>985</v>
      </c>
      <c r="F48" s="190">
        <v>1217</v>
      </c>
      <c r="G48" s="190"/>
      <c r="H48" s="189">
        <f>I48+J48+K48</f>
        <v>-328</v>
      </c>
      <c r="I48" s="189"/>
      <c r="J48" s="189">
        <v>-328</v>
      </c>
      <c r="K48" s="189"/>
      <c r="L48" s="8">
        <f>M48+N48+O48</f>
        <v>1874</v>
      </c>
      <c r="M48" s="8">
        <f>E48+I48</f>
        <v>985</v>
      </c>
      <c r="N48" s="8">
        <f>F48+J48</f>
        <v>889</v>
      </c>
      <c r="O48" s="8">
        <f>G48+K48</f>
        <v>0</v>
      </c>
    </row>
    <row r="49" spans="1:15" ht="15" customHeight="1" x14ac:dyDescent="0.25">
      <c r="A49" s="5" t="s">
        <v>100</v>
      </c>
      <c r="B49" s="6" t="s">
        <v>19</v>
      </c>
      <c r="C49" s="7" t="s">
        <v>22</v>
      </c>
      <c r="D49" s="190">
        <f>E49+F49+G49</f>
        <v>869</v>
      </c>
      <c r="E49" s="190"/>
      <c r="F49" s="190">
        <v>869</v>
      </c>
      <c r="G49" s="190"/>
      <c r="H49" s="189">
        <f>I49+J49+K49</f>
        <v>-546</v>
      </c>
      <c r="I49" s="189"/>
      <c r="J49" s="189">
        <v>-546</v>
      </c>
      <c r="K49" s="189"/>
      <c r="L49" s="8">
        <f>M49+N49+O49</f>
        <v>323</v>
      </c>
      <c r="M49" s="8">
        <f>E49+I49</f>
        <v>0</v>
      </c>
      <c r="N49" s="8">
        <f>F49+J49</f>
        <v>323</v>
      </c>
      <c r="O49" s="8">
        <f>G49+K49</f>
        <v>0</v>
      </c>
    </row>
    <row r="50" spans="1:15" ht="15.95" customHeight="1" x14ac:dyDescent="0.25">
      <c r="A50" s="13" t="s">
        <v>101</v>
      </c>
      <c r="B50" s="1" t="s">
        <v>191</v>
      </c>
      <c r="C50" s="15"/>
      <c r="D50" s="188">
        <f>SUM(D39:D49)</f>
        <v>43670</v>
      </c>
      <c r="E50" s="188">
        <f>SUM(E39:E49)</f>
        <v>28008</v>
      </c>
      <c r="F50" s="188">
        <f>SUM(F39:F49)</f>
        <v>15662</v>
      </c>
      <c r="G50" s="188">
        <f>SUM(G39:G49)</f>
        <v>0</v>
      </c>
      <c r="H50" s="187">
        <f>SUM(H39:H49)</f>
        <v>-6097</v>
      </c>
      <c r="I50" s="187">
        <f>SUM(I39:I49)</f>
        <v>-2327</v>
      </c>
      <c r="J50" s="187">
        <f>SUM(J39:J49)</f>
        <v>-3770</v>
      </c>
      <c r="K50" s="187">
        <f>SUM(K39:K49)</f>
        <v>0</v>
      </c>
      <c r="L50" s="1">
        <f>SUM(L39:L49)</f>
        <v>37573</v>
      </c>
      <c r="M50" s="1">
        <f>SUM(M39:M49)</f>
        <v>25681</v>
      </c>
      <c r="N50" s="1">
        <f>SUM(N39:N49)</f>
        <v>11892</v>
      </c>
      <c r="O50" s="1">
        <f>SUM(O39:O49)</f>
        <v>0</v>
      </c>
    </row>
    <row r="51" spans="1:15" ht="15.95" customHeight="1" x14ac:dyDescent="0.25">
      <c r="A51" s="11" t="s">
        <v>102</v>
      </c>
      <c r="B51" s="413" t="s">
        <v>69</v>
      </c>
      <c r="C51" s="413"/>
      <c r="D51" s="413"/>
      <c r="E51" s="413"/>
      <c r="F51" s="413"/>
      <c r="G51" s="413"/>
      <c r="H51" s="413"/>
      <c r="I51" s="413"/>
      <c r="J51" s="413"/>
      <c r="K51" s="413"/>
      <c r="L51" s="413"/>
      <c r="M51" s="413"/>
      <c r="N51" s="413"/>
      <c r="O51" s="413"/>
    </row>
    <row r="52" spans="1:15" ht="15" customHeight="1" x14ac:dyDescent="0.25">
      <c r="A52" s="5" t="s">
        <v>103</v>
      </c>
      <c r="B52" s="59" t="s">
        <v>20</v>
      </c>
      <c r="C52" s="76" t="s">
        <v>34</v>
      </c>
      <c r="D52" s="193">
        <f>E52+F52+G52</f>
        <v>99484</v>
      </c>
      <c r="E52" s="193">
        <v>99484</v>
      </c>
      <c r="F52" s="193"/>
      <c r="G52" s="193"/>
      <c r="H52" s="189">
        <f>I52+J52+K52</f>
        <v>7741</v>
      </c>
      <c r="I52" s="189">
        <v>7741</v>
      </c>
      <c r="J52" s="189"/>
      <c r="K52" s="189"/>
      <c r="L52" s="8">
        <f>M52+N52+O52</f>
        <v>107225</v>
      </c>
      <c r="M52" s="8">
        <f>E52+I52</f>
        <v>107225</v>
      </c>
      <c r="N52" s="8">
        <f>F52+J52</f>
        <v>0</v>
      </c>
      <c r="O52" s="8">
        <f>G52+K52</f>
        <v>0</v>
      </c>
    </row>
    <row r="53" spans="1:15" ht="15.95" customHeight="1" x14ac:dyDescent="0.25">
      <c r="A53" s="13" t="s">
        <v>104</v>
      </c>
      <c r="B53" s="17" t="s">
        <v>192</v>
      </c>
      <c r="C53" s="18"/>
      <c r="D53" s="188">
        <f>D52</f>
        <v>99484</v>
      </c>
      <c r="E53" s="188">
        <f>E52</f>
        <v>99484</v>
      </c>
      <c r="F53" s="188">
        <f>F52</f>
        <v>0</v>
      </c>
      <c r="G53" s="188">
        <f>G52</f>
        <v>0</v>
      </c>
      <c r="H53" s="187">
        <f>H52</f>
        <v>7741</v>
      </c>
      <c r="I53" s="187">
        <f>I52</f>
        <v>7741</v>
      </c>
      <c r="J53" s="187">
        <f>J52</f>
        <v>0</v>
      </c>
      <c r="K53" s="187">
        <f>K52</f>
        <v>0</v>
      </c>
      <c r="L53" s="1">
        <f>L52</f>
        <v>107225</v>
      </c>
      <c r="M53" s="1">
        <f>M52</f>
        <v>107225</v>
      </c>
      <c r="N53" s="1">
        <f>N52</f>
        <v>0</v>
      </c>
      <c r="O53" s="1">
        <f>O52</f>
        <v>0</v>
      </c>
    </row>
    <row r="54" spans="1:15" ht="15.95" customHeight="1" x14ac:dyDescent="0.25">
      <c r="A54" s="11" t="s">
        <v>105</v>
      </c>
      <c r="B54" s="413" t="s">
        <v>187</v>
      </c>
      <c r="C54" s="413"/>
      <c r="D54" s="413"/>
      <c r="E54" s="413"/>
      <c r="F54" s="413"/>
      <c r="G54" s="413"/>
      <c r="H54" s="413"/>
      <c r="I54" s="413"/>
      <c r="J54" s="413"/>
      <c r="K54" s="413"/>
      <c r="L54" s="413"/>
      <c r="M54" s="413"/>
      <c r="N54" s="413"/>
      <c r="O54" s="413"/>
    </row>
    <row r="55" spans="1:15" ht="15" customHeight="1" x14ac:dyDescent="0.25">
      <c r="A55" s="5" t="s">
        <v>106</v>
      </c>
      <c r="B55" s="19" t="s">
        <v>173</v>
      </c>
      <c r="C55" s="20" t="s">
        <v>57</v>
      </c>
      <c r="D55" s="190">
        <f>E55+F55+G55</f>
        <v>1825</v>
      </c>
      <c r="E55" s="190">
        <v>1738</v>
      </c>
      <c r="F55" s="190">
        <v>87</v>
      </c>
      <c r="G55" s="190"/>
      <c r="H55" s="189">
        <f>I55+J55+K55</f>
        <v>-300</v>
      </c>
      <c r="I55" s="189">
        <v>-300</v>
      </c>
      <c r="J55" s="189"/>
      <c r="K55" s="189"/>
      <c r="L55" s="8">
        <f>M55+N55+O55</f>
        <v>1525</v>
      </c>
      <c r="M55" s="8">
        <f>E55+I55</f>
        <v>1438</v>
      </c>
      <c r="N55" s="8">
        <f>F55+J55</f>
        <v>87</v>
      </c>
      <c r="O55" s="8">
        <f>G55+K55</f>
        <v>0</v>
      </c>
    </row>
    <row r="56" spans="1:15" ht="15" customHeight="1" x14ac:dyDescent="0.25">
      <c r="A56" s="5" t="s">
        <v>107</v>
      </c>
      <c r="B56" s="19" t="s">
        <v>181</v>
      </c>
      <c r="C56" s="20" t="s">
        <v>57</v>
      </c>
      <c r="D56" s="190">
        <f>E56+F56+G56</f>
        <v>6563</v>
      </c>
      <c r="E56" s="190"/>
      <c r="F56" s="190"/>
      <c r="G56" s="190">
        <v>6563</v>
      </c>
      <c r="H56" s="189">
        <f>I56+J56+K56</f>
        <v>-800</v>
      </c>
      <c r="I56" s="189"/>
      <c r="J56" s="189"/>
      <c r="K56" s="189">
        <v>-800</v>
      </c>
      <c r="L56" s="8">
        <f>M56+N56+O56</f>
        <v>5763</v>
      </c>
      <c r="M56" s="8">
        <f>E56+I56</f>
        <v>0</v>
      </c>
      <c r="N56" s="8">
        <f>F56+J56</f>
        <v>0</v>
      </c>
      <c r="O56" s="8">
        <f>G56+K56</f>
        <v>5763</v>
      </c>
    </row>
    <row r="57" spans="1:15" ht="15" customHeight="1" x14ac:dyDescent="0.25">
      <c r="A57" s="9" t="s">
        <v>108</v>
      </c>
      <c r="B57" s="10" t="s">
        <v>162</v>
      </c>
      <c r="C57" s="20" t="s">
        <v>57</v>
      </c>
      <c r="D57" s="190">
        <f>E57+F57+G57</f>
        <v>7327</v>
      </c>
      <c r="E57" s="190"/>
      <c r="F57" s="190">
        <v>7327</v>
      </c>
      <c r="G57" s="190"/>
      <c r="H57" s="189">
        <f>I57+J57+K57</f>
        <v>343</v>
      </c>
      <c r="I57" s="189"/>
      <c r="J57" s="189">
        <v>343</v>
      </c>
      <c r="K57" s="189"/>
      <c r="L57" s="8">
        <f>M57+N57+O57</f>
        <v>7670</v>
      </c>
      <c r="M57" s="8">
        <f>E57+I57</f>
        <v>0</v>
      </c>
      <c r="N57" s="8">
        <f>F57+J57</f>
        <v>7670</v>
      </c>
      <c r="O57" s="8">
        <f>G57+K57</f>
        <v>0</v>
      </c>
    </row>
    <row r="58" spans="1:15" ht="15" customHeight="1" x14ac:dyDescent="0.25">
      <c r="A58" s="11" t="s">
        <v>109</v>
      </c>
      <c r="B58" s="21" t="s">
        <v>416</v>
      </c>
      <c r="C58" s="20" t="s">
        <v>57</v>
      </c>
      <c r="D58" s="190">
        <f>E58+F58+G58</f>
        <v>5797</v>
      </c>
      <c r="E58" s="190"/>
      <c r="F58" s="190"/>
      <c r="G58" s="190">
        <v>5797</v>
      </c>
      <c r="H58" s="189">
        <f>I58+J58+K58</f>
        <v>0</v>
      </c>
      <c r="I58" s="189"/>
      <c r="J58" s="189"/>
      <c r="K58" s="189"/>
      <c r="L58" s="8">
        <f>M58+N58+O58</f>
        <v>5797</v>
      </c>
      <c r="M58" s="8">
        <f>E58+I58</f>
        <v>0</v>
      </c>
      <c r="N58" s="8">
        <f>F58+J58</f>
        <v>0</v>
      </c>
      <c r="O58" s="8">
        <f>G58+K58</f>
        <v>5797</v>
      </c>
    </row>
    <row r="59" spans="1:15" ht="15" customHeight="1" x14ac:dyDescent="0.25">
      <c r="A59" s="5" t="s">
        <v>110</v>
      </c>
      <c r="B59" s="19" t="s">
        <v>45</v>
      </c>
      <c r="C59" s="20" t="s">
        <v>57</v>
      </c>
      <c r="D59" s="190">
        <f>E59+F59+G59</f>
        <v>2278</v>
      </c>
      <c r="E59" s="190"/>
      <c r="F59" s="190"/>
      <c r="G59" s="190">
        <v>2278</v>
      </c>
      <c r="H59" s="189">
        <f>I59+J59+K59</f>
        <v>0</v>
      </c>
      <c r="I59" s="189"/>
      <c r="J59" s="189"/>
      <c r="K59" s="189"/>
      <c r="L59" s="8">
        <f>M59+N59+O59</f>
        <v>2278</v>
      </c>
      <c r="M59" s="8">
        <f>E59+I59</f>
        <v>0</v>
      </c>
      <c r="N59" s="8">
        <f>F59+J59</f>
        <v>0</v>
      </c>
      <c r="O59" s="8">
        <f>G59+K59</f>
        <v>2278</v>
      </c>
    </row>
    <row r="60" spans="1:15" ht="15" customHeight="1" x14ac:dyDescent="0.25">
      <c r="A60" s="5" t="s">
        <v>111</v>
      </c>
      <c r="B60" s="19" t="s">
        <v>165</v>
      </c>
      <c r="C60" s="7" t="s">
        <v>57</v>
      </c>
      <c r="D60" s="190">
        <f>E60+F60+G60</f>
        <v>33852</v>
      </c>
      <c r="E60" s="190">
        <v>1398</v>
      </c>
      <c r="F60" s="190">
        <v>28962</v>
      </c>
      <c r="G60" s="190">
        <v>3492</v>
      </c>
      <c r="H60" s="189">
        <f>I60+J60+K60</f>
        <v>4090</v>
      </c>
      <c r="I60" s="189">
        <v>190</v>
      </c>
      <c r="J60" s="189">
        <v>3100</v>
      </c>
      <c r="K60" s="189">
        <v>800</v>
      </c>
      <c r="L60" s="8">
        <f>M60+N60+O60</f>
        <v>37942</v>
      </c>
      <c r="M60" s="8">
        <f>E60+I60</f>
        <v>1588</v>
      </c>
      <c r="N60" s="8">
        <f>F60+J60</f>
        <v>32062</v>
      </c>
      <c r="O60" s="8">
        <f>G60+K60</f>
        <v>4292</v>
      </c>
    </row>
    <row r="61" spans="1:15" ht="15" customHeight="1" x14ac:dyDescent="0.25">
      <c r="A61" s="5" t="s">
        <v>112</v>
      </c>
      <c r="B61" s="19" t="s">
        <v>164</v>
      </c>
      <c r="C61" s="7" t="s">
        <v>57</v>
      </c>
      <c r="D61" s="190">
        <f>E61+F61+G61</f>
        <v>1449</v>
      </c>
      <c r="E61" s="190">
        <v>869</v>
      </c>
      <c r="F61" s="190">
        <v>580</v>
      </c>
      <c r="G61" s="190"/>
      <c r="H61" s="189">
        <f>I61+J61+K61</f>
        <v>0</v>
      </c>
      <c r="I61" s="189"/>
      <c r="J61" s="189"/>
      <c r="K61" s="189"/>
      <c r="L61" s="8">
        <f>M61+N61+O61</f>
        <v>1449</v>
      </c>
      <c r="M61" s="8">
        <f>E61+I61</f>
        <v>869</v>
      </c>
      <c r="N61" s="8">
        <f>F61+J61</f>
        <v>580</v>
      </c>
      <c r="O61" s="8">
        <f>G61+K61</f>
        <v>0</v>
      </c>
    </row>
    <row r="62" spans="1:15" ht="15" customHeight="1" x14ac:dyDescent="0.25">
      <c r="A62" s="25" t="s">
        <v>113</v>
      </c>
      <c r="B62" s="347" t="s">
        <v>501</v>
      </c>
      <c r="C62" s="7" t="s">
        <v>57</v>
      </c>
      <c r="D62" s="190">
        <f>E62+F62+G62</f>
        <v>1738</v>
      </c>
      <c r="E62" s="190">
        <v>1738</v>
      </c>
      <c r="F62" s="190"/>
      <c r="G62" s="190"/>
      <c r="H62" s="189">
        <f>I62+J62+K62</f>
        <v>-200</v>
      </c>
      <c r="I62" s="189">
        <v>-200</v>
      </c>
      <c r="J62" s="189"/>
      <c r="K62" s="189"/>
      <c r="L62" s="8">
        <f>M62+N62+O62</f>
        <v>1538</v>
      </c>
      <c r="M62" s="8">
        <f>E62+I62</f>
        <v>1538</v>
      </c>
      <c r="N62" s="8">
        <f>F62+J62</f>
        <v>0</v>
      </c>
      <c r="O62" s="8">
        <f>G62+K62</f>
        <v>0</v>
      </c>
    </row>
    <row r="63" spans="1:15" ht="15" customHeight="1" x14ac:dyDescent="0.25">
      <c r="A63" s="25" t="s">
        <v>114</v>
      </c>
      <c r="B63" s="346" t="s">
        <v>52</v>
      </c>
      <c r="C63" s="20" t="s">
        <v>57</v>
      </c>
      <c r="D63" s="190">
        <f>E63+F63+G63</f>
        <v>3182</v>
      </c>
      <c r="E63" s="190"/>
      <c r="F63" s="190"/>
      <c r="G63" s="190">
        <v>3182</v>
      </c>
      <c r="H63" s="189">
        <f>I63+J63+K63</f>
        <v>0</v>
      </c>
      <c r="I63" s="189"/>
      <c r="J63" s="189"/>
      <c r="K63" s="189"/>
      <c r="L63" s="8">
        <f>M63+N63+O63</f>
        <v>3182</v>
      </c>
      <c r="M63" s="8">
        <f>E63+I63</f>
        <v>0</v>
      </c>
      <c r="N63" s="8">
        <f>F63+J63</f>
        <v>0</v>
      </c>
      <c r="O63" s="8">
        <f>G63+K63</f>
        <v>3182</v>
      </c>
    </row>
    <row r="64" spans="1:15" ht="15" customHeight="1" x14ac:dyDescent="0.25">
      <c r="A64" s="25" t="s">
        <v>115</v>
      </c>
      <c r="B64" s="346" t="s">
        <v>179</v>
      </c>
      <c r="C64" s="20" t="s">
        <v>57</v>
      </c>
      <c r="D64" s="190">
        <f>E64+F64+G64</f>
        <v>1400</v>
      </c>
      <c r="E64" s="190"/>
      <c r="F64" s="190"/>
      <c r="G64" s="190">
        <v>1400</v>
      </c>
      <c r="H64" s="189">
        <f>I64+J64+K64</f>
        <v>430</v>
      </c>
      <c r="I64" s="189"/>
      <c r="J64" s="189"/>
      <c r="K64" s="189">
        <v>430</v>
      </c>
      <c r="L64" s="8">
        <f>M64+N64+O64</f>
        <v>1830</v>
      </c>
      <c r="M64" s="8">
        <f>E64+I64</f>
        <v>0</v>
      </c>
      <c r="N64" s="8">
        <f>F64+J64</f>
        <v>0</v>
      </c>
      <c r="O64" s="8">
        <f>G64+K64</f>
        <v>1830</v>
      </c>
    </row>
    <row r="65" spans="1:15" ht="15" customHeight="1" x14ac:dyDescent="0.25">
      <c r="A65" s="25" t="s">
        <v>116</v>
      </c>
      <c r="B65" s="347" t="s">
        <v>500</v>
      </c>
      <c r="C65" s="20" t="s">
        <v>57</v>
      </c>
      <c r="D65" s="190">
        <f>E65+F65+G65</f>
        <v>4679</v>
      </c>
      <c r="E65" s="190"/>
      <c r="F65" s="190"/>
      <c r="G65" s="190">
        <v>4679</v>
      </c>
      <c r="H65" s="189">
        <f>I65+J65+K65</f>
        <v>-1600</v>
      </c>
      <c r="I65" s="189"/>
      <c r="J65" s="189"/>
      <c r="K65" s="189">
        <v>-1600</v>
      </c>
      <c r="L65" s="8">
        <f>M65+N65+O65</f>
        <v>3079</v>
      </c>
      <c r="M65" s="8">
        <f>E65+I65</f>
        <v>0</v>
      </c>
      <c r="N65" s="8">
        <f>F65+J65</f>
        <v>0</v>
      </c>
      <c r="O65" s="8">
        <f>G65+K65</f>
        <v>3079</v>
      </c>
    </row>
    <row r="66" spans="1:15" ht="15" customHeight="1" x14ac:dyDescent="0.25">
      <c r="A66" s="25" t="s">
        <v>168</v>
      </c>
      <c r="B66" s="347" t="s">
        <v>70</v>
      </c>
      <c r="C66" s="20" t="s">
        <v>57</v>
      </c>
      <c r="D66" s="190">
        <f>E66+F66+G66</f>
        <v>5730</v>
      </c>
      <c r="E66" s="190"/>
      <c r="F66" s="190"/>
      <c r="G66" s="190">
        <v>5730</v>
      </c>
      <c r="H66" s="189">
        <f>I66+J66+K66</f>
        <v>1300</v>
      </c>
      <c r="I66" s="189"/>
      <c r="J66" s="189"/>
      <c r="K66" s="189">
        <v>1300</v>
      </c>
      <c r="L66" s="8">
        <f>M66+N66+O66</f>
        <v>7030</v>
      </c>
      <c r="M66" s="8">
        <f>E66+I66</f>
        <v>0</v>
      </c>
      <c r="N66" s="8">
        <f>F66+J66</f>
        <v>0</v>
      </c>
      <c r="O66" s="8">
        <f>G66+K66</f>
        <v>7030</v>
      </c>
    </row>
    <row r="67" spans="1:15" ht="15" customHeight="1" x14ac:dyDescent="0.25">
      <c r="A67" s="25" t="s">
        <v>169</v>
      </c>
      <c r="B67" s="347" t="s">
        <v>44</v>
      </c>
      <c r="C67" s="20" t="s">
        <v>57</v>
      </c>
      <c r="D67" s="190">
        <f>E67+F67+G67</f>
        <v>24312</v>
      </c>
      <c r="E67" s="190"/>
      <c r="F67" s="190"/>
      <c r="G67" s="190">
        <v>24312</v>
      </c>
      <c r="H67" s="189">
        <f>I67+J67+K67</f>
        <v>900</v>
      </c>
      <c r="I67" s="189"/>
      <c r="J67" s="189"/>
      <c r="K67" s="189">
        <v>900</v>
      </c>
      <c r="L67" s="8">
        <f>M67+N67+O67</f>
        <v>25212</v>
      </c>
      <c r="M67" s="8">
        <f>E67+I67</f>
        <v>0</v>
      </c>
      <c r="N67" s="8">
        <f>F67+J67</f>
        <v>0</v>
      </c>
      <c r="O67" s="8">
        <f>G67+K67</f>
        <v>25212</v>
      </c>
    </row>
    <row r="68" spans="1:15" ht="15" customHeight="1" x14ac:dyDescent="0.25">
      <c r="A68" s="25" t="s">
        <v>117</v>
      </c>
      <c r="B68" s="347" t="s">
        <v>499</v>
      </c>
      <c r="C68" s="20" t="s">
        <v>57</v>
      </c>
      <c r="D68" s="190">
        <f>E68+F68+G68</f>
        <v>2671</v>
      </c>
      <c r="E68" s="190"/>
      <c r="F68" s="190"/>
      <c r="G68" s="190">
        <v>2671</v>
      </c>
      <c r="H68" s="189">
        <f>I68+J68+K68</f>
        <v>320</v>
      </c>
      <c r="I68" s="189"/>
      <c r="J68" s="189"/>
      <c r="K68" s="189">
        <v>320</v>
      </c>
      <c r="L68" s="8">
        <f>M68+N68+O68</f>
        <v>2991</v>
      </c>
      <c r="M68" s="8">
        <f>E68+I68</f>
        <v>0</v>
      </c>
      <c r="N68" s="8">
        <f>F68+J68</f>
        <v>0</v>
      </c>
      <c r="O68" s="8">
        <f>G68+K68</f>
        <v>2991</v>
      </c>
    </row>
    <row r="69" spans="1:15" ht="15" customHeight="1" x14ac:dyDescent="0.25">
      <c r="A69" s="25" t="s">
        <v>170</v>
      </c>
      <c r="B69" s="346" t="s">
        <v>43</v>
      </c>
      <c r="C69" s="20" t="s">
        <v>57</v>
      </c>
      <c r="D69" s="190">
        <f>E69+F69+G69</f>
        <v>21904</v>
      </c>
      <c r="E69" s="190"/>
      <c r="F69" s="190"/>
      <c r="G69" s="190">
        <v>21904</v>
      </c>
      <c r="H69" s="189">
        <f>I69+J69+K69</f>
        <v>-3500</v>
      </c>
      <c r="I69" s="189"/>
      <c r="J69" s="189"/>
      <c r="K69" s="189">
        <v>-3500</v>
      </c>
      <c r="L69" s="8">
        <f>M69+N69+O69</f>
        <v>18404</v>
      </c>
      <c r="M69" s="8">
        <f>E69+I69</f>
        <v>0</v>
      </c>
      <c r="N69" s="8">
        <f>F69+J69</f>
        <v>0</v>
      </c>
      <c r="O69" s="8">
        <f>G69+K69</f>
        <v>18404</v>
      </c>
    </row>
    <row r="70" spans="1:15" ht="15" customHeight="1" x14ac:dyDescent="0.25">
      <c r="A70" s="5" t="s">
        <v>171</v>
      </c>
      <c r="B70" s="19" t="s">
        <v>174</v>
      </c>
      <c r="C70" s="20" t="s">
        <v>57</v>
      </c>
      <c r="D70" s="190">
        <f>E70+F70+G70</f>
        <v>10015</v>
      </c>
      <c r="E70" s="190">
        <v>2317</v>
      </c>
      <c r="F70" s="190"/>
      <c r="G70" s="190">
        <v>7698</v>
      </c>
      <c r="H70" s="189">
        <f>I70+J70+K70</f>
        <v>-2848</v>
      </c>
      <c r="I70" s="189">
        <v>152</v>
      </c>
      <c r="J70" s="189"/>
      <c r="K70" s="189">
        <v>-3000</v>
      </c>
      <c r="L70" s="8">
        <f>M70+N70+O70</f>
        <v>7167</v>
      </c>
      <c r="M70" s="8">
        <f>E70+I70</f>
        <v>2469</v>
      </c>
      <c r="N70" s="8">
        <f>F70+J70</f>
        <v>0</v>
      </c>
      <c r="O70" s="8">
        <f>G70+K70</f>
        <v>4698</v>
      </c>
    </row>
    <row r="71" spans="1:15" ht="15" customHeight="1" x14ac:dyDescent="0.25">
      <c r="A71" s="5" t="s">
        <v>118</v>
      </c>
      <c r="B71" s="19" t="s">
        <v>166</v>
      </c>
      <c r="C71" s="20" t="s">
        <v>57</v>
      </c>
      <c r="D71" s="190">
        <f>E71+F71+G71</f>
        <v>57941</v>
      </c>
      <c r="E71" s="190"/>
      <c r="F71" s="190"/>
      <c r="G71" s="190">
        <v>57941</v>
      </c>
      <c r="H71" s="189">
        <f>I71+J71+K71</f>
        <v>2700</v>
      </c>
      <c r="I71" s="189"/>
      <c r="J71" s="189"/>
      <c r="K71" s="189">
        <v>2700</v>
      </c>
      <c r="L71" s="8">
        <f>M71+N71+O71</f>
        <v>60641</v>
      </c>
      <c r="M71" s="8">
        <f>E71+I71</f>
        <v>0</v>
      </c>
      <c r="N71" s="8">
        <f>F71+J71</f>
        <v>0</v>
      </c>
      <c r="O71" s="8">
        <f>G71+K71</f>
        <v>60641</v>
      </c>
    </row>
    <row r="72" spans="1:15" ht="15" customHeight="1" x14ac:dyDescent="0.25">
      <c r="A72" s="5" t="s">
        <v>119</v>
      </c>
      <c r="B72" s="19" t="s">
        <v>36</v>
      </c>
      <c r="C72" s="20" t="s">
        <v>57</v>
      </c>
      <c r="D72" s="190">
        <f>E72+F72+G72</f>
        <v>33475</v>
      </c>
      <c r="E72" s="190"/>
      <c r="F72" s="190"/>
      <c r="G72" s="190">
        <v>33475</v>
      </c>
      <c r="H72" s="189">
        <f>I72+J72+K72</f>
        <v>1500</v>
      </c>
      <c r="I72" s="189"/>
      <c r="J72" s="189"/>
      <c r="K72" s="189">
        <v>1500</v>
      </c>
      <c r="L72" s="8">
        <f>M72+N72+O72</f>
        <v>34975</v>
      </c>
      <c r="M72" s="8">
        <f>E72+I72</f>
        <v>0</v>
      </c>
      <c r="N72" s="8">
        <f>F72+J72</f>
        <v>0</v>
      </c>
      <c r="O72" s="8">
        <f>G72+K72</f>
        <v>34975</v>
      </c>
    </row>
    <row r="73" spans="1:15" ht="15" customHeight="1" x14ac:dyDescent="0.25">
      <c r="A73" s="5" t="s">
        <v>120</v>
      </c>
      <c r="B73" s="19" t="s">
        <v>38</v>
      </c>
      <c r="C73" s="20" t="s">
        <v>57</v>
      </c>
      <c r="D73" s="190">
        <f>E73+F73+G73</f>
        <v>32467</v>
      </c>
      <c r="E73" s="190"/>
      <c r="F73" s="190"/>
      <c r="G73" s="190">
        <v>32467</v>
      </c>
      <c r="H73" s="189">
        <f>I73+J73+K73</f>
        <v>-1500</v>
      </c>
      <c r="I73" s="189"/>
      <c r="J73" s="189"/>
      <c r="K73" s="189">
        <v>-1500</v>
      </c>
      <c r="L73" s="8">
        <f>M73+N73+O73</f>
        <v>30967</v>
      </c>
      <c r="M73" s="8">
        <f>E73+I73</f>
        <v>0</v>
      </c>
      <c r="N73" s="8">
        <f>F73+J73</f>
        <v>0</v>
      </c>
      <c r="O73" s="8">
        <f>G73+K73</f>
        <v>30967</v>
      </c>
    </row>
    <row r="74" spans="1:15" ht="15" customHeight="1" x14ac:dyDescent="0.25">
      <c r="A74" s="5" t="s">
        <v>121</v>
      </c>
      <c r="B74" s="19" t="s">
        <v>40</v>
      </c>
      <c r="C74" s="20" t="s">
        <v>57</v>
      </c>
      <c r="D74" s="190">
        <f>E74+F74+G74</f>
        <v>72516</v>
      </c>
      <c r="E74" s="190"/>
      <c r="F74" s="190"/>
      <c r="G74" s="190">
        <v>72516</v>
      </c>
      <c r="H74" s="189">
        <f>I74+J74+K74</f>
        <v>0</v>
      </c>
      <c r="I74" s="189"/>
      <c r="J74" s="189"/>
      <c r="K74" s="189"/>
      <c r="L74" s="8">
        <f>M74+N74+O74</f>
        <v>72516</v>
      </c>
      <c r="M74" s="8">
        <f>E74+I74</f>
        <v>0</v>
      </c>
      <c r="N74" s="8">
        <f>F74+J74</f>
        <v>0</v>
      </c>
      <c r="O74" s="8">
        <f>G74+K74</f>
        <v>72516</v>
      </c>
    </row>
    <row r="75" spans="1:15" ht="15" customHeight="1" x14ac:dyDescent="0.25">
      <c r="A75" s="5" t="s">
        <v>122</v>
      </c>
      <c r="B75" s="19" t="s">
        <v>39</v>
      </c>
      <c r="C75" s="20" t="s">
        <v>57</v>
      </c>
      <c r="D75" s="190">
        <f>E75+F75+G75</f>
        <v>34183</v>
      </c>
      <c r="E75" s="190"/>
      <c r="F75" s="190"/>
      <c r="G75" s="190">
        <v>34183</v>
      </c>
      <c r="H75" s="189">
        <f>I75+J75+K75</f>
        <v>4200</v>
      </c>
      <c r="I75" s="189"/>
      <c r="J75" s="189"/>
      <c r="K75" s="189">
        <v>4200</v>
      </c>
      <c r="L75" s="8">
        <f>M75+N75+O75</f>
        <v>38383</v>
      </c>
      <c r="M75" s="8">
        <f>E75+I75</f>
        <v>0</v>
      </c>
      <c r="N75" s="8">
        <f>F75+J75</f>
        <v>0</v>
      </c>
      <c r="O75" s="8">
        <f>G75+K75</f>
        <v>38383</v>
      </c>
    </row>
    <row r="76" spans="1:15" ht="15" customHeight="1" x14ac:dyDescent="0.25">
      <c r="A76" s="5" t="s">
        <v>180</v>
      </c>
      <c r="B76" s="16" t="s">
        <v>37</v>
      </c>
      <c r="C76" s="7" t="s">
        <v>57</v>
      </c>
      <c r="D76" s="190">
        <f>E76+F76+G76</f>
        <v>55947</v>
      </c>
      <c r="E76" s="190"/>
      <c r="F76" s="190"/>
      <c r="G76" s="190">
        <v>55947</v>
      </c>
      <c r="H76" s="189">
        <f>I76+J76+K76</f>
        <v>3900</v>
      </c>
      <c r="I76" s="189"/>
      <c r="J76" s="189"/>
      <c r="K76" s="189">
        <v>3900</v>
      </c>
      <c r="L76" s="8">
        <f>M76+N76+O76</f>
        <v>59847</v>
      </c>
      <c r="M76" s="8">
        <f>E76+I76</f>
        <v>0</v>
      </c>
      <c r="N76" s="8">
        <f>F76+J76</f>
        <v>0</v>
      </c>
      <c r="O76" s="8">
        <f>G76+K76</f>
        <v>59847</v>
      </c>
    </row>
    <row r="77" spans="1:15" ht="15" customHeight="1" x14ac:dyDescent="0.25">
      <c r="A77" s="5" t="s">
        <v>123</v>
      </c>
      <c r="B77" s="23" t="s">
        <v>41</v>
      </c>
      <c r="C77" s="7" t="s">
        <v>57</v>
      </c>
      <c r="D77" s="190">
        <f>E77+F77+G77</f>
        <v>9185</v>
      </c>
      <c r="E77" s="190"/>
      <c r="F77" s="190"/>
      <c r="G77" s="190">
        <v>9185</v>
      </c>
      <c r="H77" s="189">
        <f>I77+J77+K77</f>
        <v>-4000</v>
      </c>
      <c r="I77" s="189"/>
      <c r="J77" s="189"/>
      <c r="K77" s="189">
        <v>-4000</v>
      </c>
      <c r="L77" s="8">
        <f>M77+N77+O77</f>
        <v>5185</v>
      </c>
      <c r="M77" s="8">
        <f>E77+I77</f>
        <v>0</v>
      </c>
      <c r="N77" s="8">
        <f>F77+J77</f>
        <v>0</v>
      </c>
      <c r="O77" s="8">
        <f>G77+K77</f>
        <v>5185</v>
      </c>
    </row>
    <row r="78" spans="1:15" ht="15" customHeight="1" x14ac:dyDescent="0.25">
      <c r="A78" s="5" t="s">
        <v>124</v>
      </c>
      <c r="B78" s="23" t="s">
        <v>42</v>
      </c>
      <c r="C78" s="7" t="s">
        <v>57</v>
      </c>
      <c r="D78" s="190">
        <f>E78+F78+G78</f>
        <v>15391</v>
      </c>
      <c r="E78" s="190"/>
      <c r="F78" s="190"/>
      <c r="G78" s="190">
        <v>15391</v>
      </c>
      <c r="H78" s="189">
        <f>I78+J78+K78</f>
        <v>0</v>
      </c>
      <c r="I78" s="189"/>
      <c r="J78" s="189"/>
      <c r="K78" s="189"/>
      <c r="L78" s="8">
        <f>M78+N78+O78</f>
        <v>15391</v>
      </c>
      <c r="M78" s="8">
        <f>E78+I78</f>
        <v>0</v>
      </c>
      <c r="N78" s="8">
        <f>F78+J78</f>
        <v>0</v>
      </c>
      <c r="O78" s="8">
        <f>G78+K78</f>
        <v>15391</v>
      </c>
    </row>
    <row r="79" spans="1:15" ht="15" customHeight="1" x14ac:dyDescent="0.25">
      <c r="A79" s="5" t="s">
        <v>125</v>
      </c>
      <c r="B79" s="16" t="s">
        <v>55</v>
      </c>
      <c r="C79" s="7" t="s">
        <v>57</v>
      </c>
      <c r="D79" s="190">
        <f>E79+F79+G79</f>
        <v>2984</v>
      </c>
      <c r="E79" s="190"/>
      <c r="F79" s="190">
        <v>29</v>
      </c>
      <c r="G79" s="190">
        <v>2955</v>
      </c>
      <c r="H79" s="189">
        <f>I79+J79+K79</f>
        <v>660</v>
      </c>
      <c r="I79" s="189"/>
      <c r="J79" s="189">
        <v>10</v>
      </c>
      <c r="K79" s="189">
        <v>650</v>
      </c>
      <c r="L79" s="8">
        <f>M79+N79+O79</f>
        <v>3644</v>
      </c>
      <c r="M79" s="8">
        <f>E79+I79</f>
        <v>0</v>
      </c>
      <c r="N79" s="8">
        <f>F79+J79</f>
        <v>39</v>
      </c>
      <c r="O79" s="8">
        <f>G79+K79</f>
        <v>3605</v>
      </c>
    </row>
    <row r="80" spans="1:15" ht="15" customHeight="1" x14ac:dyDescent="0.25">
      <c r="A80" s="5" t="s">
        <v>126</v>
      </c>
      <c r="B80" s="16" t="s">
        <v>54</v>
      </c>
      <c r="C80" s="7" t="s">
        <v>57</v>
      </c>
      <c r="D80" s="190">
        <f>E80+F80+G80</f>
        <v>47310</v>
      </c>
      <c r="E80" s="190"/>
      <c r="F80" s="190">
        <v>348</v>
      </c>
      <c r="G80" s="190">
        <v>46962</v>
      </c>
      <c r="H80" s="189">
        <f>I80+J80+K80</f>
        <v>0</v>
      </c>
      <c r="I80" s="189"/>
      <c r="J80" s="189"/>
      <c r="K80" s="189"/>
      <c r="L80" s="8">
        <f>M80+N80+O80</f>
        <v>47310</v>
      </c>
      <c r="M80" s="8">
        <f>E80+I80</f>
        <v>0</v>
      </c>
      <c r="N80" s="8">
        <f>F80+J80</f>
        <v>348</v>
      </c>
      <c r="O80" s="8">
        <f>G80+K80</f>
        <v>46962</v>
      </c>
    </row>
    <row r="81" spans="1:15" ht="15" customHeight="1" x14ac:dyDescent="0.25">
      <c r="A81" s="5" t="s">
        <v>127</v>
      </c>
      <c r="B81" s="16" t="s">
        <v>72</v>
      </c>
      <c r="C81" s="7" t="s">
        <v>57</v>
      </c>
      <c r="D81" s="190">
        <f>E81+F81+G81</f>
        <v>7937</v>
      </c>
      <c r="E81" s="190"/>
      <c r="F81" s="190"/>
      <c r="G81" s="190">
        <v>7937</v>
      </c>
      <c r="H81" s="189">
        <f>I81+J81+K81</f>
        <v>1500</v>
      </c>
      <c r="I81" s="189"/>
      <c r="J81" s="189"/>
      <c r="K81" s="189">
        <v>1500</v>
      </c>
      <c r="L81" s="8">
        <f>M81+N81+O81</f>
        <v>9437</v>
      </c>
      <c r="M81" s="8">
        <f>E81+I81</f>
        <v>0</v>
      </c>
      <c r="N81" s="8">
        <f>F81+J81</f>
        <v>0</v>
      </c>
      <c r="O81" s="8">
        <f>G81+K81</f>
        <v>9437</v>
      </c>
    </row>
    <row r="82" spans="1:15" ht="15" customHeight="1" x14ac:dyDescent="0.25">
      <c r="A82" s="5" t="s">
        <v>176</v>
      </c>
      <c r="B82" s="16" t="s">
        <v>56</v>
      </c>
      <c r="C82" s="7" t="s">
        <v>57</v>
      </c>
      <c r="D82" s="190">
        <f>E82+F82+G82</f>
        <v>26065</v>
      </c>
      <c r="E82" s="190"/>
      <c r="F82" s="190">
        <v>26065</v>
      </c>
      <c r="G82" s="190"/>
      <c r="H82" s="189">
        <f>I82+J82+K82</f>
        <v>7200</v>
      </c>
      <c r="I82" s="189"/>
      <c r="J82" s="189">
        <v>7200</v>
      </c>
      <c r="K82" s="189"/>
      <c r="L82" s="8">
        <f>M82+N82+O82</f>
        <v>33265</v>
      </c>
      <c r="M82" s="8">
        <f>E82+I82</f>
        <v>0</v>
      </c>
      <c r="N82" s="8">
        <f>F82+J82</f>
        <v>33265</v>
      </c>
      <c r="O82" s="8">
        <f>G82+K82</f>
        <v>0</v>
      </c>
    </row>
    <row r="83" spans="1:15" ht="15" customHeight="1" x14ac:dyDescent="0.25">
      <c r="A83" s="5" t="s">
        <v>128</v>
      </c>
      <c r="B83" s="16" t="s">
        <v>182</v>
      </c>
      <c r="C83" s="7" t="s">
        <v>57</v>
      </c>
      <c r="D83" s="190">
        <f>E83+F83+G83</f>
        <v>14634</v>
      </c>
      <c r="E83" s="190"/>
      <c r="F83" s="190"/>
      <c r="G83" s="190">
        <v>14634</v>
      </c>
      <c r="H83" s="189">
        <f>I83+J83+K83</f>
        <v>900</v>
      </c>
      <c r="I83" s="189"/>
      <c r="J83" s="189"/>
      <c r="K83" s="189">
        <v>900</v>
      </c>
      <c r="L83" s="8">
        <f>M83+N83+O83</f>
        <v>15534</v>
      </c>
      <c r="M83" s="8">
        <f>E83+I83</f>
        <v>0</v>
      </c>
      <c r="N83" s="8">
        <f>F83+J83</f>
        <v>0</v>
      </c>
      <c r="O83" s="8">
        <f>G83+K83</f>
        <v>15534</v>
      </c>
    </row>
    <row r="84" spans="1:15" s="24" customFormat="1" ht="15" customHeight="1" x14ac:dyDescent="0.25">
      <c r="A84" s="5" t="s">
        <v>129</v>
      </c>
      <c r="B84" s="16" t="s">
        <v>183</v>
      </c>
      <c r="C84" s="7" t="s">
        <v>57</v>
      </c>
      <c r="D84" s="190">
        <f>E84+F84+G84</f>
        <v>1738</v>
      </c>
      <c r="E84" s="190">
        <v>1738</v>
      </c>
      <c r="F84" s="190"/>
      <c r="G84" s="190"/>
      <c r="H84" s="189">
        <f>I84+J84+K84</f>
        <v>0</v>
      </c>
      <c r="I84" s="189"/>
      <c r="J84" s="189"/>
      <c r="K84" s="189"/>
      <c r="L84" s="8">
        <f>M84+N84+O84</f>
        <v>1738</v>
      </c>
      <c r="M84" s="8">
        <f>E84+I84</f>
        <v>1738</v>
      </c>
      <c r="N84" s="8">
        <f>F84+J84</f>
        <v>0</v>
      </c>
      <c r="O84" s="8">
        <f>G84+K84</f>
        <v>0</v>
      </c>
    </row>
    <row r="85" spans="1:15" ht="15.95" customHeight="1" x14ac:dyDescent="0.25">
      <c r="A85" s="13" t="s">
        <v>130</v>
      </c>
      <c r="B85" s="17" t="s">
        <v>193</v>
      </c>
      <c r="C85" s="15"/>
      <c r="D85" s="1">
        <f>SUM(D55:D84)</f>
        <v>546495</v>
      </c>
      <c r="E85" s="1">
        <f>SUM(E55:E84)</f>
        <v>9798</v>
      </c>
      <c r="F85" s="1">
        <f>SUM(F55:F84)</f>
        <v>63398</v>
      </c>
      <c r="G85" s="1">
        <f>SUM(G55:G84)</f>
        <v>473299</v>
      </c>
      <c r="H85" s="187">
        <f>SUM(H55:H84)</f>
        <v>15195</v>
      </c>
      <c r="I85" s="187">
        <f>SUM(I55:I84)</f>
        <v>-158</v>
      </c>
      <c r="J85" s="187">
        <f>SUM(J55:J84)</f>
        <v>10653</v>
      </c>
      <c r="K85" s="187">
        <f>SUM(K55:K84)</f>
        <v>4700</v>
      </c>
      <c r="L85" s="1">
        <f>SUM(L55:L84)</f>
        <v>561690</v>
      </c>
      <c r="M85" s="1">
        <f>SUM(M55:M84)</f>
        <v>9640</v>
      </c>
      <c r="N85" s="1">
        <f>SUM(N55:N84)</f>
        <v>74051</v>
      </c>
      <c r="O85" s="1">
        <f>SUM(O55:O84)</f>
        <v>477999</v>
      </c>
    </row>
    <row r="86" spans="1:15" ht="15.95" customHeight="1" x14ac:dyDescent="0.25">
      <c r="A86" s="11" t="s">
        <v>131</v>
      </c>
      <c r="B86" s="413" t="s">
        <v>73</v>
      </c>
      <c r="C86" s="413"/>
      <c r="D86" s="413"/>
      <c r="E86" s="413"/>
      <c r="F86" s="413"/>
      <c r="G86" s="413"/>
      <c r="H86" s="413"/>
      <c r="I86" s="413"/>
      <c r="J86" s="413"/>
      <c r="K86" s="413"/>
      <c r="L86" s="413"/>
      <c r="M86" s="413"/>
      <c r="N86" s="413"/>
      <c r="O86" s="413"/>
    </row>
    <row r="87" spans="1:15" ht="15" customHeight="1" x14ac:dyDescent="0.25">
      <c r="A87" s="28" t="s">
        <v>132</v>
      </c>
      <c r="B87" s="19" t="s">
        <v>7</v>
      </c>
      <c r="C87" s="26" t="s">
        <v>32</v>
      </c>
      <c r="D87" s="190">
        <f>E87+F87+G87</f>
        <v>754</v>
      </c>
      <c r="E87" s="190">
        <v>435</v>
      </c>
      <c r="F87" s="190">
        <v>319</v>
      </c>
      <c r="G87" s="190"/>
      <c r="H87" s="189">
        <f>I87+J87+K87</f>
        <v>-327</v>
      </c>
      <c r="I87" s="189">
        <v>-333</v>
      </c>
      <c r="J87" s="189">
        <v>6</v>
      </c>
      <c r="K87" s="189"/>
      <c r="L87" s="8">
        <f>M87+N87+O87</f>
        <v>427</v>
      </c>
      <c r="M87" s="8">
        <f>E87+I87</f>
        <v>102</v>
      </c>
      <c r="N87" s="8">
        <f>F87+J87</f>
        <v>325</v>
      </c>
      <c r="O87" s="8">
        <f>G87+K87</f>
        <v>0</v>
      </c>
    </row>
    <row r="88" spans="1:15" ht="15" customHeight="1" x14ac:dyDescent="0.25">
      <c r="A88" s="29" t="s">
        <v>133</v>
      </c>
      <c r="B88" s="19" t="s">
        <v>10</v>
      </c>
      <c r="C88" s="26" t="s">
        <v>32</v>
      </c>
      <c r="D88" s="190">
        <f>E88+F88+G88</f>
        <v>812</v>
      </c>
      <c r="E88" s="190">
        <v>232</v>
      </c>
      <c r="F88" s="190">
        <v>580</v>
      </c>
      <c r="G88" s="190"/>
      <c r="H88" s="189">
        <f>I88+J88+K88</f>
        <v>-350</v>
      </c>
      <c r="I88" s="189"/>
      <c r="J88" s="189">
        <v>-350</v>
      </c>
      <c r="K88" s="189"/>
      <c r="L88" s="8">
        <f>M88+N88+O88</f>
        <v>462</v>
      </c>
      <c r="M88" s="8">
        <f>E88+I88</f>
        <v>232</v>
      </c>
      <c r="N88" s="8">
        <f>F88+J88</f>
        <v>230</v>
      </c>
      <c r="O88" s="8">
        <f>G88+K88</f>
        <v>0</v>
      </c>
    </row>
    <row r="89" spans="1:15" ht="15" customHeight="1" x14ac:dyDescent="0.25">
      <c r="A89" s="25" t="s">
        <v>134</v>
      </c>
      <c r="B89" s="19" t="s">
        <v>11</v>
      </c>
      <c r="C89" s="26" t="s">
        <v>32</v>
      </c>
      <c r="D89" s="190">
        <f>E89+F89+G89</f>
        <v>1246</v>
      </c>
      <c r="E89" s="190">
        <v>232</v>
      </c>
      <c r="F89" s="190">
        <v>1014</v>
      </c>
      <c r="G89" s="190"/>
      <c r="H89" s="189">
        <f>I89+J89+K89</f>
        <v>100</v>
      </c>
      <c r="I89" s="189"/>
      <c r="J89" s="189">
        <v>100</v>
      </c>
      <c r="K89" s="189"/>
      <c r="L89" s="8">
        <f>M89+N89+O89</f>
        <v>1346</v>
      </c>
      <c r="M89" s="8">
        <f>E89+I89</f>
        <v>232</v>
      </c>
      <c r="N89" s="8">
        <f>F89+J89</f>
        <v>1114</v>
      </c>
      <c r="O89" s="8">
        <f>G89+K89</f>
        <v>0</v>
      </c>
    </row>
    <row r="90" spans="1:15" ht="15" customHeight="1" x14ac:dyDescent="0.25">
      <c r="A90" s="25" t="s">
        <v>135</v>
      </c>
      <c r="B90" s="19" t="s">
        <v>15</v>
      </c>
      <c r="C90" s="26" t="s">
        <v>32</v>
      </c>
      <c r="D90" s="190">
        <f>E90+F90+G90</f>
        <v>957</v>
      </c>
      <c r="E90" s="190">
        <v>232</v>
      </c>
      <c r="F90" s="190">
        <v>725</v>
      </c>
      <c r="G90" s="190"/>
      <c r="H90" s="189">
        <f>I90+J90+K90</f>
        <v>180</v>
      </c>
      <c r="I90" s="189"/>
      <c r="J90" s="189">
        <v>180</v>
      </c>
      <c r="K90" s="189"/>
      <c r="L90" s="8">
        <f>M90+N90+O90</f>
        <v>1137</v>
      </c>
      <c r="M90" s="8">
        <f>E90+I90</f>
        <v>232</v>
      </c>
      <c r="N90" s="8">
        <f>F90+J90</f>
        <v>905</v>
      </c>
      <c r="O90" s="8">
        <f>G90+K90</f>
        <v>0</v>
      </c>
    </row>
    <row r="91" spans="1:15" ht="15" customHeight="1" x14ac:dyDescent="0.25">
      <c r="A91" s="25" t="s">
        <v>136</v>
      </c>
      <c r="B91" s="19" t="s">
        <v>27</v>
      </c>
      <c r="C91" s="26" t="s">
        <v>32</v>
      </c>
      <c r="D91" s="190">
        <f>E91+F91+G91</f>
        <v>12926</v>
      </c>
      <c r="E91" s="190"/>
      <c r="F91" s="190">
        <v>10609</v>
      </c>
      <c r="G91" s="190">
        <v>2317</v>
      </c>
      <c r="H91" s="189">
        <f>I91+J91+K91</f>
        <v>2200</v>
      </c>
      <c r="I91" s="189"/>
      <c r="J91" s="189">
        <v>2000</v>
      </c>
      <c r="K91" s="189">
        <v>200</v>
      </c>
      <c r="L91" s="8">
        <f>M91+N91+O91</f>
        <v>15126</v>
      </c>
      <c r="M91" s="8">
        <f>E91+I91</f>
        <v>0</v>
      </c>
      <c r="N91" s="8">
        <f>F91+J91</f>
        <v>12609</v>
      </c>
      <c r="O91" s="8">
        <f>G91+K91</f>
        <v>2517</v>
      </c>
    </row>
    <row r="92" spans="1:15" ht="15" customHeight="1" x14ac:dyDescent="0.25">
      <c r="A92" s="25" t="s">
        <v>137</v>
      </c>
      <c r="B92" s="19" t="s">
        <v>63</v>
      </c>
      <c r="C92" s="26" t="s">
        <v>32</v>
      </c>
      <c r="D92" s="190">
        <f>E92+F92+G92</f>
        <v>2938</v>
      </c>
      <c r="E92" s="190">
        <v>145</v>
      </c>
      <c r="F92" s="190">
        <v>2793</v>
      </c>
      <c r="G92" s="190"/>
      <c r="H92" s="189">
        <f>I92+J92+K92</f>
        <v>460</v>
      </c>
      <c r="I92" s="189"/>
      <c r="J92" s="189">
        <v>460</v>
      </c>
      <c r="K92" s="189"/>
      <c r="L92" s="8">
        <f>M92+N92+O92</f>
        <v>3398</v>
      </c>
      <c r="M92" s="8">
        <f>E92+I92</f>
        <v>145</v>
      </c>
      <c r="N92" s="8">
        <f>F92+J92</f>
        <v>3253</v>
      </c>
      <c r="O92" s="8">
        <f>G92+K92</f>
        <v>0</v>
      </c>
    </row>
    <row r="93" spans="1:15" ht="15" customHeight="1" x14ac:dyDescent="0.25">
      <c r="A93" s="25" t="s">
        <v>138</v>
      </c>
      <c r="B93" s="19" t="s">
        <v>64</v>
      </c>
      <c r="C93" s="26" t="s">
        <v>32</v>
      </c>
      <c r="D93" s="190">
        <f>E93+F93+G93</f>
        <v>2580</v>
      </c>
      <c r="E93" s="190">
        <v>580</v>
      </c>
      <c r="F93" s="190">
        <v>2000</v>
      </c>
      <c r="G93" s="190"/>
      <c r="H93" s="189">
        <f>I93+J93+K93</f>
        <v>-500</v>
      </c>
      <c r="I93" s="189">
        <v>-300</v>
      </c>
      <c r="J93" s="189">
        <v>-200</v>
      </c>
      <c r="K93" s="189"/>
      <c r="L93" s="8">
        <f>M93+N93+O93</f>
        <v>2080</v>
      </c>
      <c r="M93" s="8">
        <f>E93+I93</f>
        <v>280</v>
      </c>
      <c r="N93" s="8">
        <f>F93+J93</f>
        <v>1800</v>
      </c>
      <c r="O93" s="8">
        <f>G93+K93</f>
        <v>0</v>
      </c>
    </row>
    <row r="94" spans="1:15" ht="15" customHeight="1" x14ac:dyDescent="0.25">
      <c r="A94" s="25" t="s">
        <v>139</v>
      </c>
      <c r="B94" s="19" t="s">
        <v>498</v>
      </c>
      <c r="C94" s="26" t="s">
        <v>32</v>
      </c>
      <c r="D94" s="190">
        <f>E94+F94+G94</f>
        <v>2359</v>
      </c>
      <c r="E94" s="190">
        <v>290</v>
      </c>
      <c r="F94" s="190">
        <v>2069</v>
      </c>
      <c r="G94" s="190"/>
      <c r="H94" s="189">
        <f>I94+J94+K94</f>
        <v>0</v>
      </c>
      <c r="I94" s="189"/>
      <c r="J94" s="189"/>
      <c r="K94" s="189"/>
      <c r="L94" s="8">
        <f>M94+N94+O94</f>
        <v>2359</v>
      </c>
      <c r="M94" s="8">
        <f>E94+I94</f>
        <v>290</v>
      </c>
      <c r="N94" s="8">
        <f>F94+J94</f>
        <v>2069</v>
      </c>
      <c r="O94" s="8">
        <f>G94+K94</f>
        <v>0</v>
      </c>
    </row>
    <row r="95" spans="1:15" ht="15" customHeight="1" x14ac:dyDescent="0.25">
      <c r="A95" s="25" t="s">
        <v>177</v>
      </c>
      <c r="B95" s="19" t="s">
        <v>497</v>
      </c>
      <c r="C95" s="26" t="s">
        <v>32</v>
      </c>
      <c r="D95" s="190">
        <f>E95+F95+G95</f>
        <v>1525</v>
      </c>
      <c r="E95" s="190">
        <v>435</v>
      </c>
      <c r="F95" s="190">
        <v>1090</v>
      </c>
      <c r="G95" s="190"/>
      <c r="H95" s="189">
        <f>I95+J95+K95</f>
        <v>-300</v>
      </c>
      <c r="I95" s="189">
        <v>-100</v>
      </c>
      <c r="J95" s="189">
        <v>-200</v>
      </c>
      <c r="K95" s="189"/>
      <c r="L95" s="8">
        <f>M95+N95+O95</f>
        <v>1225</v>
      </c>
      <c r="M95" s="8">
        <f>E95+I95</f>
        <v>335</v>
      </c>
      <c r="N95" s="8">
        <f>F95+J95</f>
        <v>890</v>
      </c>
      <c r="O95" s="8">
        <f>G95+K95</f>
        <v>0</v>
      </c>
    </row>
    <row r="96" spans="1:15" ht="15" customHeight="1" x14ac:dyDescent="0.25">
      <c r="A96" s="25" t="s">
        <v>140</v>
      </c>
      <c r="B96" s="19" t="s">
        <v>74</v>
      </c>
      <c r="C96" s="26" t="s">
        <v>32</v>
      </c>
      <c r="D96" s="190">
        <f>E96+F96+G96</f>
        <v>1515</v>
      </c>
      <c r="E96" s="190">
        <v>790</v>
      </c>
      <c r="F96" s="190">
        <v>725</v>
      </c>
      <c r="G96" s="190"/>
      <c r="H96" s="189">
        <f>I96+J96+K96</f>
        <v>-54</v>
      </c>
      <c r="I96" s="189">
        <v>50</v>
      </c>
      <c r="J96" s="189">
        <v>-104</v>
      </c>
      <c r="K96" s="189"/>
      <c r="L96" s="8">
        <f>M96+N96+O96</f>
        <v>1461</v>
      </c>
      <c r="M96" s="8">
        <f>E96+I96</f>
        <v>840</v>
      </c>
      <c r="N96" s="8">
        <f>F96+J96</f>
        <v>621</v>
      </c>
      <c r="O96" s="8">
        <f>G96+K96</f>
        <v>0</v>
      </c>
    </row>
    <row r="97" spans="1:15" ht="15" customHeight="1" x14ac:dyDescent="0.25">
      <c r="A97" s="25" t="s">
        <v>141</v>
      </c>
      <c r="B97" s="19" t="s">
        <v>167</v>
      </c>
      <c r="C97" s="26" t="s">
        <v>32</v>
      </c>
      <c r="D97" s="190">
        <f>E97+F97+G97</f>
        <v>1115</v>
      </c>
      <c r="E97" s="190">
        <v>535</v>
      </c>
      <c r="F97" s="190">
        <v>580</v>
      </c>
      <c r="G97" s="190"/>
      <c r="H97" s="189">
        <f>I97+J97+K97</f>
        <v>50</v>
      </c>
      <c r="I97" s="189"/>
      <c r="J97" s="189">
        <v>50</v>
      </c>
      <c r="K97" s="189"/>
      <c r="L97" s="8">
        <f>M97+N97+O97</f>
        <v>1165</v>
      </c>
      <c r="M97" s="8">
        <f>E97+I97</f>
        <v>535</v>
      </c>
      <c r="N97" s="8">
        <f>F97+J97</f>
        <v>630</v>
      </c>
      <c r="O97" s="8">
        <f>G97+K97</f>
        <v>0</v>
      </c>
    </row>
    <row r="98" spans="1:15" ht="15" customHeight="1" x14ac:dyDescent="0.25">
      <c r="A98" s="25" t="s">
        <v>142</v>
      </c>
      <c r="B98" s="19" t="s">
        <v>30</v>
      </c>
      <c r="C98" s="26" t="s">
        <v>32</v>
      </c>
      <c r="D98" s="190">
        <f>E98+F98+G98</f>
        <v>1325</v>
      </c>
      <c r="E98" s="190"/>
      <c r="F98" s="190">
        <v>1325</v>
      </c>
      <c r="G98" s="190"/>
      <c r="H98" s="189">
        <f>I98+J98+K98</f>
        <v>0</v>
      </c>
      <c r="I98" s="189"/>
      <c r="J98" s="189"/>
      <c r="K98" s="189"/>
      <c r="L98" s="8">
        <f>M98+N98+O98</f>
        <v>1325</v>
      </c>
      <c r="M98" s="8">
        <f>E98+I98</f>
        <v>0</v>
      </c>
      <c r="N98" s="8">
        <f>F98+J98</f>
        <v>1325</v>
      </c>
      <c r="O98" s="8">
        <f>G98+K98</f>
        <v>0</v>
      </c>
    </row>
    <row r="99" spans="1:15" ht="15" customHeight="1" x14ac:dyDescent="0.25">
      <c r="A99" s="25" t="s">
        <v>143</v>
      </c>
      <c r="B99" s="8" t="s">
        <v>31</v>
      </c>
      <c r="C99" s="26" t="s">
        <v>32</v>
      </c>
      <c r="D99" s="190">
        <f>E99+F99+G99</f>
        <v>11256</v>
      </c>
      <c r="E99" s="190">
        <v>8661</v>
      </c>
      <c r="F99" s="190">
        <v>2595</v>
      </c>
      <c r="G99" s="190"/>
      <c r="H99" s="189">
        <f>I99+J99+K99</f>
        <v>5200</v>
      </c>
      <c r="I99" s="189">
        <v>4900</v>
      </c>
      <c r="J99" s="189">
        <v>300</v>
      </c>
      <c r="K99" s="189"/>
      <c r="L99" s="8">
        <f>M99+N99+O99</f>
        <v>16456</v>
      </c>
      <c r="M99" s="8">
        <f>E99+I99</f>
        <v>13561</v>
      </c>
      <c r="N99" s="8">
        <f>F99+J99</f>
        <v>2895</v>
      </c>
      <c r="O99" s="8">
        <f>G99+K99</f>
        <v>0</v>
      </c>
    </row>
    <row r="100" spans="1:15" ht="15" customHeight="1" x14ac:dyDescent="0.25">
      <c r="A100" s="25" t="s">
        <v>144</v>
      </c>
      <c r="B100" s="30" t="s">
        <v>71</v>
      </c>
      <c r="C100" s="26" t="s">
        <v>32</v>
      </c>
      <c r="D100" s="190">
        <f>E100+F100+G100</f>
        <v>8688</v>
      </c>
      <c r="E100" s="190"/>
      <c r="F100" s="190"/>
      <c r="G100" s="190">
        <v>8688</v>
      </c>
      <c r="H100" s="189">
        <f>I100+J100+K100</f>
        <v>761</v>
      </c>
      <c r="I100" s="189"/>
      <c r="J100" s="189"/>
      <c r="K100" s="189">
        <v>761</v>
      </c>
      <c r="L100" s="8">
        <f>M100+N100+O100</f>
        <v>9449</v>
      </c>
      <c r="M100" s="8">
        <f>E100+I100</f>
        <v>0</v>
      </c>
      <c r="N100" s="8">
        <f>F100+J100</f>
        <v>0</v>
      </c>
      <c r="O100" s="8">
        <f>G100+K100</f>
        <v>9449</v>
      </c>
    </row>
    <row r="101" spans="1:15" ht="15.95" customHeight="1" x14ac:dyDescent="0.25">
      <c r="A101" s="13" t="s">
        <v>145</v>
      </c>
      <c r="B101" s="17" t="s">
        <v>195</v>
      </c>
      <c r="C101" s="15"/>
      <c r="D101" s="188">
        <f>SUM(D87:D100)</f>
        <v>49996</v>
      </c>
      <c r="E101" s="188">
        <f>SUM(E87:E100)</f>
        <v>12567</v>
      </c>
      <c r="F101" s="188">
        <f>SUM(F87:F100)</f>
        <v>26424</v>
      </c>
      <c r="G101" s="188">
        <f>SUM(G87:G100)</f>
        <v>11005</v>
      </c>
      <c r="H101" s="187">
        <f>SUM(H87:H100)</f>
        <v>7420</v>
      </c>
      <c r="I101" s="187">
        <f>SUM(I87:I100)</f>
        <v>4217</v>
      </c>
      <c r="J101" s="187">
        <f>SUM(J87:J100)</f>
        <v>2242</v>
      </c>
      <c r="K101" s="187">
        <f>SUM(K87:K100)</f>
        <v>961</v>
      </c>
      <c r="L101" s="1">
        <f>SUM(L87:L100)</f>
        <v>57416</v>
      </c>
      <c r="M101" s="1">
        <f>SUM(M87:M100)</f>
        <v>16784</v>
      </c>
      <c r="N101" s="1">
        <f>SUM(N87:N100)</f>
        <v>28666</v>
      </c>
      <c r="O101" s="1">
        <f>SUM(O87:O100)</f>
        <v>11966</v>
      </c>
    </row>
    <row r="102" spans="1:15" ht="15.95" customHeight="1" x14ac:dyDescent="0.25">
      <c r="A102" s="9" t="s">
        <v>146</v>
      </c>
      <c r="B102" s="420" t="s">
        <v>75</v>
      </c>
      <c r="C102" s="421"/>
      <c r="D102" s="421"/>
      <c r="E102" s="421"/>
      <c r="F102" s="421"/>
      <c r="G102" s="421"/>
      <c r="H102" s="421"/>
      <c r="I102" s="421"/>
      <c r="J102" s="421"/>
      <c r="K102" s="421"/>
      <c r="L102" s="421"/>
      <c r="M102" s="421"/>
      <c r="N102" s="421"/>
      <c r="O102" s="422"/>
    </row>
    <row r="103" spans="1:15" ht="15" customHeight="1" x14ac:dyDescent="0.25">
      <c r="A103" s="9" t="s">
        <v>178</v>
      </c>
      <c r="B103" s="77" t="s">
        <v>58</v>
      </c>
      <c r="C103" s="76" t="s">
        <v>24</v>
      </c>
      <c r="D103" s="193">
        <f>E103+F103+G103</f>
        <v>207772</v>
      </c>
      <c r="E103" s="192"/>
      <c r="F103" s="192"/>
      <c r="G103" s="192">
        <v>207772</v>
      </c>
      <c r="H103" s="189">
        <f>I103+J103+K103</f>
        <v>18800</v>
      </c>
      <c r="I103" s="189"/>
      <c r="J103" s="189"/>
      <c r="K103" s="189">
        <v>18800</v>
      </c>
      <c r="L103" s="8">
        <f>M103+N103+O103</f>
        <v>226572</v>
      </c>
      <c r="M103" s="8">
        <f>E103+I103</f>
        <v>0</v>
      </c>
      <c r="N103" s="8">
        <f>F103+J103</f>
        <v>0</v>
      </c>
      <c r="O103" s="8">
        <f>G103+K103</f>
        <v>226572</v>
      </c>
    </row>
    <row r="104" spans="1:15" ht="15" customHeight="1" x14ac:dyDescent="0.25">
      <c r="A104" s="9" t="s">
        <v>147</v>
      </c>
      <c r="B104" s="8" t="s">
        <v>59</v>
      </c>
      <c r="C104" s="7" t="s">
        <v>24</v>
      </c>
      <c r="D104" s="190">
        <f>E104+F104+G104</f>
        <v>23086</v>
      </c>
      <c r="E104" s="190"/>
      <c r="F104" s="190"/>
      <c r="G104" s="190">
        <v>23086</v>
      </c>
      <c r="H104" s="189">
        <f>I104+J104+K104</f>
        <v>2400</v>
      </c>
      <c r="I104" s="189"/>
      <c r="J104" s="189"/>
      <c r="K104" s="189">
        <v>2400</v>
      </c>
      <c r="L104" s="8">
        <f>M104+N104+O104</f>
        <v>25486</v>
      </c>
      <c r="M104" s="8">
        <f>E104+I104</f>
        <v>0</v>
      </c>
      <c r="N104" s="8">
        <f>F104+J104</f>
        <v>0</v>
      </c>
      <c r="O104" s="8">
        <f>G104+K104</f>
        <v>25486</v>
      </c>
    </row>
    <row r="105" spans="1:15" ht="15" customHeight="1" x14ac:dyDescent="0.25">
      <c r="A105" s="9" t="s">
        <v>199</v>
      </c>
      <c r="B105" s="8" t="s">
        <v>182</v>
      </c>
      <c r="C105" s="7" t="s">
        <v>24</v>
      </c>
      <c r="D105" s="190">
        <f>E105+F105+G105</f>
        <v>8010</v>
      </c>
      <c r="E105" s="191"/>
      <c r="F105" s="191"/>
      <c r="G105" s="191">
        <v>8010</v>
      </c>
      <c r="H105" s="189">
        <f>I105+J105+K105</f>
        <v>700</v>
      </c>
      <c r="I105" s="189"/>
      <c r="J105" s="189"/>
      <c r="K105" s="189">
        <v>700</v>
      </c>
      <c r="L105" s="8">
        <f>M105+N105+O105</f>
        <v>8710</v>
      </c>
      <c r="M105" s="8">
        <f>E105+I105</f>
        <v>0</v>
      </c>
      <c r="N105" s="8">
        <f>F105+J105</f>
        <v>0</v>
      </c>
      <c r="O105" s="8">
        <f>G105+K105</f>
        <v>8710</v>
      </c>
    </row>
    <row r="106" spans="1:15" s="24" customFormat="1" ht="15" customHeight="1" x14ac:dyDescent="0.25">
      <c r="A106" s="9" t="s">
        <v>200</v>
      </c>
      <c r="B106" s="8" t="s">
        <v>76</v>
      </c>
      <c r="C106" s="20" t="s">
        <v>24</v>
      </c>
      <c r="D106" s="190">
        <f>E106+F106+G106</f>
        <v>1500</v>
      </c>
      <c r="E106" s="190"/>
      <c r="F106" s="190"/>
      <c r="G106" s="190">
        <v>1500</v>
      </c>
      <c r="H106" s="189">
        <f>I106+J106+K106</f>
        <v>0</v>
      </c>
      <c r="I106" s="189"/>
      <c r="J106" s="189"/>
      <c r="K106" s="189"/>
      <c r="L106" s="8">
        <f>M106+N106+O106</f>
        <v>1500</v>
      </c>
      <c r="M106" s="8">
        <f>E106+I106</f>
        <v>0</v>
      </c>
      <c r="N106" s="8">
        <f>F106+J106</f>
        <v>0</v>
      </c>
      <c r="O106" s="8">
        <f>G106+K106</f>
        <v>1500</v>
      </c>
    </row>
    <row r="107" spans="1:15" ht="15.95" customHeight="1" x14ac:dyDescent="0.25">
      <c r="A107" s="32" t="s">
        <v>201</v>
      </c>
      <c r="B107" s="33" t="s">
        <v>196</v>
      </c>
      <c r="C107" s="15"/>
      <c r="D107" s="188">
        <f>SUM(D103:D106)</f>
        <v>240368</v>
      </c>
      <c r="E107" s="188">
        <f>SUM(E103:E106)</f>
        <v>0</v>
      </c>
      <c r="F107" s="188">
        <f>SUM(F103:F106)</f>
        <v>0</v>
      </c>
      <c r="G107" s="188">
        <f>SUM(G103:G106)</f>
        <v>240368</v>
      </c>
      <c r="H107" s="187">
        <f>SUM(H103:H106)</f>
        <v>21900</v>
      </c>
      <c r="I107" s="187">
        <f>SUM(I103:I106)</f>
        <v>0</v>
      </c>
      <c r="J107" s="187">
        <f>SUM(J103:J106)</f>
        <v>0</v>
      </c>
      <c r="K107" s="187">
        <f>SUM(K103:K106)</f>
        <v>21900</v>
      </c>
      <c r="L107" s="1">
        <f>SUM(L103:L106)</f>
        <v>262268</v>
      </c>
      <c r="M107" s="1">
        <f>SUM(M103:M106)</f>
        <v>0</v>
      </c>
      <c r="N107" s="1">
        <f>SUM(N103:N106)</f>
        <v>0</v>
      </c>
      <c r="O107" s="1">
        <f>SUM(O103:O106)</f>
        <v>262268</v>
      </c>
    </row>
    <row r="108" spans="1:15" ht="15.95" customHeight="1" x14ac:dyDescent="0.25">
      <c r="A108" s="34" t="s">
        <v>202</v>
      </c>
      <c r="B108" s="35" t="s">
        <v>188</v>
      </c>
      <c r="C108" s="36"/>
      <c r="D108" s="186">
        <f>D37+D50+D53+D85+D101+D107</f>
        <v>997105</v>
      </c>
      <c r="E108" s="186">
        <f>E37+E50+E53+E85+E101+E107</f>
        <v>166659</v>
      </c>
      <c r="F108" s="186">
        <f>F37+F50+F53+F85+F101+F107</f>
        <v>105774</v>
      </c>
      <c r="G108" s="186">
        <f>G37+G50+G53+G85+G101+G107</f>
        <v>724672</v>
      </c>
      <c r="H108" s="185">
        <f>H37+H50+H53+H85+H101+H107</f>
        <v>45044</v>
      </c>
      <c r="I108" s="185">
        <f>I37+I50+I53+I85+I101+I107</f>
        <v>8558</v>
      </c>
      <c r="J108" s="185">
        <f>J37+J50+J53+J85+J101+J107</f>
        <v>8925</v>
      </c>
      <c r="K108" s="185">
        <f>K37+K50+K53+K85+K101+K107</f>
        <v>27561</v>
      </c>
      <c r="L108" s="37">
        <f>L37+L50+L53+L85+L101+L107</f>
        <v>1042149</v>
      </c>
      <c r="M108" s="37">
        <f>M37+M50+M53+M85+M101+M107</f>
        <v>175217</v>
      </c>
      <c r="N108" s="37">
        <f>N37+N50+N53+N85+N101+N107</f>
        <v>114699</v>
      </c>
      <c r="O108" s="37">
        <f>O37+O50+O53+O85+O101+O107</f>
        <v>752233</v>
      </c>
    </row>
    <row r="109" spans="1:15" x14ac:dyDescent="0.25">
      <c r="A109" s="12"/>
      <c r="B109" s="183"/>
      <c r="C109" s="184"/>
      <c r="D109" s="183"/>
      <c r="E109" s="183"/>
      <c r="F109" s="183"/>
      <c r="G109" s="183"/>
      <c r="H109" s="183"/>
      <c r="I109" s="183"/>
      <c r="J109" s="183"/>
      <c r="K109" s="183"/>
      <c r="L109" s="183"/>
      <c r="M109" s="183"/>
      <c r="N109" s="183"/>
    </row>
    <row r="110" spans="1:15" x14ac:dyDescent="0.25">
      <c r="A110" s="12"/>
      <c r="B110" s="12"/>
      <c r="C110" s="44"/>
      <c r="D110" s="12"/>
      <c r="E110" s="12"/>
      <c r="F110" s="12"/>
      <c r="G110" s="12"/>
    </row>
    <row r="111" spans="1:15" x14ac:dyDescent="0.25">
      <c r="A111" s="12"/>
      <c r="B111" s="12"/>
      <c r="C111" s="44"/>
      <c r="D111" s="12"/>
      <c r="E111" s="12"/>
      <c r="F111" s="12"/>
      <c r="G111" s="12"/>
    </row>
    <row r="112" spans="1:15" x14ac:dyDescent="0.25">
      <c r="A112" s="12"/>
      <c r="B112" s="12"/>
      <c r="C112" s="44"/>
      <c r="D112" s="12"/>
      <c r="E112" s="12"/>
      <c r="F112" s="12"/>
      <c r="G112" s="12"/>
    </row>
    <row r="113" spans="1:7" x14ac:dyDescent="0.25">
      <c r="A113" s="12"/>
      <c r="B113" s="12"/>
      <c r="C113" s="44"/>
      <c r="D113" s="12"/>
      <c r="E113" s="12"/>
      <c r="F113" s="12"/>
      <c r="G113" s="12"/>
    </row>
    <row r="114" spans="1:7" x14ac:dyDescent="0.25">
      <c r="A114" s="12"/>
      <c r="B114" s="12"/>
      <c r="C114" s="44"/>
      <c r="D114" s="12"/>
      <c r="E114" s="12"/>
      <c r="F114" s="12"/>
      <c r="G114" s="12"/>
    </row>
    <row r="115" spans="1:7" x14ac:dyDescent="0.25">
      <c r="A115" s="12"/>
      <c r="B115" s="12"/>
      <c r="C115" s="44"/>
      <c r="D115" s="12"/>
      <c r="E115" s="12"/>
      <c r="F115" s="12"/>
      <c r="G115" s="12"/>
    </row>
    <row r="116" spans="1:7" x14ac:dyDescent="0.25">
      <c r="A116" s="12"/>
      <c r="B116" s="12"/>
      <c r="C116" s="44"/>
      <c r="D116" s="12"/>
      <c r="E116" s="12"/>
      <c r="F116" s="12"/>
      <c r="G116" s="12"/>
    </row>
    <row r="117" spans="1:7" x14ac:dyDescent="0.25">
      <c r="A117" s="12"/>
      <c r="B117" s="12"/>
      <c r="C117" s="44"/>
      <c r="D117" s="12"/>
      <c r="E117" s="12"/>
      <c r="F117" s="12"/>
      <c r="G117" s="12"/>
    </row>
    <row r="118" spans="1:7" x14ac:dyDescent="0.25">
      <c r="A118" s="12"/>
      <c r="B118" s="12"/>
      <c r="C118" s="44"/>
      <c r="D118" s="12"/>
      <c r="E118" s="12"/>
      <c r="F118" s="12"/>
      <c r="G118" s="12"/>
    </row>
    <row r="119" spans="1:7" x14ac:dyDescent="0.25">
      <c r="A119" s="12"/>
      <c r="B119" s="12"/>
      <c r="C119" s="44"/>
      <c r="D119" s="12"/>
      <c r="E119" s="12"/>
      <c r="F119" s="12"/>
      <c r="G119" s="12"/>
    </row>
    <row r="120" spans="1:7" x14ac:dyDescent="0.25">
      <c r="A120" s="12"/>
      <c r="B120" s="12"/>
      <c r="C120" s="44"/>
      <c r="D120" s="12"/>
      <c r="E120" s="12"/>
      <c r="F120" s="12"/>
      <c r="G120" s="12"/>
    </row>
    <row r="121" spans="1:7" x14ac:dyDescent="0.25">
      <c r="A121" s="12"/>
      <c r="B121" s="12"/>
      <c r="C121" s="44"/>
      <c r="D121" s="12"/>
      <c r="E121" s="12"/>
      <c r="F121" s="12"/>
      <c r="G121" s="12"/>
    </row>
    <row r="122" spans="1:7" x14ac:dyDescent="0.25">
      <c r="A122" s="12"/>
      <c r="B122" s="12"/>
      <c r="C122" s="44"/>
      <c r="D122" s="12"/>
      <c r="E122" s="12"/>
      <c r="F122" s="12"/>
      <c r="G122" s="12"/>
    </row>
    <row r="123" spans="1:7" x14ac:dyDescent="0.25">
      <c r="A123" s="12"/>
      <c r="B123" s="12"/>
      <c r="C123" s="44"/>
      <c r="D123" s="12"/>
      <c r="E123" s="12"/>
      <c r="F123" s="12"/>
      <c r="G123" s="12"/>
    </row>
    <row r="124" spans="1:7" x14ac:dyDescent="0.25">
      <c r="A124" s="12"/>
      <c r="B124" s="12"/>
      <c r="C124" s="44"/>
      <c r="D124" s="12"/>
      <c r="E124" s="12"/>
      <c r="F124" s="12"/>
      <c r="G124" s="12"/>
    </row>
    <row r="125" spans="1:7" x14ac:dyDescent="0.25">
      <c r="A125" s="12"/>
      <c r="B125" s="12"/>
      <c r="C125" s="44"/>
      <c r="D125" s="12"/>
      <c r="E125" s="12"/>
      <c r="F125" s="12"/>
      <c r="G125" s="12"/>
    </row>
    <row r="126" spans="1:7" x14ac:dyDescent="0.25">
      <c r="A126" s="12"/>
      <c r="B126" s="12"/>
      <c r="C126" s="44"/>
      <c r="D126" s="12"/>
      <c r="E126" s="12"/>
      <c r="F126" s="12"/>
      <c r="G126" s="12"/>
    </row>
    <row r="127" spans="1:7" x14ac:dyDescent="0.25">
      <c r="A127" s="12"/>
      <c r="B127" s="12"/>
      <c r="C127" s="44"/>
      <c r="D127" s="12"/>
      <c r="E127" s="12"/>
      <c r="F127" s="12"/>
      <c r="G127" s="12"/>
    </row>
    <row r="128" spans="1:7" x14ac:dyDescent="0.25">
      <c r="A128" s="12"/>
      <c r="B128" s="12"/>
      <c r="C128" s="44"/>
      <c r="D128" s="12"/>
      <c r="E128" s="12"/>
      <c r="F128" s="12"/>
      <c r="G128" s="12"/>
    </row>
    <row r="129" spans="1:7" x14ac:dyDescent="0.25">
      <c r="A129" s="12"/>
      <c r="B129" s="12"/>
      <c r="C129" s="44"/>
      <c r="D129" s="12"/>
      <c r="E129" s="12"/>
      <c r="F129" s="12"/>
      <c r="G129" s="12"/>
    </row>
    <row r="130" spans="1:7" x14ac:dyDescent="0.25">
      <c r="A130" s="12"/>
      <c r="B130" s="12"/>
      <c r="C130" s="44"/>
      <c r="D130" s="12"/>
      <c r="E130" s="12"/>
      <c r="F130" s="12"/>
      <c r="G130" s="12"/>
    </row>
    <row r="131" spans="1:7" x14ac:dyDescent="0.25">
      <c r="A131" s="12"/>
      <c r="B131" s="12"/>
      <c r="C131" s="44"/>
      <c r="D131" s="12"/>
      <c r="E131" s="12"/>
      <c r="F131" s="12"/>
      <c r="G131" s="12"/>
    </row>
    <row r="132" spans="1:7" x14ac:dyDescent="0.25">
      <c r="A132" s="12"/>
      <c r="B132" s="12"/>
      <c r="C132" s="44"/>
      <c r="D132" s="12"/>
      <c r="E132" s="12"/>
      <c r="F132" s="12"/>
      <c r="G132" s="12"/>
    </row>
    <row r="133" spans="1:7" x14ac:dyDescent="0.25">
      <c r="A133" s="12"/>
      <c r="B133" s="12"/>
      <c r="C133" s="44"/>
      <c r="D133" s="12"/>
      <c r="E133" s="12"/>
      <c r="F133" s="12"/>
      <c r="G133" s="12"/>
    </row>
    <row r="134" spans="1:7" x14ac:dyDescent="0.25">
      <c r="A134" s="12"/>
      <c r="B134" s="12"/>
      <c r="C134" s="44"/>
      <c r="D134" s="12"/>
      <c r="E134" s="12"/>
      <c r="F134" s="12"/>
      <c r="G134" s="12"/>
    </row>
    <row r="135" spans="1:7" x14ac:dyDescent="0.25">
      <c r="A135" s="12"/>
      <c r="B135" s="12"/>
      <c r="C135" s="44"/>
      <c r="D135" s="12"/>
      <c r="E135" s="12"/>
      <c r="F135" s="12"/>
      <c r="G135" s="12"/>
    </row>
    <row r="136" spans="1:7" x14ac:dyDescent="0.25">
      <c r="A136" s="12"/>
      <c r="B136" s="12"/>
      <c r="C136" s="44"/>
      <c r="D136" s="12"/>
      <c r="E136" s="12"/>
      <c r="F136" s="12"/>
      <c r="G136" s="12"/>
    </row>
    <row r="137" spans="1:7" x14ac:dyDescent="0.25">
      <c r="A137" s="12"/>
      <c r="B137" s="12"/>
      <c r="C137" s="44"/>
      <c r="D137" s="12"/>
      <c r="E137" s="12"/>
      <c r="F137" s="12"/>
      <c r="G137" s="12"/>
    </row>
    <row r="138" spans="1:7" x14ac:dyDescent="0.25">
      <c r="A138" s="12"/>
      <c r="B138" s="12"/>
      <c r="C138" s="44"/>
      <c r="D138" s="12"/>
      <c r="E138" s="12"/>
      <c r="F138" s="12"/>
      <c r="G138" s="12"/>
    </row>
    <row r="139" spans="1:7" x14ac:dyDescent="0.25">
      <c r="A139" s="12"/>
      <c r="B139" s="12"/>
      <c r="C139" s="44"/>
      <c r="D139" s="12"/>
      <c r="E139" s="12"/>
      <c r="F139" s="12"/>
      <c r="G139" s="12"/>
    </row>
    <row r="140" spans="1:7" x14ac:dyDescent="0.25">
      <c r="A140" s="12"/>
      <c r="B140" s="12"/>
      <c r="C140" s="44"/>
      <c r="D140" s="12"/>
      <c r="E140" s="12"/>
      <c r="F140" s="12"/>
      <c r="G140" s="12"/>
    </row>
    <row r="141" spans="1:7" x14ac:dyDescent="0.25">
      <c r="A141" s="12"/>
      <c r="B141" s="12"/>
      <c r="C141" s="44"/>
      <c r="D141" s="12"/>
      <c r="E141" s="12"/>
      <c r="F141" s="12"/>
      <c r="G141" s="12"/>
    </row>
    <row r="142" spans="1:7" x14ac:dyDescent="0.25">
      <c r="A142" s="12"/>
      <c r="B142" s="12"/>
      <c r="C142" s="44"/>
      <c r="D142" s="12"/>
      <c r="E142" s="12"/>
      <c r="F142" s="12"/>
      <c r="G142" s="12"/>
    </row>
    <row r="143" spans="1:7" x14ac:dyDescent="0.25">
      <c r="A143" s="12"/>
      <c r="B143" s="12"/>
      <c r="C143" s="44"/>
      <c r="D143" s="12"/>
      <c r="E143" s="12"/>
      <c r="F143" s="12"/>
      <c r="G143" s="12"/>
    </row>
    <row r="144" spans="1:7" x14ac:dyDescent="0.25">
      <c r="A144" s="12"/>
      <c r="B144" s="12"/>
      <c r="C144" s="44"/>
      <c r="D144" s="12"/>
      <c r="E144" s="12"/>
      <c r="F144" s="12"/>
      <c r="G144" s="12"/>
    </row>
    <row r="145" spans="1:7" x14ac:dyDescent="0.25">
      <c r="A145" s="12"/>
      <c r="B145" s="12"/>
      <c r="C145" s="44"/>
      <c r="D145" s="12"/>
      <c r="E145" s="12"/>
      <c r="F145" s="12"/>
      <c r="G145" s="12"/>
    </row>
    <row r="146" spans="1:7" x14ac:dyDescent="0.25">
      <c r="A146" s="12"/>
      <c r="B146" s="12"/>
      <c r="C146" s="44"/>
      <c r="D146" s="12"/>
      <c r="E146" s="12"/>
      <c r="F146" s="12"/>
      <c r="G146" s="12"/>
    </row>
    <row r="147" spans="1:7" x14ac:dyDescent="0.25">
      <c r="A147" s="12"/>
      <c r="B147" s="12"/>
      <c r="C147" s="44"/>
      <c r="D147" s="12"/>
      <c r="E147" s="12"/>
      <c r="F147" s="12"/>
      <c r="G147" s="12"/>
    </row>
    <row r="148" spans="1:7" x14ac:dyDescent="0.25">
      <c r="A148" s="12"/>
      <c r="B148" s="12"/>
      <c r="C148" s="44"/>
      <c r="D148" s="12"/>
      <c r="E148" s="12"/>
      <c r="F148" s="12"/>
      <c r="G148" s="12"/>
    </row>
    <row r="149" spans="1:7" x14ac:dyDescent="0.25">
      <c r="A149" s="12"/>
      <c r="B149" s="12"/>
      <c r="C149" s="44"/>
      <c r="D149" s="12"/>
      <c r="E149" s="12"/>
      <c r="F149" s="12"/>
      <c r="G149" s="12"/>
    </row>
    <row r="150" spans="1:7" x14ac:dyDescent="0.25">
      <c r="A150" s="12"/>
      <c r="B150" s="12"/>
      <c r="C150" s="44"/>
      <c r="D150" s="12"/>
      <c r="E150" s="12"/>
      <c r="F150" s="12"/>
      <c r="G150" s="12"/>
    </row>
    <row r="151" spans="1:7" x14ac:dyDescent="0.25">
      <c r="A151" s="12"/>
      <c r="B151" s="12"/>
      <c r="C151" s="44"/>
      <c r="D151" s="12"/>
      <c r="E151" s="12"/>
      <c r="F151" s="12"/>
      <c r="G151" s="12"/>
    </row>
    <row r="152" spans="1:7" x14ac:dyDescent="0.25">
      <c r="A152" s="12"/>
      <c r="B152" s="12"/>
      <c r="C152" s="44"/>
      <c r="D152" s="12"/>
      <c r="E152" s="12"/>
      <c r="F152" s="12"/>
      <c r="G152" s="12"/>
    </row>
    <row r="153" spans="1:7" x14ac:dyDescent="0.25">
      <c r="A153" s="12"/>
      <c r="B153" s="12"/>
      <c r="C153" s="44"/>
      <c r="D153" s="12"/>
      <c r="E153" s="12"/>
      <c r="F153" s="12"/>
      <c r="G153" s="12"/>
    </row>
    <row r="154" spans="1:7" x14ac:dyDescent="0.25">
      <c r="A154" s="12"/>
      <c r="B154" s="12"/>
      <c r="C154" s="44"/>
      <c r="D154" s="12"/>
      <c r="E154" s="12"/>
      <c r="F154" s="12"/>
      <c r="G154" s="12"/>
    </row>
    <row r="155" spans="1:7" x14ac:dyDescent="0.25">
      <c r="A155" s="12"/>
      <c r="B155" s="12"/>
      <c r="C155" s="44"/>
      <c r="D155" s="12"/>
      <c r="E155" s="12"/>
      <c r="F155" s="12"/>
      <c r="G155" s="12"/>
    </row>
    <row r="156" spans="1:7" x14ac:dyDescent="0.25">
      <c r="A156" s="12"/>
      <c r="B156" s="12"/>
      <c r="C156" s="44"/>
      <c r="D156" s="12"/>
      <c r="E156" s="12"/>
      <c r="F156" s="12"/>
      <c r="G156" s="12"/>
    </row>
    <row r="157" spans="1:7" x14ac:dyDescent="0.25">
      <c r="A157" s="12"/>
      <c r="B157" s="12"/>
      <c r="C157" s="44"/>
      <c r="D157" s="12"/>
      <c r="E157" s="12"/>
      <c r="F157" s="12"/>
      <c r="G157" s="12"/>
    </row>
    <row r="158" spans="1:7" x14ac:dyDescent="0.25">
      <c r="A158" s="12"/>
      <c r="B158" s="12"/>
      <c r="C158" s="44"/>
      <c r="D158" s="12"/>
      <c r="E158" s="12"/>
      <c r="F158" s="12"/>
      <c r="G158" s="12"/>
    </row>
    <row r="159" spans="1:7" x14ac:dyDescent="0.25">
      <c r="A159" s="12"/>
      <c r="B159" s="12"/>
      <c r="C159" s="44"/>
      <c r="D159" s="12"/>
      <c r="E159" s="12"/>
      <c r="F159" s="12"/>
      <c r="G159" s="12"/>
    </row>
    <row r="160" spans="1:7" x14ac:dyDescent="0.25">
      <c r="A160" s="12"/>
      <c r="B160" s="12"/>
      <c r="C160" s="44"/>
      <c r="D160" s="12"/>
      <c r="E160" s="12"/>
      <c r="F160" s="12"/>
      <c r="G160" s="12"/>
    </row>
    <row r="161" spans="1:7" x14ac:dyDescent="0.25">
      <c r="A161" s="12"/>
      <c r="B161" s="12"/>
      <c r="C161" s="44"/>
      <c r="D161" s="12"/>
      <c r="E161" s="12"/>
      <c r="F161" s="12"/>
      <c r="G161" s="12"/>
    </row>
    <row r="162" spans="1:7" x14ac:dyDescent="0.25">
      <c r="A162" s="12"/>
      <c r="B162" s="12"/>
      <c r="C162" s="44"/>
      <c r="D162" s="12"/>
      <c r="E162" s="12"/>
      <c r="F162" s="12"/>
      <c r="G162" s="12"/>
    </row>
    <row r="163" spans="1:7" x14ac:dyDescent="0.25">
      <c r="A163" s="12"/>
      <c r="B163" s="12"/>
      <c r="C163" s="44"/>
      <c r="D163" s="12"/>
      <c r="E163" s="12"/>
      <c r="F163" s="12"/>
      <c r="G163" s="12"/>
    </row>
    <row r="164" spans="1:7" x14ac:dyDescent="0.25">
      <c r="A164" s="12"/>
      <c r="B164" s="12"/>
      <c r="C164" s="44"/>
      <c r="D164" s="12"/>
      <c r="E164" s="12"/>
      <c r="F164" s="12"/>
      <c r="G164" s="12"/>
    </row>
    <row r="165" spans="1:7" x14ac:dyDescent="0.25">
      <c r="A165" s="12"/>
      <c r="B165" s="12"/>
      <c r="C165" s="44"/>
      <c r="D165" s="12"/>
      <c r="E165" s="12"/>
      <c r="F165" s="12"/>
      <c r="G165" s="12"/>
    </row>
    <row r="166" spans="1:7" x14ac:dyDescent="0.25">
      <c r="A166" s="12"/>
      <c r="B166" s="12"/>
      <c r="C166" s="44"/>
      <c r="D166" s="12"/>
      <c r="E166" s="12"/>
      <c r="F166" s="12"/>
      <c r="G166" s="12"/>
    </row>
    <row r="167" spans="1:7" x14ac:dyDescent="0.25">
      <c r="A167" s="12"/>
      <c r="B167" s="12"/>
      <c r="C167" s="44"/>
      <c r="D167" s="12"/>
      <c r="E167" s="12"/>
      <c r="F167" s="12"/>
      <c r="G167" s="12"/>
    </row>
    <row r="168" spans="1:7" x14ac:dyDescent="0.25">
      <c r="A168" s="12"/>
      <c r="B168" s="12"/>
      <c r="C168" s="44"/>
      <c r="D168" s="12"/>
      <c r="E168" s="12"/>
      <c r="F168" s="12"/>
      <c r="G168" s="12"/>
    </row>
    <row r="169" spans="1:7" x14ac:dyDescent="0.25">
      <c r="A169" s="12"/>
      <c r="B169" s="12"/>
      <c r="C169" s="44"/>
      <c r="D169" s="12"/>
      <c r="E169" s="12"/>
      <c r="F169" s="12"/>
      <c r="G169" s="12"/>
    </row>
    <row r="170" spans="1:7" x14ac:dyDescent="0.25">
      <c r="A170" s="12"/>
      <c r="B170" s="12"/>
      <c r="C170" s="44"/>
      <c r="D170" s="12"/>
      <c r="E170" s="12"/>
      <c r="F170" s="12"/>
      <c r="G170" s="12"/>
    </row>
    <row r="171" spans="1:7" x14ac:dyDescent="0.25">
      <c r="A171" s="12"/>
      <c r="B171" s="12"/>
      <c r="C171" s="44"/>
      <c r="D171" s="12"/>
      <c r="E171" s="12"/>
      <c r="F171" s="12"/>
      <c r="G171" s="12"/>
    </row>
    <row r="172" spans="1:7" x14ac:dyDescent="0.25">
      <c r="A172" s="12"/>
      <c r="B172" s="12"/>
      <c r="C172" s="44"/>
      <c r="D172" s="12"/>
      <c r="E172" s="12"/>
      <c r="F172" s="12"/>
      <c r="G172" s="12"/>
    </row>
    <row r="173" spans="1:7" x14ac:dyDescent="0.25">
      <c r="A173" s="12"/>
      <c r="B173" s="12"/>
      <c r="C173" s="44"/>
      <c r="D173" s="12"/>
      <c r="E173" s="12"/>
      <c r="F173" s="12"/>
      <c r="G173" s="12"/>
    </row>
    <row r="174" spans="1:7" x14ac:dyDescent="0.25">
      <c r="A174" s="12"/>
      <c r="B174" s="12"/>
      <c r="C174" s="44"/>
      <c r="D174" s="12"/>
      <c r="E174" s="12"/>
      <c r="F174" s="12"/>
      <c r="G174" s="12"/>
    </row>
    <row r="175" spans="1:7" x14ac:dyDescent="0.25">
      <c r="A175" s="12"/>
      <c r="B175" s="12"/>
      <c r="C175" s="44"/>
      <c r="D175" s="12"/>
      <c r="E175" s="12"/>
      <c r="F175" s="12"/>
      <c r="G175" s="12"/>
    </row>
    <row r="176" spans="1:7" x14ac:dyDescent="0.25">
      <c r="A176" s="12"/>
      <c r="B176" s="12"/>
      <c r="C176" s="44"/>
      <c r="D176" s="12"/>
      <c r="E176" s="12"/>
      <c r="F176" s="12"/>
      <c r="G176" s="12"/>
    </row>
    <row r="177" spans="1:7" x14ac:dyDescent="0.25">
      <c r="A177" s="12"/>
      <c r="B177" s="12"/>
      <c r="C177" s="44"/>
      <c r="D177" s="12"/>
      <c r="E177" s="12"/>
      <c r="F177" s="12"/>
      <c r="G177" s="12"/>
    </row>
    <row r="178" spans="1:7" x14ac:dyDescent="0.25">
      <c r="A178" s="12"/>
      <c r="B178" s="12"/>
      <c r="C178" s="44"/>
      <c r="D178" s="12"/>
      <c r="E178" s="12"/>
      <c r="F178" s="12"/>
      <c r="G178" s="12"/>
    </row>
    <row r="179" spans="1:7" x14ac:dyDescent="0.25">
      <c r="A179" s="12"/>
      <c r="B179" s="12"/>
      <c r="C179" s="44"/>
      <c r="D179" s="12"/>
      <c r="E179" s="12"/>
      <c r="F179" s="12"/>
      <c r="G179" s="12"/>
    </row>
    <row r="180" spans="1:7" x14ac:dyDescent="0.25">
      <c r="A180" s="12"/>
      <c r="B180" s="12"/>
      <c r="C180" s="44"/>
      <c r="D180" s="12"/>
      <c r="E180" s="12"/>
      <c r="F180" s="12"/>
      <c r="G180" s="12"/>
    </row>
    <row r="181" spans="1:7" x14ac:dyDescent="0.25">
      <c r="A181" s="12"/>
      <c r="B181" s="12"/>
      <c r="C181" s="44"/>
      <c r="D181" s="12"/>
      <c r="E181" s="12"/>
      <c r="F181" s="12"/>
      <c r="G181" s="12"/>
    </row>
    <row r="182" spans="1:7" x14ac:dyDescent="0.25">
      <c r="A182" s="12"/>
      <c r="B182" s="12"/>
      <c r="C182" s="44"/>
      <c r="D182" s="12"/>
      <c r="E182" s="12"/>
      <c r="F182" s="12"/>
      <c r="G182" s="12"/>
    </row>
    <row r="183" spans="1:7" x14ac:dyDescent="0.25">
      <c r="A183" s="12"/>
      <c r="B183" s="12"/>
      <c r="C183" s="44"/>
      <c r="D183" s="12"/>
      <c r="E183" s="12"/>
      <c r="F183" s="12"/>
      <c r="G183" s="12"/>
    </row>
    <row r="184" spans="1:7" x14ac:dyDescent="0.25">
      <c r="A184" s="12"/>
      <c r="B184" s="12"/>
      <c r="C184" s="44"/>
      <c r="D184" s="12"/>
      <c r="E184" s="12"/>
      <c r="F184" s="12"/>
      <c r="G184" s="12"/>
    </row>
    <row r="185" spans="1:7" x14ac:dyDescent="0.25">
      <c r="A185" s="12"/>
      <c r="B185" s="12"/>
      <c r="C185" s="44"/>
      <c r="D185" s="12"/>
      <c r="E185" s="12"/>
      <c r="F185" s="12"/>
      <c r="G185" s="12"/>
    </row>
    <row r="186" spans="1:7" x14ac:dyDescent="0.25">
      <c r="A186" s="12"/>
      <c r="B186" s="12"/>
      <c r="C186" s="44"/>
      <c r="D186" s="12"/>
      <c r="E186" s="12"/>
      <c r="F186" s="12"/>
      <c r="G186" s="12"/>
    </row>
    <row r="187" spans="1:7" x14ac:dyDescent="0.25">
      <c r="A187" s="12"/>
      <c r="B187" s="12"/>
      <c r="C187" s="44"/>
      <c r="D187" s="12"/>
      <c r="E187" s="12"/>
      <c r="F187" s="12"/>
      <c r="G187" s="12"/>
    </row>
    <row r="188" spans="1:7" x14ac:dyDescent="0.25">
      <c r="A188" s="12"/>
      <c r="B188" s="12"/>
      <c r="C188" s="44"/>
      <c r="D188" s="12"/>
      <c r="E188" s="12"/>
      <c r="F188" s="12"/>
      <c r="G188" s="12"/>
    </row>
    <row r="189" spans="1:7" x14ac:dyDescent="0.25">
      <c r="A189" s="12"/>
      <c r="B189" s="12"/>
      <c r="C189" s="44"/>
      <c r="D189" s="12"/>
      <c r="E189" s="12"/>
      <c r="F189" s="12"/>
      <c r="G189" s="12"/>
    </row>
    <row r="190" spans="1:7" x14ac:dyDescent="0.25">
      <c r="A190" s="12"/>
      <c r="B190" s="12"/>
      <c r="C190" s="44"/>
      <c r="D190" s="12"/>
      <c r="E190" s="12"/>
      <c r="F190" s="12"/>
      <c r="G190" s="12"/>
    </row>
    <row r="191" spans="1:7" x14ac:dyDescent="0.25">
      <c r="A191" s="12"/>
      <c r="B191" s="12"/>
      <c r="C191" s="44"/>
      <c r="D191" s="12"/>
      <c r="E191" s="12"/>
      <c r="F191" s="12"/>
      <c r="G191" s="12"/>
    </row>
    <row r="192" spans="1:7" x14ac:dyDescent="0.25">
      <c r="A192" s="12"/>
      <c r="B192" s="12"/>
      <c r="C192" s="44"/>
      <c r="D192" s="12"/>
      <c r="E192" s="12"/>
      <c r="F192" s="12"/>
      <c r="G192" s="12"/>
    </row>
    <row r="193" spans="1:7" x14ac:dyDescent="0.25">
      <c r="A193" s="12"/>
      <c r="B193" s="12"/>
      <c r="C193" s="44"/>
      <c r="D193" s="12"/>
      <c r="E193" s="12"/>
      <c r="F193" s="12"/>
      <c r="G193" s="12"/>
    </row>
    <row r="194" spans="1:7" x14ac:dyDescent="0.25">
      <c r="A194" s="12"/>
      <c r="B194" s="12"/>
      <c r="C194" s="44"/>
      <c r="D194" s="12"/>
      <c r="E194" s="12"/>
      <c r="F194" s="12"/>
      <c r="G194" s="12"/>
    </row>
    <row r="195" spans="1:7" x14ac:dyDescent="0.25">
      <c r="A195" s="12"/>
      <c r="B195" s="12"/>
      <c r="C195" s="44"/>
      <c r="D195" s="12"/>
      <c r="E195" s="12"/>
      <c r="F195" s="12"/>
      <c r="G195" s="12"/>
    </row>
    <row r="196" spans="1:7" x14ac:dyDescent="0.25">
      <c r="A196" s="12"/>
      <c r="B196" s="12"/>
      <c r="C196" s="44"/>
      <c r="D196" s="12"/>
      <c r="E196" s="12"/>
      <c r="F196" s="12"/>
      <c r="G196" s="12"/>
    </row>
    <row r="197" spans="1:7" x14ac:dyDescent="0.25">
      <c r="A197" s="12"/>
      <c r="B197" s="12"/>
      <c r="C197" s="44"/>
      <c r="D197" s="12"/>
      <c r="E197" s="12"/>
      <c r="F197" s="12"/>
      <c r="G197" s="12"/>
    </row>
    <row r="198" spans="1:7" x14ac:dyDescent="0.25">
      <c r="A198" s="12"/>
      <c r="B198" s="12"/>
      <c r="C198" s="44"/>
      <c r="D198" s="12"/>
      <c r="E198" s="12"/>
      <c r="F198" s="12"/>
      <c r="G198" s="12"/>
    </row>
    <row r="199" spans="1:7" x14ac:dyDescent="0.25">
      <c r="A199" s="12"/>
      <c r="B199" s="12"/>
      <c r="C199" s="44"/>
      <c r="D199" s="12"/>
      <c r="E199" s="12"/>
      <c r="F199" s="12"/>
      <c r="G199" s="12"/>
    </row>
    <row r="200" spans="1:7" x14ac:dyDescent="0.25">
      <c r="A200" s="12"/>
      <c r="B200" s="12"/>
      <c r="C200" s="44"/>
      <c r="D200" s="12"/>
      <c r="E200" s="12"/>
      <c r="F200" s="12"/>
      <c r="G200" s="12"/>
    </row>
    <row r="201" spans="1:7" x14ac:dyDescent="0.25">
      <c r="A201" s="12"/>
      <c r="B201" s="12"/>
      <c r="C201" s="44"/>
      <c r="D201" s="12"/>
      <c r="E201" s="12"/>
      <c r="F201" s="12"/>
      <c r="G201" s="12"/>
    </row>
    <row r="202" spans="1:7" x14ac:dyDescent="0.25">
      <c r="A202" s="12"/>
      <c r="B202" s="12"/>
      <c r="C202" s="44"/>
      <c r="D202" s="12"/>
      <c r="E202" s="12"/>
      <c r="F202" s="12"/>
      <c r="G202" s="12"/>
    </row>
    <row r="203" spans="1:7" x14ac:dyDescent="0.25">
      <c r="A203" s="12"/>
      <c r="B203" s="12"/>
      <c r="C203" s="44"/>
      <c r="D203" s="12"/>
      <c r="E203" s="12"/>
      <c r="F203" s="12"/>
      <c r="G203" s="12"/>
    </row>
    <row r="204" spans="1:7" x14ac:dyDescent="0.25">
      <c r="A204" s="12"/>
      <c r="B204" s="12"/>
      <c r="C204" s="44"/>
      <c r="D204" s="12"/>
      <c r="E204" s="12"/>
      <c r="F204" s="12"/>
      <c r="G204" s="12"/>
    </row>
    <row r="205" spans="1:7" x14ac:dyDescent="0.25">
      <c r="A205" s="12"/>
      <c r="B205" s="12"/>
      <c r="C205" s="44"/>
      <c r="D205" s="12"/>
      <c r="E205" s="12"/>
      <c r="F205" s="12"/>
      <c r="G205" s="12"/>
    </row>
    <row r="206" spans="1:7" x14ac:dyDescent="0.25">
      <c r="A206" s="12"/>
      <c r="B206" s="12"/>
      <c r="C206" s="44"/>
      <c r="D206" s="12"/>
      <c r="E206" s="12"/>
      <c r="F206" s="12"/>
      <c r="G206" s="12"/>
    </row>
    <row r="207" spans="1:7" x14ac:dyDescent="0.25">
      <c r="C207" s="45"/>
    </row>
    <row r="208" spans="1:7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</sheetData>
  <mergeCells count="45">
    <mergeCell ref="A21:O21"/>
    <mergeCell ref="N24:N25"/>
    <mergeCell ref="O24:O25"/>
    <mergeCell ref="K24:K25"/>
    <mergeCell ref="B26:O26"/>
    <mergeCell ref="A23:A25"/>
    <mergeCell ref="B23:B25"/>
    <mergeCell ref="C23:C25"/>
    <mergeCell ref="H23:H25"/>
    <mergeCell ref="I23:K23"/>
    <mergeCell ref="E24:E25"/>
    <mergeCell ref="B86:O86"/>
    <mergeCell ref="M23:O23"/>
    <mergeCell ref="M24:M25"/>
    <mergeCell ref="B54:O54"/>
    <mergeCell ref="F24:F25"/>
    <mergeCell ref="B38:O38"/>
    <mergeCell ref="J24:J25"/>
    <mergeCell ref="B51:O51"/>
    <mergeCell ref="I24:I25"/>
    <mergeCell ref="B1:O1"/>
    <mergeCell ref="B2:O2"/>
    <mergeCell ref="B3:O3"/>
    <mergeCell ref="B4:O4"/>
    <mergeCell ref="B5:O5"/>
    <mergeCell ref="B102:O102"/>
    <mergeCell ref="L23:L25"/>
    <mergeCell ref="D23:D25"/>
    <mergeCell ref="E23:G23"/>
    <mergeCell ref="G24:G25"/>
    <mergeCell ref="B13:O13"/>
    <mergeCell ref="B14:O14"/>
    <mergeCell ref="B6:O6"/>
    <mergeCell ref="B7:O7"/>
    <mergeCell ref="B8:O8"/>
    <mergeCell ref="B11:O11"/>
    <mergeCell ref="B12:O12"/>
    <mergeCell ref="B9:O9"/>
    <mergeCell ref="B10:O10"/>
    <mergeCell ref="B19:O19"/>
    <mergeCell ref="B20:O20"/>
    <mergeCell ref="B17:O17"/>
    <mergeCell ref="B18:O18"/>
    <mergeCell ref="B15:O15"/>
    <mergeCell ref="B16:O16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1"/>
  <sheetViews>
    <sheetView showZeros="0" workbookViewId="0">
      <selection activeCell="R15" sqref="R15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09" t="s">
        <v>375</v>
      </c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</row>
    <row r="2" spans="2:14" x14ac:dyDescent="0.25">
      <c r="B2" s="409" t="s">
        <v>374</v>
      </c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</row>
    <row r="3" spans="2:14" x14ac:dyDescent="0.25">
      <c r="B3" s="409" t="s">
        <v>373</v>
      </c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</row>
    <row r="4" spans="2:14" x14ac:dyDescent="0.25">
      <c r="B4" s="409" t="s">
        <v>378</v>
      </c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</row>
    <row r="5" spans="2:14" ht="15" customHeight="1" x14ac:dyDescent="0.25">
      <c r="B5" s="410" t="s">
        <v>371</v>
      </c>
      <c r="C5" s="410"/>
      <c r="D5" s="410"/>
      <c r="E5" s="410"/>
      <c r="F5" s="410"/>
      <c r="G5" s="410"/>
      <c r="H5" s="410"/>
      <c r="I5" s="410"/>
      <c r="J5" s="410"/>
      <c r="K5" s="410"/>
      <c r="L5" s="410"/>
      <c r="M5" s="410"/>
      <c r="N5" s="410"/>
    </row>
    <row r="6" spans="2:14" ht="15" customHeight="1" x14ac:dyDescent="0.25">
      <c r="B6" s="410" t="s">
        <v>370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</row>
    <row r="7" spans="2:14" ht="15" customHeight="1" x14ac:dyDescent="0.25">
      <c r="B7" s="410" t="s">
        <v>395</v>
      </c>
      <c r="C7" s="410"/>
      <c r="D7" s="410"/>
      <c r="E7" s="410"/>
      <c r="F7" s="410"/>
      <c r="G7" s="410"/>
      <c r="H7" s="410"/>
      <c r="I7" s="410"/>
      <c r="J7" s="410"/>
      <c r="K7" s="410"/>
      <c r="L7" s="410"/>
      <c r="M7" s="410"/>
      <c r="N7" s="410"/>
    </row>
    <row r="8" spans="2:14" ht="15" customHeight="1" x14ac:dyDescent="0.25">
      <c r="B8" s="410" t="s">
        <v>397</v>
      </c>
      <c r="C8" s="410"/>
      <c r="D8" s="410"/>
      <c r="E8" s="410"/>
      <c r="F8" s="410"/>
      <c r="G8" s="410"/>
      <c r="H8" s="410"/>
      <c r="I8" s="410"/>
      <c r="J8" s="410"/>
      <c r="K8" s="410"/>
      <c r="L8" s="410"/>
      <c r="M8" s="410"/>
      <c r="N8" s="410"/>
    </row>
    <row r="9" spans="2:14" ht="15" customHeight="1" x14ac:dyDescent="0.25">
      <c r="B9" s="410" t="s">
        <v>399</v>
      </c>
      <c r="C9" s="410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</row>
    <row r="10" spans="2:14" ht="15" customHeight="1" x14ac:dyDescent="0.25">
      <c r="B10" s="410" t="s">
        <v>398</v>
      </c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</row>
    <row r="11" spans="2:14" ht="15" customHeight="1" x14ac:dyDescent="0.25">
      <c r="B11" s="410" t="s">
        <v>415</v>
      </c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</row>
    <row r="12" spans="2:14" ht="15" customHeight="1" x14ac:dyDescent="0.25">
      <c r="B12" s="410" t="s">
        <v>414</v>
      </c>
      <c r="C12" s="410"/>
      <c r="D12" s="410"/>
      <c r="E12" s="410"/>
      <c r="F12" s="410"/>
      <c r="G12" s="410"/>
      <c r="H12" s="410"/>
      <c r="I12" s="410"/>
      <c r="J12" s="410"/>
      <c r="K12" s="410"/>
      <c r="L12" s="410"/>
      <c r="M12" s="410"/>
      <c r="N12" s="410"/>
    </row>
    <row r="13" spans="2:14" ht="15" customHeight="1" x14ac:dyDescent="0.25">
      <c r="B13" s="410" t="s">
        <v>485</v>
      </c>
      <c r="C13" s="410"/>
      <c r="D13" s="410"/>
      <c r="E13" s="410"/>
      <c r="F13" s="410"/>
      <c r="G13" s="410"/>
      <c r="H13" s="410"/>
      <c r="I13" s="410"/>
      <c r="J13" s="410"/>
      <c r="K13" s="410"/>
      <c r="L13" s="410"/>
      <c r="M13" s="410"/>
      <c r="N13" s="410"/>
    </row>
    <row r="14" spans="2:14" ht="15" customHeight="1" x14ac:dyDescent="0.25">
      <c r="B14" s="410" t="s">
        <v>486</v>
      </c>
      <c r="C14" s="410"/>
      <c r="D14" s="410"/>
      <c r="E14" s="410"/>
      <c r="F14" s="410"/>
      <c r="G14" s="410"/>
      <c r="H14" s="410"/>
      <c r="I14" s="410"/>
      <c r="J14" s="410"/>
      <c r="K14" s="410"/>
      <c r="L14" s="410"/>
      <c r="M14" s="410"/>
      <c r="N14" s="410"/>
    </row>
    <row r="15" spans="2:14" ht="15" customHeight="1" x14ac:dyDescent="0.25">
      <c r="B15" s="410" t="s">
        <v>496</v>
      </c>
      <c r="C15" s="410"/>
      <c r="D15" s="410"/>
      <c r="E15" s="410"/>
      <c r="F15" s="410"/>
      <c r="G15" s="410"/>
      <c r="H15" s="410"/>
      <c r="I15" s="410"/>
      <c r="J15" s="410"/>
      <c r="K15" s="410"/>
      <c r="L15" s="410"/>
      <c r="M15" s="410"/>
      <c r="N15" s="410"/>
    </row>
    <row r="16" spans="2:14" ht="15" customHeight="1" x14ac:dyDescent="0.25">
      <c r="B16" s="410" t="s">
        <v>502</v>
      </c>
      <c r="C16" s="410"/>
      <c r="D16" s="410"/>
      <c r="E16" s="410"/>
      <c r="F16" s="410"/>
      <c r="G16" s="410"/>
      <c r="H16" s="410"/>
      <c r="I16" s="410"/>
      <c r="J16" s="410"/>
      <c r="K16" s="410"/>
      <c r="L16" s="410"/>
      <c r="M16" s="410"/>
      <c r="N16" s="410"/>
    </row>
    <row r="17" spans="1:14" ht="15" customHeight="1" x14ac:dyDescent="0.25">
      <c r="B17" s="410" t="s">
        <v>517</v>
      </c>
      <c r="C17" s="410"/>
      <c r="D17" s="410"/>
      <c r="E17" s="410"/>
      <c r="F17" s="410"/>
      <c r="G17" s="410"/>
      <c r="H17" s="410"/>
      <c r="I17" s="410"/>
      <c r="J17" s="410"/>
      <c r="K17" s="410"/>
      <c r="L17" s="410"/>
      <c r="M17" s="410"/>
      <c r="N17" s="410"/>
    </row>
    <row r="18" spans="1:14" ht="15" customHeight="1" x14ac:dyDescent="0.25">
      <c r="B18" s="410" t="s">
        <v>516</v>
      </c>
      <c r="C18" s="410"/>
      <c r="D18" s="410"/>
      <c r="E18" s="410"/>
      <c r="F18" s="410"/>
      <c r="G18" s="410"/>
      <c r="H18" s="410"/>
      <c r="I18" s="410"/>
      <c r="J18" s="410"/>
      <c r="K18" s="410"/>
      <c r="L18" s="410"/>
      <c r="M18" s="410"/>
      <c r="N18" s="410"/>
    </row>
    <row r="19" spans="1:14" ht="15" customHeight="1" x14ac:dyDescent="0.25">
      <c r="B19" s="410" t="s">
        <v>528</v>
      </c>
      <c r="C19" s="410"/>
      <c r="D19" s="410"/>
      <c r="E19" s="410"/>
      <c r="F19" s="410"/>
      <c r="G19" s="410"/>
      <c r="H19" s="410"/>
      <c r="I19" s="410"/>
      <c r="J19" s="410"/>
      <c r="K19" s="410"/>
      <c r="L19" s="410"/>
      <c r="M19" s="410"/>
      <c r="N19" s="410"/>
    </row>
    <row r="20" spans="1:14" ht="15" customHeight="1" x14ac:dyDescent="0.25">
      <c r="B20" s="410" t="s">
        <v>541</v>
      </c>
      <c r="C20" s="410"/>
      <c r="D20" s="410"/>
      <c r="E20" s="410"/>
      <c r="F20" s="410"/>
      <c r="G20" s="410"/>
      <c r="H20" s="410"/>
      <c r="I20" s="410"/>
      <c r="J20" s="410"/>
      <c r="K20" s="410"/>
      <c r="L20" s="410"/>
      <c r="M20" s="410"/>
      <c r="N20" s="410"/>
    </row>
    <row r="21" spans="1:14" ht="15" customHeight="1" x14ac:dyDescent="0.25">
      <c r="B21" s="410" t="s">
        <v>544</v>
      </c>
      <c r="C21" s="410"/>
      <c r="D21" s="410"/>
      <c r="E21" s="410"/>
      <c r="F21" s="410"/>
      <c r="G21" s="410"/>
      <c r="H21" s="410"/>
      <c r="I21" s="410"/>
      <c r="J21" s="410"/>
      <c r="K21" s="410"/>
      <c r="L21" s="410"/>
      <c r="M21" s="410"/>
      <c r="N21" s="410"/>
    </row>
    <row r="22" spans="1:14" ht="15" customHeight="1" x14ac:dyDescent="0.25">
      <c r="B22" s="410" t="s">
        <v>539</v>
      </c>
      <c r="C22" s="410"/>
      <c r="D22" s="410"/>
      <c r="E22" s="410"/>
      <c r="F22" s="410"/>
      <c r="G22" s="410"/>
      <c r="H22" s="410"/>
      <c r="I22" s="410"/>
      <c r="J22" s="410"/>
      <c r="K22" s="410"/>
      <c r="L22" s="410"/>
      <c r="M22" s="410"/>
      <c r="N22" s="410"/>
    </row>
    <row r="24" spans="1:14" x14ac:dyDescent="0.25">
      <c r="A24" s="435" t="s">
        <v>249</v>
      </c>
      <c r="B24" s="435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</row>
    <row r="25" spans="1:14" x14ac:dyDescent="0.25">
      <c r="F25" s="4"/>
      <c r="N25" s="4" t="s">
        <v>185</v>
      </c>
    </row>
    <row r="26" spans="1:14" ht="15" customHeight="1" x14ac:dyDescent="0.25">
      <c r="A26" s="438" t="s">
        <v>5</v>
      </c>
      <c r="B26" s="441" t="s">
        <v>422</v>
      </c>
      <c r="C26" s="424" t="s">
        <v>419</v>
      </c>
      <c r="D26" s="428" t="s">
        <v>213</v>
      </c>
      <c r="E26" s="428"/>
      <c r="F26" s="429"/>
      <c r="G26" s="444" t="s">
        <v>421</v>
      </c>
      <c r="H26" s="447" t="s">
        <v>213</v>
      </c>
      <c r="I26" s="448"/>
      <c r="J26" s="449"/>
      <c r="K26" s="423" t="s">
        <v>0</v>
      </c>
      <c r="L26" s="431" t="s">
        <v>213</v>
      </c>
      <c r="M26" s="432"/>
      <c r="N26" s="433"/>
    </row>
    <row r="27" spans="1:14" ht="15" customHeight="1" x14ac:dyDescent="0.25">
      <c r="A27" s="439"/>
      <c r="B27" s="442"/>
      <c r="C27" s="425"/>
      <c r="D27" s="429" t="s">
        <v>1</v>
      </c>
      <c r="E27" s="451"/>
      <c r="F27" s="430" t="s">
        <v>2</v>
      </c>
      <c r="G27" s="445"/>
      <c r="H27" s="450" t="s">
        <v>1</v>
      </c>
      <c r="I27" s="450"/>
      <c r="J27" s="419" t="s">
        <v>2</v>
      </c>
      <c r="K27" s="423"/>
      <c r="L27" s="423" t="s">
        <v>1</v>
      </c>
      <c r="M27" s="423"/>
      <c r="N27" s="434" t="s">
        <v>2</v>
      </c>
    </row>
    <row r="28" spans="1:14" ht="28.5" customHeight="1" x14ac:dyDescent="0.25">
      <c r="A28" s="440"/>
      <c r="B28" s="443"/>
      <c r="C28" s="426"/>
      <c r="D28" s="379" t="s">
        <v>3</v>
      </c>
      <c r="E28" s="380" t="s">
        <v>4</v>
      </c>
      <c r="F28" s="430"/>
      <c r="G28" s="446"/>
      <c r="H28" s="383" t="s">
        <v>3</v>
      </c>
      <c r="I28" s="376" t="s">
        <v>4</v>
      </c>
      <c r="J28" s="419"/>
      <c r="K28" s="423"/>
      <c r="L28" s="377" t="s">
        <v>3</v>
      </c>
      <c r="M28" s="375" t="s">
        <v>4</v>
      </c>
      <c r="N28" s="434"/>
    </row>
    <row r="29" spans="1:14" ht="15" customHeight="1" x14ac:dyDescent="0.25">
      <c r="A29" s="5" t="s">
        <v>78</v>
      </c>
      <c r="B29" s="6" t="s">
        <v>62</v>
      </c>
      <c r="C29" s="190">
        <f>D29+F29</f>
        <v>65969</v>
      </c>
      <c r="D29" s="190">
        <f>'4 pr._savarankiškos f-jos'!E28</f>
        <v>65969</v>
      </c>
      <c r="E29" s="190">
        <f>'4 pr._savarankiškos f-jos'!F28</f>
        <v>48950</v>
      </c>
      <c r="F29" s="190">
        <f>'4 pr._savarankiškos f-jos'!G28</f>
        <v>0</v>
      </c>
      <c r="G29" s="189">
        <f>H29+J29</f>
        <v>0</v>
      </c>
      <c r="H29" s="189">
        <f>'4 pr._savarankiškos f-jos'!I28</f>
        <v>-799</v>
      </c>
      <c r="I29" s="189">
        <f>'4 pr._savarankiškos f-jos'!J28</f>
        <v>-1035</v>
      </c>
      <c r="J29" s="189">
        <f>'4 pr._savarankiškos f-jos'!K28</f>
        <v>799</v>
      </c>
      <c r="K29" s="8">
        <f>L29+N29</f>
        <v>65969</v>
      </c>
      <c r="L29" s="8">
        <f>D29+H29</f>
        <v>65170</v>
      </c>
      <c r="M29" s="8">
        <f>E29+I29</f>
        <v>47915</v>
      </c>
      <c r="N29" s="8">
        <f>F29+J29</f>
        <v>799</v>
      </c>
    </row>
    <row r="30" spans="1:14" ht="15" customHeight="1" x14ac:dyDescent="0.25">
      <c r="A30" s="9" t="s">
        <v>198</v>
      </c>
      <c r="B30" s="6" t="s">
        <v>20</v>
      </c>
      <c r="C30" s="190">
        <f>D30+F30</f>
        <v>17639091</v>
      </c>
      <c r="D30" s="190">
        <f>'4 pr._savarankiškos f-jos'!E29+'4 pr._savarankiškos f-jos'!E117+'4 pr._savarankiškos f-jos'!E172+'4 pr._savarankiškos f-jos'!E179+'4 pr._savarankiškos f-jos'!E266+'4 pr._savarankiškos f-jos'!E271+'4 pr._savarankiškos f-jos'!E296+'5 pr._valstybinės f-jos (2)'!E22+'5 pr._valstybinės f-jos (2)'!E92+'5 pr._valstybinės f-jos (2)'!E118+'6 pr._mokinio krepšelis (2)'!E22+'8 pr._aplinkos apsaugos s. p.'!E16+'8 pr._aplinkos apsaugos s. p.'!E19+'9 pr._įstaigų pajamos'!E28+'9 pr._įstaigų pajamos'!E53+'10 pr._skolintos lėšos'!E24+'10 pr._skolintos lėšos'!E29+'10 pr._skolintos lėšos'!E36+'10 pr._skolintos lėšos'!E39+'10 pr._skolintos lėšos'!E47+'10 pr._skolintos lėšos'!E50+'[1]11 pr._apyvartinės lėšos'!E16+'[1]11 pr._apyvartinės lėšos'!E45+'[1]11 pr._apyvartinės lėšos'!E81+'[1]11 pr._apyvartinės lėšos'!E90+'[1]11 pr._apyvartinės lėšos'!E147+'[1]11 pr._apyvartinės lėšos'!E155+'7 pr._kita dotacija'!E28+'7 pr._kita dotacija'!E76+'7 pr._kita dotacija'!E82+'7 pr._kita dotacija'!E86+'7 pr._kita dotacija'!E172+'7 pr._kita dotacija'!E176+'7 pr._kita dotacija'!E222</f>
        <v>11766414</v>
      </c>
      <c r="E30" s="190">
        <f>'4 pr._savarankiškos f-jos'!F29+'4 pr._savarankiškos f-jos'!F117+'4 pr._savarankiškos f-jos'!F172+'4 pr._savarankiškos f-jos'!F179+'4 pr._savarankiškos f-jos'!F266+'4 pr._savarankiškos f-jos'!F271+'4 pr._savarankiškos f-jos'!F296+'5 pr._valstybinės f-jos (2)'!F22+'5 pr._valstybinės f-jos (2)'!F92+'5 pr._valstybinės f-jos (2)'!F118+'6 pr._mokinio krepšelis (2)'!F22+'8 pr._aplinkos apsaugos s. p.'!F16+'8 pr._aplinkos apsaugos s. p.'!F19+'9 pr._įstaigų pajamos'!F28+'9 pr._įstaigų pajamos'!F53+'10 pr._skolintos lėšos'!F24+'10 pr._skolintos lėšos'!F29+'10 pr._skolintos lėšos'!F36+'10 pr._skolintos lėšos'!F39+'10 pr._skolintos lėšos'!F47+'10 pr._skolintos lėšos'!F50+'[1]11 pr._apyvartinės lėšos'!F16+'[1]11 pr._apyvartinės lėšos'!F45+'[1]11 pr._apyvartinės lėšos'!F81+'[1]11 pr._apyvartinės lėšos'!F90+'[1]11 pr._apyvartinės lėšos'!F147+'[1]11 pr._apyvartinės lėšos'!F155+'7 pr._kita dotacija'!F28+'7 pr._kita dotacija'!F76+'7 pr._kita dotacija'!F82+'7 pr._kita dotacija'!F86+'7 pr._kita dotacija'!F172+'7 pr._kita dotacija'!F176+'7 pr._kita dotacija'!F222</f>
        <v>2143143</v>
      </c>
      <c r="F30" s="190">
        <f>'4 pr._savarankiškos f-jos'!G29+'4 pr._savarankiškos f-jos'!G117+'4 pr._savarankiškos f-jos'!G172+'4 pr._savarankiškos f-jos'!G179+'4 pr._savarankiškos f-jos'!G266+'4 pr._savarankiškos f-jos'!G271+'4 pr._savarankiškos f-jos'!G296+'5 pr._valstybinės f-jos (2)'!G22+'5 pr._valstybinės f-jos (2)'!G92+'5 pr._valstybinės f-jos (2)'!G118+'6 pr._mokinio krepšelis (2)'!G22+'8 pr._aplinkos apsaugos s. p.'!G16+'8 pr._aplinkos apsaugos s. p.'!G19+'9 pr._įstaigų pajamos'!G28+'9 pr._įstaigų pajamos'!G53+'10 pr._skolintos lėšos'!G24+'10 pr._skolintos lėšos'!G29+'10 pr._skolintos lėšos'!G36+'10 pr._skolintos lėšos'!G39+'10 pr._skolintos lėšos'!G47+'10 pr._skolintos lėšos'!G50+'[1]11 pr._apyvartinės lėšos'!G16+'[1]11 pr._apyvartinės lėšos'!G45+'[1]11 pr._apyvartinės lėšos'!G81+'[1]11 pr._apyvartinės lėšos'!G90+'[1]11 pr._apyvartinės lėšos'!G147+'[1]11 pr._apyvartinės lėšos'!G155+'7 pr._kita dotacija'!G28+'7 pr._kita dotacija'!G76+'7 pr._kita dotacija'!G82+'7 pr._kita dotacija'!G86+'7 pr._kita dotacija'!G172+'7 pr._kita dotacija'!G176+'7 pr._kita dotacija'!G222</f>
        <v>5872677</v>
      </c>
      <c r="G30" s="189">
        <f>H30+J30</f>
        <v>-132055</v>
      </c>
      <c r="H30" s="189">
        <f>'4 pr._savarankiškos f-jos'!I29+'4 pr._savarankiškos f-jos'!I117+'4 pr._savarankiškos f-jos'!I172+'4 pr._savarankiškos f-jos'!I179+'4 pr._savarankiškos f-jos'!I266+'4 pr._savarankiškos f-jos'!I271+'4 pr._savarankiškos f-jos'!I296+'5 pr._valstybinės f-jos (2)'!I22+'5 pr._valstybinės f-jos (2)'!I92+'5 pr._valstybinės f-jos (2)'!I118+'6 pr._mokinio krepšelis (2)'!I22+'8 pr._aplinkos apsaugos s. p.'!I16+'8 pr._aplinkos apsaugos s. p.'!I19+'9 pr._įstaigų pajamos'!I28+'9 pr._įstaigų pajamos'!I53+'10 pr._skolintos lėšos'!I24+'10 pr._skolintos lėšos'!I29+'10 pr._skolintos lėšos'!I36+'10 pr._skolintos lėšos'!I39+'10 pr._skolintos lėšos'!I47+'10 pr._skolintos lėšos'!I50+'[1]11 pr._apyvartinės lėšos'!I16+'[1]11 pr._apyvartinės lėšos'!I45+'[1]11 pr._apyvartinės lėšos'!I81+'[1]11 pr._apyvartinės lėšos'!I90+'[1]11 pr._apyvartinės lėšos'!I147+'[1]11 pr._apyvartinės lėšos'!I155+'7 pr._kita dotacija'!I28+'7 pr._kita dotacija'!I76+'7 pr._kita dotacija'!I82+'7 pr._kita dotacija'!I86+'7 pr._kita dotacija'!I172+'7 pr._kita dotacija'!I176+'7 pr._kita dotacija'!I222</f>
        <v>-137684</v>
      </c>
      <c r="I30" s="189">
        <f>'4 pr._savarankiškos f-jos'!J29+'4 pr._savarankiškos f-jos'!J117+'4 pr._savarankiškos f-jos'!J172+'4 pr._savarankiškos f-jos'!J179+'4 pr._savarankiškos f-jos'!J266+'4 pr._savarankiškos f-jos'!J271+'4 pr._savarankiškos f-jos'!J296+'5 pr._valstybinės f-jos (2)'!J22+'5 pr._valstybinės f-jos (2)'!J92+'5 pr._valstybinės f-jos (2)'!J118+'6 pr._mokinio krepšelis (2)'!J22+'8 pr._aplinkos apsaugos s. p.'!J16+'8 pr._aplinkos apsaugos s. p.'!J19+'9 pr._įstaigų pajamos'!J28+'9 pr._įstaigų pajamos'!J53+'10 pr._skolintos lėšos'!J24+'10 pr._skolintos lėšos'!J29+'10 pr._skolintos lėšos'!J36+'10 pr._skolintos lėšos'!J39+'10 pr._skolintos lėšos'!J47+'10 pr._skolintos lėšos'!J50+'[1]11 pr._apyvartinės lėšos'!J16+'[1]11 pr._apyvartinės lėšos'!J45+'[1]11 pr._apyvartinės lėšos'!J81+'[1]11 pr._apyvartinės lėšos'!J90+'[1]11 pr._apyvartinės lėšos'!J147+'[1]11 pr._apyvartinės lėšos'!J155+'7 pr._kita dotacija'!J28+'7 pr._kita dotacija'!J76+'7 pr._kita dotacija'!J82+'7 pr._kita dotacija'!J86+'7 pr._kita dotacija'!J172+'7 pr._kita dotacija'!J176+'7 pr._kita dotacija'!J222</f>
        <v>21548</v>
      </c>
      <c r="J30" s="189">
        <f>'4 pr._savarankiškos f-jos'!K29+'4 pr._savarankiškos f-jos'!K117+'4 pr._savarankiškos f-jos'!K172+'4 pr._savarankiškos f-jos'!K179+'4 pr._savarankiškos f-jos'!K266+'4 pr._savarankiškos f-jos'!K271+'4 pr._savarankiškos f-jos'!K296+'5 pr._valstybinės f-jos (2)'!K22+'5 pr._valstybinės f-jos (2)'!K92+'5 pr._valstybinės f-jos (2)'!K118+'6 pr._mokinio krepšelis (2)'!K22+'8 pr._aplinkos apsaugos s. p.'!K16+'8 pr._aplinkos apsaugos s. p.'!K19+'9 pr._įstaigų pajamos'!K28+'9 pr._įstaigų pajamos'!K53+'10 pr._skolintos lėšos'!K24+'10 pr._skolintos lėšos'!K29+'10 pr._skolintos lėšos'!K36+'10 pr._skolintos lėšos'!K39+'10 pr._skolintos lėšos'!K47+'10 pr._skolintos lėšos'!K50+'[1]11 pr._apyvartinės lėšos'!K16+'[1]11 pr._apyvartinės lėšos'!K45+'[1]11 pr._apyvartinės lėšos'!K81+'[1]11 pr._apyvartinės lėšos'!K90+'[1]11 pr._apyvartinės lėšos'!K147+'[1]11 pr._apyvartinės lėšos'!K155+'7 pr._kita dotacija'!K28+'7 pr._kita dotacija'!K76+'7 pr._kita dotacija'!K82+'7 pr._kita dotacija'!K86+'7 pr._kita dotacija'!K172+'7 pr._kita dotacija'!K176+'7 pr._kita dotacija'!K222</f>
        <v>5629</v>
      </c>
      <c r="K30" s="8">
        <f>L30+N30</f>
        <v>17507036</v>
      </c>
      <c r="L30" s="8">
        <f>D30+H30</f>
        <v>11628730</v>
      </c>
      <c r="M30" s="8">
        <f>E30+I30</f>
        <v>2164691</v>
      </c>
      <c r="N30" s="8">
        <f>F30+J30</f>
        <v>5878306</v>
      </c>
    </row>
    <row r="31" spans="1:14" ht="15" customHeight="1" x14ac:dyDescent="0.25">
      <c r="A31" s="5" t="s">
        <v>79</v>
      </c>
      <c r="B31" s="6" t="s">
        <v>7</v>
      </c>
      <c r="C31" s="190">
        <f>D31+F31</f>
        <v>157042</v>
      </c>
      <c r="D31" s="190">
        <f>'4 pr._savarankiškos f-jos'!E38+'4 pr._savarankiškos f-jos'!E125+'4 pr._savarankiškos f-jos'!E272+'5 pr._valstybinės f-jos (2)'!E40+'5 pr._valstybinės f-jos (2)'!E94+'7 pr._kita dotacija'!E30+'7 pr._kita dotacija'!E179+'9 pr._įstaigų pajamos'!E29+'9 pr._įstaigų pajamos'!E40++'9 pr._įstaigų pajamos'!E88+'[1]11 pr._apyvartinės lėšos'!E22+'[1]11 pr._apyvartinės lėšos'!E54</f>
        <v>149083</v>
      </c>
      <c r="E31" s="190">
        <f>'4 pr._savarankiškos f-jos'!F38+'4 pr._savarankiškos f-jos'!F125+'4 pr._savarankiškos f-jos'!F272+'5 pr._valstybinės f-jos (2)'!F40+'5 pr._valstybinės f-jos (2)'!F94+'7 pr._kita dotacija'!F30+'7 pr._kita dotacija'!F179+'9 pr._įstaigų pajamos'!F29+'9 pr._įstaigų pajamos'!F40++'9 pr._įstaigų pajamos'!F88+'[1]11 pr._apyvartinės lėšos'!F22+'[1]11 pr._apyvartinės lėšos'!F54</f>
        <v>80762</v>
      </c>
      <c r="F31" s="190">
        <f>'4 pr._savarankiškos f-jos'!G38+'4 pr._savarankiškos f-jos'!G125+'4 pr._savarankiškos f-jos'!G272+'5 pr._valstybinės f-jos (2)'!G40+'5 pr._valstybinės f-jos (2)'!G94+'7 pr._kita dotacija'!G30+'7 pr._kita dotacija'!G179+'9 pr._įstaigų pajamos'!G29+'9 pr._įstaigų pajamos'!G40++'9 pr._įstaigų pajamos'!G88+'[1]11 pr._apyvartinės lėšos'!G22+'[1]11 pr._apyvartinės lėšos'!G54</f>
        <v>7959</v>
      </c>
      <c r="G31" s="189">
        <f>H31+J31</f>
        <v>23</v>
      </c>
      <c r="H31" s="189">
        <f>'4 pr._savarankiškos f-jos'!I38+'4 pr._savarankiškos f-jos'!I125+'4 pr._savarankiškos f-jos'!I272+'5 pr._valstybinės f-jos (2)'!I40+'5 pr._valstybinės f-jos (2)'!I94+'7 pr._kita dotacija'!I30+'7 pr._kita dotacija'!I179+'9 pr._įstaigų pajamos'!I29+'9 pr._įstaigų pajamos'!I40++'9 pr._įstaigų pajamos'!I88+'[1]11 pr._apyvartinės lėšos'!I22+'[1]11 pr._apyvartinės lėšos'!I54</f>
        <v>23</v>
      </c>
      <c r="I31" s="189">
        <f>'4 pr._savarankiškos f-jos'!J38+'4 pr._savarankiškos f-jos'!J125+'4 pr._savarankiškos f-jos'!J272+'5 pr._valstybinės f-jos (2)'!J40+'5 pr._valstybinės f-jos (2)'!J94+'7 pr._kita dotacija'!J30+'7 pr._kita dotacija'!J179+'9 pr._įstaigų pajamos'!J29+'9 pr._įstaigų pajamos'!J40++'9 pr._įstaigų pajamos'!J88+'[1]11 pr._apyvartinės lėšos'!J22+'[1]11 pr._apyvartinės lėšos'!J54</f>
        <v>272</v>
      </c>
      <c r="J31" s="189">
        <f>'4 pr._savarankiškos f-jos'!K38+'4 pr._savarankiškos f-jos'!K125+'4 pr._savarankiškos f-jos'!K272+'5 pr._valstybinės f-jos (2)'!K40+'5 pr._valstybinės f-jos (2)'!K94+'7 pr._kita dotacija'!K30+'7 pr._kita dotacija'!K179+'9 pr._įstaigų pajamos'!K29+'9 pr._įstaigų pajamos'!K40++'9 pr._įstaigų pajamos'!K88+'[1]11 pr._apyvartinės lėšos'!K22+'[1]11 pr._apyvartinės lėšos'!K54</f>
        <v>0</v>
      </c>
      <c r="K31" s="8">
        <f>L31+N31</f>
        <v>157065</v>
      </c>
      <c r="L31" s="8">
        <f>D31+H31</f>
        <v>149106</v>
      </c>
      <c r="M31" s="8">
        <f>E31+I31</f>
        <v>81034</v>
      </c>
      <c r="N31" s="8">
        <f>F31+J31</f>
        <v>7959</v>
      </c>
    </row>
    <row r="32" spans="1:14" ht="15" customHeight="1" x14ac:dyDescent="0.25">
      <c r="A32" s="5" t="s">
        <v>80</v>
      </c>
      <c r="B32" s="6" t="s">
        <v>10</v>
      </c>
      <c r="C32" s="190">
        <f>D32+F32</f>
        <v>173957</v>
      </c>
      <c r="D32" s="190">
        <f>'4 pr._savarankiškos f-jos'!E46+'4 pr._savarankiškos f-jos'!E129+'4 pr._savarankiškos f-jos'!E275+'5 pr._valstybinės f-jos (2)'!E44+'5 pr._valstybinės f-jos (2)'!E96+'7 pr._kita dotacija'!E182+'7 pr._kita dotacija'!E34+'9 pr._įstaigų pajamos'!E30+'9 pr._įstaigų pajamos'!E41+'9 pr._įstaigų pajamos'!E89+'[1]11 pr._apyvartinės lėšos'!E24+'[1]11 pr._apyvartinės lėšos'!E56++'[1]11 pr._apyvartinės lėšos'!E157</f>
        <v>128807</v>
      </c>
      <c r="E32" s="190">
        <f>'4 pr._savarankiškos f-jos'!F46+'4 pr._savarankiškos f-jos'!F129+'4 pr._savarankiškos f-jos'!F275+'5 pr._valstybinės f-jos (2)'!F44+'5 pr._valstybinės f-jos (2)'!F96+'7 pr._kita dotacija'!F182+'7 pr._kita dotacija'!F34+'9 pr._įstaigų pajamos'!F30+'9 pr._įstaigų pajamos'!F41+'9 pr._įstaigų pajamos'!F89+'[1]11 pr._apyvartinės lėšos'!F24+'[1]11 pr._apyvartinės lėšos'!F56++'[1]11 pr._apyvartinės lėšos'!F157</f>
        <v>70980</v>
      </c>
      <c r="F32" s="190">
        <f>'4 pr._savarankiškos f-jos'!G46+'4 pr._savarankiškos f-jos'!G129+'4 pr._savarankiškos f-jos'!G275+'5 pr._valstybinės f-jos (2)'!G44+'5 pr._valstybinės f-jos (2)'!G96+'7 pr._kita dotacija'!G182+'7 pr._kita dotacija'!G34+'9 pr._įstaigų pajamos'!G30+'9 pr._įstaigų pajamos'!G41+'9 pr._įstaigų pajamos'!G89+'[1]11 pr._apyvartinės lėšos'!G24+'[1]11 pr._apyvartinės lėšos'!G56++'[1]11 pr._apyvartinės lėšos'!G157</f>
        <v>45150</v>
      </c>
      <c r="G32" s="189">
        <f>H32+J32</f>
        <v>-9678</v>
      </c>
      <c r="H32" s="189">
        <f>'4 pr._savarankiškos f-jos'!I46+'4 pr._savarankiškos f-jos'!I129+'4 pr._savarankiškos f-jos'!I275+'5 pr._valstybinės f-jos (2)'!I44+'5 pr._valstybinės f-jos (2)'!I96+'7 pr._kita dotacija'!I182+'7 pr._kita dotacija'!I34+'9 pr._įstaigų pajamos'!I30+'9 pr._įstaigų pajamos'!I41+'9 pr._įstaigų pajamos'!I89+'[1]11 pr._apyvartinės lėšos'!I24+'[1]11 pr._apyvartinės lėšos'!I56++'[1]11 pr._apyvartinės lėšos'!I157</f>
        <v>-487</v>
      </c>
      <c r="I32" s="189">
        <f>'4 pr._savarankiškos f-jos'!J46+'4 pr._savarankiškos f-jos'!J129+'4 pr._savarankiškos f-jos'!J275+'5 pr._valstybinės f-jos (2)'!J44+'5 pr._valstybinės f-jos (2)'!J96+'7 pr._kita dotacija'!J182+'7 pr._kita dotacija'!J34+'9 pr._įstaigų pajamos'!J30+'9 pr._įstaigų pajamos'!J41+'9 pr._įstaigų pajamos'!J89+'[1]11 pr._apyvartinės lėšos'!J24+'[1]11 pr._apyvartinės lėšos'!J56++'[1]11 pr._apyvartinės lėšos'!J157</f>
        <v>97</v>
      </c>
      <c r="J32" s="189">
        <f>'4 pr._savarankiškos f-jos'!K46+'4 pr._savarankiškos f-jos'!K129+'4 pr._savarankiškos f-jos'!K275+'5 pr._valstybinės f-jos (2)'!K44+'5 pr._valstybinės f-jos (2)'!K96+'7 pr._kita dotacija'!K182+'7 pr._kita dotacija'!K34+'9 pr._įstaigų pajamos'!K30+'9 pr._įstaigų pajamos'!K41+'9 pr._įstaigų pajamos'!K89+'[1]11 pr._apyvartinės lėšos'!K24+'[1]11 pr._apyvartinės lėšos'!K56++'[1]11 pr._apyvartinės lėšos'!K157</f>
        <v>-9191</v>
      </c>
      <c r="K32" s="8">
        <f>L32+N32</f>
        <v>164279</v>
      </c>
      <c r="L32" s="8">
        <f>D32+H32</f>
        <v>128320</v>
      </c>
      <c r="M32" s="8">
        <f>E32+I32</f>
        <v>71077</v>
      </c>
      <c r="N32" s="8">
        <f>F32+J32</f>
        <v>35959</v>
      </c>
    </row>
    <row r="33" spans="1:14" ht="15" customHeight="1" x14ac:dyDescent="0.25">
      <c r="A33" s="5" t="s">
        <v>81</v>
      </c>
      <c r="B33" s="6" t="s">
        <v>11</v>
      </c>
      <c r="C33" s="190">
        <f>D33+F33</f>
        <v>265458</v>
      </c>
      <c r="D33" s="190">
        <f>'4 pr._savarankiškos f-jos'!E53+'4 pr._savarankiškos f-jos'!E133+'4 pr._savarankiškos f-jos'!E276+'5 pr._valstybinės f-jos (2)'!E48+'5 pr._valstybinės f-jos (2)'!E98+'7 pr._kita dotacija'!E38+'7 pr._kita dotacija'!E185+'9 pr._įstaigų pajamos'!E31+'9 pr._įstaigų pajamos'!E42+'9 pr._įstaigų pajamos'!E90+'[1]11 pr._apyvartinės lėšos'!E26+'[1]11 pr._apyvartinės lėšos'!E58</f>
        <v>249648</v>
      </c>
      <c r="E33" s="190">
        <f>'4 pr._savarankiškos f-jos'!F53+'4 pr._savarankiškos f-jos'!F133+'4 pr._savarankiškos f-jos'!F276+'5 pr._valstybinės f-jos (2)'!F48+'5 pr._valstybinės f-jos (2)'!F98+'7 pr._kita dotacija'!F38+'7 pr._kita dotacija'!F185+'9 pr._įstaigų pajamos'!F31+'9 pr._įstaigų pajamos'!F42+'9 pr._įstaigų pajamos'!F90+'[1]11 pr._apyvartinės lėšos'!F26+'[1]11 pr._apyvartinės lėšos'!F58</f>
        <v>134654</v>
      </c>
      <c r="F33" s="190">
        <f>'4 pr._savarankiškos f-jos'!G53+'4 pr._savarankiškos f-jos'!G133+'4 pr._savarankiškos f-jos'!G276+'5 pr._valstybinės f-jos (2)'!G48+'5 pr._valstybinės f-jos (2)'!G98+'7 pr._kita dotacija'!G38+'7 pr._kita dotacija'!G185+'9 pr._įstaigų pajamos'!G31+'9 pr._įstaigų pajamos'!G42+'9 pr._įstaigų pajamos'!G90+'[1]11 pr._apyvartinės lėšos'!G26+'[1]11 pr._apyvartinės lėšos'!G58</f>
        <v>15810</v>
      </c>
      <c r="G33" s="189">
        <f>H33+J33</f>
        <v>-2327</v>
      </c>
      <c r="H33" s="189">
        <f>'4 pr._savarankiškos f-jos'!I53+'4 pr._savarankiškos f-jos'!I133+'4 pr._savarankiškos f-jos'!I276+'5 pr._valstybinės f-jos (2)'!I48+'5 pr._valstybinės f-jos (2)'!I98+'7 pr._kita dotacija'!I38+'7 pr._kita dotacija'!I185+'9 pr._įstaigų pajamos'!I31+'9 pr._įstaigų pajamos'!I42+'9 pr._įstaigų pajamos'!I90+'[1]11 pr._apyvartinės lėšos'!I26+'[1]11 pr._apyvartinės lėšos'!I58</f>
        <v>-8427</v>
      </c>
      <c r="I33" s="189">
        <f>'4 pr._savarankiškos f-jos'!J53+'4 pr._savarankiškos f-jos'!J133+'4 pr._savarankiškos f-jos'!J276+'5 pr._valstybinės f-jos (2)'!J48+'5 pr._valstybinės f-jos (2)'!J98+'7 pr._kita dotacija'!J38+'7 pr._kita dotacija'!J185+'9 pr._įstaigų pajamos'!J31+'9 pr._įstaigų pajamos'!J42+'9 pr._įstaigų pajamos'!J90+'[1]11 pr._apyvartinės lėšos'!J26+'[1]11 pr._apyvartinės lėšos'!J58</f>
        <v>-5646</v>
      </c>
      <c r="J33" s="189">
        <f>'4 pr._savarankiškos f-jos'!K53+'4 pr._savarankiškos f-jos'!K133+'4 pr._savarankiškos f-jos'!K276+'5 pr._valstybinės f-jos (2)'!K48+'5 pr._valstybinės f-jos (2)'!K98+'7 pr._kita dotacija'!K38+'7 pr._kita dotacija'!K185+'9 pr._įstaigų pajamos'!K31+'9 pr._įstaigų pajamos'!K42+'9 pr._įstaigų pajamos'!K90+'[1]11 pr._apyvartinės lėšos'!K26+'[1]11 pr._apyvartinės lėšos'!K58</f>
        <v>6100</v>
      </c>
      <c r="K33" s="8">
        <f>L33+N33</f>
        <v>263131</v>
      </c>
      <c r="L33" s="8">
        <f>D33+H33</f>
        <v>241221</v>
      </c>
      <c r="M33" s="8">
        <f>E33+I33</f>
        <v>129008</v>
      </c>
      <c r="N33" s="8">
        <f>F33+J33</f>
        <v>21910</v>
      </c>
    </row>
    <row r="34" spans="1:14" ht="15" customHeight="1" x14ac:dyDescent="0.25">
      <c r="A34" s="5" t="s">
        <v>82</v>
      </c>
      <c r="B34" s="6" t="s">
        <v>12</v>
      </c>
      <c r="C34" s="190">
        <f>D34+F34</f>
        <v>166624</v>
      </c>
      <c r="D34" s="190">
        <f>'4 pr._savarankiškos f-jos'!E59+'4 pr._savarankiškos f-jos'!E137+'5 pr._valstybinės f-jos (2)'!E52+'5 pr._valstybinės f-jos (2)'!E100+'7 pr._kita dotacija'!E42+'9 pr._įstaigų pajamos'!E32+'9 pr._įstaigų pajamos'!E43+'[1]11 pr._apyvartinės lėšos'!E28+'[1]11 pr._apyvartinės lėšos'!E60</f>
        <v>165253</v>
      </c>
      <c r="E34" s="190">
        <f>'4 pr._savarankiškos f-jos'!F59+'4 pr._savarankiškos f-jos'!F137+'5 pr._valstybinės f-jos (2)'!F52+'5 pr._valstybinės f-jos (2)'!F100+'7 pr._kita dotacija'!F42+'9 pr._įstaigų pajamos'!F32+'9 pr._įstaigų pajamos'!F43+'[1]11 pr._apyvartinės lėšos'!F28+'[1]11 pr._apyvartinės lėšos'!F60</f>
        <v>80039</v>
      </c>
      <c r="F34" s="190">
        <f>'4 pr._savarankiškos f-jos'!G59+'4 pr._savarankiškos f-jos'!G137+'5 pr._valstybinės f-jos (2)'!G52+'5 pr._valstybinės f-jos (2)'!G100+'7 pr._kita dotacija'!G42+'9 pr._įstaigų pajamos'!G32+'9 pr._įstaigų pajamos'!G43+'[1]11 pr._apyvartinės lėšos'!G28+'[1]11 pr._apyvartinės lėšos'!G60</f>
        <v>1371</v>
      </c>
      <c r="G34" s="189">
        <f>H34+J34</f>
        <v>333</v>
      </c>
      <c r="H34" s="189">
        <f>'4 pr._savarankiškos f-jos'!I59+'4 pr._savarankiškos f-jos'!I137+'5 pr._valstybinės f-jos (2)'!I52+'5 pr._valstybinės f-jos (2)'!I100+'7 pr._kita dotacija'!I42+'9 pr._įstaigų pajamos'!I32+'9 pr._įstaigų pajamos'!I43+'[1]11 pr._apyvartinės lėšos'!I28+'[1]11 pr._apyvartinės lėšos'!I60</f>
        <v>-1979</v>
      </c>
      <c r="I34" s="189">
        <f>'4 pr._savarankiškos f-jos'!J59+'4 pr._savarankiškos f-jos'!J137+'5 pr._valstybinės f-jos (2)'!J52+'5 pr._valstybinės f-jos (2)'!J100+'7 pr._kita dotacija'!J42+'9 pr._įstaigų pajamos'!J32+'9 pr._įstaigų pajamos'!J43+'[1]11 pr._apyvartinės lėšos'!J28+'[1]11 pr._apyvartinės lėšos'!J60</f>
        <v>-3077</v>
      </c>
      <c r="J34" s="189">
        <f>'4 pr._savarankiškos f-jos'!K59+'4 pr._savarankiškos f-jos'!K137+'5 pr._valstybinės f-jos (2)'!K52+'5 pr._valstybinės f-jos (2)'!K100+'7 pr._kita dotacija'!K42+'9 pr._įstaigų pajamos'!K32+'9 pr._įstaigų pajamos'!K43+'[1]11 pr._apyvartinės lėšos'!K28+'[1]11 pr._apyvartinės lėšos'!K60</f>
        <v>2312</v>
      </c>
      <c r="K34" s="8">
        <f>L34+N34</f>
        <v>166957</v>
      </c>
      <c r="L34" s="8">
        <f>D34+H34</f>
        <v>163274</v>
      </c>
      <c r="M34" s="8">
        <f>E34+I34</f>
        <v>76962</v>
      </c>
      <c r="N34" s="8">
        <f>F34+J34</f>
        <v>3683</v>
      </c>
    </row>
    <row r="35" spans="1:14" ht="15" customHeight="1" x14ac:dyDescent="0.25">
      <c r="A35" s="5" t="s">
        <v>83</v>
      </c>
      <c r="B35" s="6" t="s">
        <v>13</v>
      </c>
      <c r="C35" s="190">
        <f>D35+F35</f>
        <v>115781</v>
      </c>
      <c r="D35" s="190">
        <f>'4 pr._savarankiškos f-jos'!E66+'4 pr._savarankiškos f-jos'!E141+'5 pr._valstybinės f-jos (2)'!E56+'5 pr._valstybinės f-jos (2)'!E102+'7 pr._kita dotacija'!E46+'9 pr._įstaigų pajamos'!E44+'[1]11 pr._apyvartinės lėšos'!E62</f>
        <v>110785</v>
      </c>
      <c r="E35" s="190">
        <f>'4 pr._savarankiškos f-jos'!F66+'4 pr._savarankiškos f-jos'!F141+'5 pr._valstybinės f-jos (2)'!F56+'5 pr._valstybinės f-jos (2)'!F102+'7 pr._kita dotacija'!F46+'9 pr._įstaigų pajamos'!F44+'[1]11 pr._apyvartinės lėšos'!F62</f>
        <v>57085</v>
      </c>
      <c r="F35" s="190">
        <f>'4 pr._savarankiškos f-jos'!G66+'4 pr._savarankiškos f-jos'!G141+'5 pr._valstybinės f-jos (2)'!G56+'5 pr._valstybinės f-jos (2)'!G102+'7 pr._kita dotacija'!G46+'9 pr._įstaigų pajamos'!G44+'[1]11 pr._apyvartinės lėšos'!G62</f>
        <v>4996</v>
      </c>
      <c r="G35" s="189">
        <f>H35+J35</f>
        <v>-290</v>
      </c>
      <c r="H35" s="189">
        <f>'4 pr._savarankiškos f-jos'!I66+'4 pr._savarankiškos f-jos'!I141+'5 pr._valstybinės f-jos (2)'!I56+'5 pr._valstybinės f-jos (2)'!I102+'7 pr._kita dotacija'!I46+'9 pr._įstaigų pajamos'!I44+'[1]11 pr._apyvartinės lėšos'!I62</f>
        <v>-290</v>
      </c>
      <c r="I35" s="189">
        <f>'4 pr._savarankiškos f-jos'!J66+'4 pr._savarankiškos f-jos'!J141+'5 pr._valstybinės f-jos (2)'!J56+'5 pr._valstybinės f-jos (2)'!J102+'7 pr._kita dotacija'!J46+'9 pr._įstaigų pajamos'!J44+'[1]11 pr._apyvartinės lėšos'!J62</f>
        <v>6</v>
      </c>
      <c r="J35" s="189">
        <f>'4 pr._savarankiškos f-jos'!K66+'4 pr._savarankiškos f-jos'!K141+'5 pr._valstybinės f-jos (2)'!K56+'5 pr._valstybinės f-jos (2)'!K102+'7 pr._kita dotacija'!K46+'9 pr._įstaigų pajamos'!K44+'[1]11 pr._apyvartinės lėšos'!K62</f>
        <v>0</v>
      </c>
      <c r="K35" s="8">
        <f>L35+N35</f>
        <v>115491</v>
      </c>
      <c r="L35" s="8">
        <f>D35+H35</f>
        <v>110495</v>
      </c>
      <c r="M35" s="8">
        <f>E35+I35</f>
        <v>57091</v>
      </c>
      <c r="N35" s="8">
        <f>F35+J35</f>
        <v>4996</v>
      </c>
    </row>
    <row r="36" spans="1:14" ht="15" customHeight="1" x14ac:dyDescent="0.25">
      <c r="A36" s="5" t="s">
        <v>84</v>
      </c>
      <c r="B36" s="8" t="s">
        <v>14</v>
      </c>
      <c r="C36" s="190">
        <f>D36+F36</f>
        <v>133278</v>
      </c>
      <c r="D36" s="190">
        <f>'4 pr._savarankiškos f-jos'!E73+'4 pr._savarankiškos f-jos'!E145+'5 pr._valstybinės f-jos (2)'!E60+'5 pr._valstybinės f-jos (2)'!E104+'7 pr._kita dotacija'!E50+'9 pr._įstaigų pajamos'!E33+'9 pr._įstaigų pajamos'!E45+'[1]11 pr._apyvartinės lėšos'!E30+'[1]11 pr._apyvartinės lėšos'!E64</f>
        <v>133278</v>
      </c>
      <c r="E36" s="190">
        <f>'4 pr._savarankiškos f-jos'!F73+'4 pr._savarankiškos f-jos'!F145+'5 pr._valstybinės f-jos (2)'!F60+'5 pr._valstybinės f-jos (2)'!F104+'7 pr._kita dotacija'!F50+'9 pr._įstaigų pajamos'!F33+'9 pr._įstaigų pajamos'!F45+'[1]11 pr._apyvartinės lėšos'!F30+'[1]11 pr._apyvartinės lėšos'!F64</f>
        <v>66073</v>
      </c>
      <c r="F36" s="190">
        <f>'4 pr._savarankiškos f-jos'!G73+'4 pr._savarankiškos f-jos'!G145+'5 pr._valstybinės f-jos (2)'!G60+'5 pr._valstybinės f-jos (2)'!G104+'7 pr._kita dotacija'!G50+'9 pr._įstaigų pajamos'!G33+'9 pr._įstaigų pajamos'!G45+'[1]11 pr._apyvartinės lėšos'!G30+'[1]11 pr._apyvartinės lėšos'!G64</f>
        <v>0</v>
      </c>
      <c r="G36" s="189">
        <f>H36+J36</f>
        <v>528</v>
      </c>
      <c r="H36" s="189">
        <f>'4 pr._savarankiškos f-jos'!I73+'4 pr._savarankiškos f-jos'!I145+'5 pr._valstybinės f-jos (2)'!I60+'5 pr._valstybinės f-jos (2)'!I104+'7 pr._kita dotacija'!I50+'9 pr._įstaigų pajamos'!I33+'9 pr._įstaigų pajamos'!I45+'[1]11 pr._apyvartinės lėšos'!I30+'[1]11 pr._apyvartinės lėšos'!I64</f>
        <v>528</v>
      </c>
      <c r="I36" s="189">
        <f>'4 pr._savarankiškos f-jos'!J73+'4 pr._savarankiškos f-jos'!J145+'5 pr._valstybinės f-jos (2)'!J60+'5 pr._valstybinės f-jos (2)'!J104+'7 pr._kita dotacija'!J50+'9 pr._įstaigų pajamos'!J33+'9 pr._įstaigų pajamos'!J45+'[1]11 pr._apyvartinės lėšos'!J30+'[1]11 pr._apyvartinės lėšos'!J64</f>
        <v>399</v>
      </c>
      <c r="J36" s="189">
        <f>'4 pr._savarankiškos f-jos'!K73+'4 pr._savarankiškos f-jos'!K145+'5 pr._valstybinės f-jos (2)'!K60+'5 pr._valstybinės f-jos (2)'!K104+'7 pr._kita dotacija'!K50+'9 pr._įstaigų pajamos'!K33+'9 pr._įstaigų pajamos'!K45+'[1]11 pr._apyvartinės lėšos'!K30+'[1]11 pr._apyvartinės lėšos'!K64</f>
        <v>0</v>
      </c>
      <c r="K36" s="8">
        <f>L36+N36</f>
        <v>133806</v>
      </c>
      <c r="L36" s="8">
        <f>D36+H36</f>
        <v>133806</v>
      </c>
      <c r="M36" s="8">
        <f>E36+I36</f>
        <v>66472</v>
      </c>
      <c r="N36" s="8">
        <f>F36+J36</f>
        <v>0</v>
      </c>
    </row>
    <row r="37" spans="1:14" ht="15" customHeight="1" x14ac:dyDescent="0.25">
      <c r="A37" s="9" t="s">
        <v>85</v>
      </c>
      <c r="B37" s="8" t="s">
        <v>15</v>
      </c>
      <c r="C37" s="190">
        <f>D37+F37</f>
        <v>164218</v>
      </c>
      <c r="D37" s="190">
        <f>'4 pr._savarankiškos f-jos'!E80+'4 pr._savarankiškos f-jos'!E149++'4 pr._savarankiškos f-jos'!E277+'5 pr._valstybinės f-jos (2)'!E64+'5 pr._valstybinės f-jos (2)'!E106+'7 pr._kita dotacija'!E54+'7 pr._kita dotacija'!E188+'9 pr._įstaigų pajamos'!E34+'9 pr._įstaigų pajamos'!E46+'9 pr._įstaigų pajamos'!E91+'[1]11 pr._apyvartinės lėšos'!E66+'[1]11 pr._apyvartinės lėšos'!E159</f>
        <v>155386</v>
      </c>
      <c r="E37" s="190">
        <f>'4 pr._savarankiškos f-jos'!F80+'4 pr._savarankiškos f-jos'!F149++'4 pr._savarankiškos f-jos'!F277+'5 pr._valstybinės f-jos (2)'!F64+'5 pr._valstybinės f-jos (2)'!F106+'7 pr._kita dotacija'!F54+'7 pr._kita dotacija'!F188+'9 pr._įstaigų pajamos'!F34+'9 pr._įstaigų pajamos'!F46+'9 pr._įstaigų pajamos'!F91+'[1]11 pr._apyvartinės lėšos'!F66+'[1]11 pr._apyvartinės lėšos'!F159</f>
        <v>84910</v>
      </c>
      <c r="F37" s="190">
        <f>'4 pr._savarankiškos f-jos'!G80+'4 pr._savarankiškos f-jos'!G149++'4 pr._savarankiškos f-jos'!G277+'5 pr._valstybinės f-jos (2)'!G64+'5 pr._valstybinės f-jos (2)'!G106+'7 pr._kita dotacija'!G54+'7 pr._kita dotacija'!G188+'9 pr._įstaigų pajamos'!G34+'9 pr._įstaigų pajamos'!G46+'9 pr._įstaigų pajamos'!G91+'[1]11 pr._apyvartinės lėšos'!G66+'[1]11 pr._apyvartinės lėšos'!G159</f>
        <v>8832</v>
      </c>
      <c r="G37" s="189">
        <f>H37+J37</f>
        <v>-1144</v>
      </c>
      <c r="H37" s="189">
        <f>'4 pr._savarankiškos f-jos'!I80+'4 pr._savarankiškos f-jos'!I149++'4 pr._savarankiškos f-jos'!I277+'5 pr._valstybinės f-jos (2)'!I64+'5 pr._valstybinės f-jos (2)'!I106+'7 pr._kita dotacija'!I54+'7 pr._kita dotacija'!I188+'9 pr._įstaigų pajamos'!I34+'9 pr._įstaigų pajamos'!I46+'9 pr._įstaigų pajamos'!I91+'[1]11 pr._apyvartinės lėšos'!I66+'[1]11 pr._apyvartinės lėšos'!I159</f>
        <v>-1535</v>
      </c>
      <c r="I37" s="189">
        <f>'4 pr._savarankiškos f-jos'!J80+'4 pr._savarankiškos f-jos'!J149++'4 pr._savarankiškos f-jos'!J277+'5 pr._valstybinės f-jos (2)'!J64+'5 pr._valstybinės f-jos (2)'!J106+'7 pr._kita dotacija'!J54+'7 pr._kita dotacija'!J188+'9 pr._įstaigų pajamos'!J34+'9 pr._įstaigų pajamos'!J46+'9 pr._įstaigų pajamos'!J91+'[1]11 pr._apyvartinės lėšos'!J66+'[1]11 pr._apyvartinės lėšos'!J159</f>
        <v>-1572</v>
      </c>
      <c r="J37" s="189">
        <f>'4 pr._savarankiškos f-jos'!K80+'4 pr._savarankiškos f-jos'!K149++'4 pr._savarankiškos f-jos'!K277+'5 pr._valstybinės f-jos (2)'!K64+'5 pr._valstybinės f-jos (2)'!K106+'7 pr._kita dotacija'!K54+'7 pr._kita dotacija'!K188+'9 pr._įstaigų pajamos'!K34+'9 pr._įstaigų pajamos'!K46+'9 pr._įstaigų pajamos'!K91+'[1]11 pr._apyvartinės lėšos'!K66+'[1]11 pr._apyvartinės lėšos'!K159</f>
        <v>391</v>
      </c>
      <c r="K37" s="8">
        <f>L37+N37</f>
        <v>163074</v>
      </c>
      <c r="L37" s="8">
        <f>D37+H37</f>
        <v>153851</v>
      </c>
      <c r="M37" s="8">
        <f>E37+I37</f>
        <v>83338</v>
      </c>
      <c r="N37" s="8">
        <f>F37+J37</f>
        <v>9223</v>
      </c>
    </row>
    <row r="38" spans="1:14" ht="15" customHeight="1" x14ac:dyDescent="0.25">
      <c r="A38" s="11" t="s">
        <v>86</v>
      </c>
      <c r="B38" s="6" t="s">
        <v>16</v>
      </c>
      <c r="C38" s="190">
        <f>D38+F38</f>
        <v>244698</v>
      </c>
      <c r="D38" s="190">
        <f>'4 pr._savarankiškos f-jos'!E87+'4 pr._savarankiškos f-jos'!E153+'5 pr._valstybinės f-jos (2)'!E68+'5 pr._valstybinės f-jos (2)'!E108+'7 pr._kita dotacija'!E58+'9 pr._įstaigų pajamos'!E35+'9 pr._įstaigų pajamos'!E47+'[1]11 pr._apyvartinės lėšos'!E32+'[1]11 pr._apyvartinės lėšos'!E68</f>
        <v>234991</v>
      </c>
      <c r="E38" s="190">
        <f>'4 pr._savarankiškos f-jos'!F87+'4 pr._savarankiškos f-jos'!F153+'5 pr._valstybinės f-jos (2)'!F68+'5 pr._valstybinės f-jos (2)'!F108+'7 pr._kita dotacija'!F58+'9 pr._įstaigų pajamos'!F35+'9 pr._įstaigų pajamos'!F47+'[1]11 pr._apyvartinės lėšos'!F32+'[1]11 pr._apyvartinės lėšos'!F68</f>
        <v>124841</v>
      </c>
      <c r="F38" s="190">
        <f>'4 pr._savarankiškos f-jos'!G87+'4 pr._savarankiškos f-jos'!G153+'5 pr._valstybinės f-jos (2)'!G68+'5 pr._valstybinės f-jos (2)'!G108+'7 pr._kita dotacija'!G58+'9 pr._įstaigų pajamos'!G35+'9 pr._įstaigų pajamos'!G47+'[1]11 pr._apyvartinės lėšos'!G32+'[1]11 pr._apyvartinės lėšos'!G68</f>
        <v>9707</v>
      </c>
      <c r="G38" s="189">
        <f>H38+J38</f>
        <v>-838</v>
      </c>
      <c r="H38" s="189">
        <f>'4 pr._savarankiškos f-jos'!I87+'4 pr._savarankiškos f-jos'!I153+'5 pr._valstybinės f-jos (2)'!I68+'5 pr._valstybinės f-jos (2)'!I108+'7 pr._kita dotacija'!I58+'9 pr._įstaigų pajamos'!I35+'9 pr._įstaigų pajamos'!I47+'[1]11 pr._apyvartinės lėšos'!I32+'[1]11 pr._apyvartinės lėšos'!I68</f>
        <v>-616</v>
      </c>
      <c r="I38" s="189">
        <f>'4 pr._savarankiškos f-jos'!J87+'4 pr._savarankiškos f-jos'!J153+'5 pr._valstybinės f-jos (2)'!J68+'5 pr._valstybinės f-jos (2)'!J108+'7 pr._kita dotacija'!J58+'9 pr._įstaigų pajamos'!J35+'9 pr._įstaigų pajamos'!J47+'[1]11 pr._apyvartinės lėšos'!J32+'[1]11 pr._apyvartinės lėšos'!J68</f>
        <v>1423</v>
      </c>
      <c r="J38" s="189">
        <f>'4 pr._savarankiškos f-jos'!K87+'4 pr._savarankiškos f-jos'!K153+'5 pr._valstybinės f-jos (2)'!K68+'5 pr._valstybinės f-jos (2)'!K108+'7 pr._kita dotacija'!K58+'9 pr._įstaigų pajamos'!K35+'9 pr._įstaigų pajamos'!K47+'[1]11 pr._apyvartinės lėšos'!K32+'[1]11 pr._apyvartinės lėšos'!K68</f>
        <v>-222</v>
      </c>
      <c r="K38" s="8">
        <f>L38+N38</f>
        <v>243860</v>
      </c>
      <c r="L38" s="8">
        <f>D38+H38</f>
        <v>234375</v>
      </c>
      <c r="M38" s="8">
        <f>E38+I38</f>
        <v>126264</v>
      </c>
      <c r="N38" s="8">
        <f>F38+J38</f>
        <v>9485</v>
      </c>
    </row>
    <row r="39" spans="1:14" ht="15" customHeight="1" x14ac:dyDescent="0.25">
      <c r="A39" s="5" t="s">
        <v>87</v>
      </c>
      <c r="B39" s="6" t="s">
        <v>17</v>
      </c>
      <c r="C39" s="190">
        <f>D39+F39</f>
        <v>123094</v>
      </c>
      <c r="D39" s="190">
        <f>'4 pr._savarankiškos f-jos'!E94+'4 pr._savarankiškos f-jos'!E157+'5 pr._valstybinės f-jos (2)'!E72+'5 pr._valstybinės f-jos (2)'!E110+'7 pr._kita dotacija'!E62+'9 pr._įstaigų pajamos'!E36+'9 pr._įstaigų pajamos'!E48+'[1]11 pr._apyvartinės lėšos'!E34+'[1]11 pr._apyvartinės lėšos'!E70</f>
        <v>123094</v>
      </c>
      <c r="E39" s="190">
        <f>'4 pr._savarankiškos f-jos'!F94+'4 pr._savarankiškos f-jos'!F157+'5 pr._valstybinės f-jos (2)'!F72+'5 pr._valstybinės f-jos (2)'!F110+'7 pr._kita dotacija'!F62+'9 pr._įstaigų pajamos'!F36+'9 pr._įstaigų pajamos'!F48+'[1]11 pr._apyvartinės lėšos'!F34+'[1]11 pr._apyvartinės lėšos'!F70</f>
        <v>67500</v>
      </c>
      <c r="F39" s="190">
        <f>'4 pr._savarankiškos f-jos'!G94+'4 pr._savarankiškos f-jos'!G157+'5 pr._valstybinės f-jos (2)'!G72+'5 pr._valstybinės f-jos (2)'!G110+'7 pr._kita dotacija'!G62+'9 pr._įstaigų pajamos'!G36+'9 pr._įstaigų pajamos'!G48+'[1]11 pr._apyvartinės lėšos'!G34+'[1]11 pr._apyvartinės lėšos'!G70</f>
        <v>0</v>
      </c>
      <c r="G39" s="189">
        <f>H39+J39</f>
        <v>274</v>
      </c>
      <c r="H39" s="189">
        <f>'4 pr._savarankiškos f-jos'!I94+'4 pr._savarankiškos f-jos'!I157+'5 pr._valstybinės f-jos (2)'!I72+'5 pr._valstybinės f-jos (2)'!I110+'7 pr._kita dotacija'!I62+'9 pr._įstaigų pajamos'!I36+'9 pr._įstaigų pajamos'!I48+'[1]11 pr._apyvartinės lėšos'!I34+'[1]11 pr._apyvartinės lėšos'!I70</f>
        <v>274</v>
      </c>
      <c r="I39" s="189">
        <f>'4 pr._savarankiškos f-jos'!J94+'4 pr._savarankiškos f-jos'!J157+'5 pr._valstybinės f-jos (2)'!J72+'5 pr._valstybinės f-jos (2)'!J110+'7 pr._kita dotacija'!J62+'9 pr._įstaigų pajamos'!J36+'9 pr._įstaigų pajamos'!J48+'[1]11 pr._apyvartinės lėšos'!J34+'[1]11 pr._apyvartinės lėšos'!J70</f>
        <v>252</v>
      </c>
      <c r="J39" s="189">
        <f>'4 pr._savarankiškos f-jos'!K94+'4 pr._savarankiškos f-jos'!K157+'5 pr._valstybinės f-jos (2)'!K72+'5 pr._valstybinės f-jos (2)'!K110+'7 pr._kita dotacija'!K62+'9 pr._įstaigų pajamos'!K36+'9 pr._įstaigų pajamos'!K48+'[1]11 pr._apyvartinės lėšos'!K34+'[1]11 pr._apyvartinės lėšos'!K70</f>
        <v>0</v>
      </c>
      <c r="K39" s="8">
        <f>L39+N39</f>
        <v>123368</v>
      </c>
      <c r="L39" s="8">
        <f>D39+H39</f>
        <v>123368</v>
      </c>
      <c r="M39" s="8">
        <f>E39+I39</f>
        <v>67752</v>
      </c>
      <c r="N39" s="8">
        <f>F39+J39</f>
        <v>0</v>
      </c>
    </row>
    <row r="40" spans="1:14" ht="15" customHeight="1" x14ac:dyDescent="0.25">
      <c r="A40" s="5" t="s">
        <v>88</v>
      </c>
      <c r="B40" s="6" t="s">
        <v>18</v>
      </c>
      <c r="C40" s="190">
        <f>D40+F40</f>
        <v>103825</v>
      </c>
      <c r="D40" s="190">
        <f>'4 pr._savarankiškos f-jos'!E101+'4 pr._savarankiškos f-jos'!E161+'5 pr._valstybinės f-jos (2)'!E76+'5 pr._valstybinės f-jos (2)'!E112+'7 pr._kita dotacija'!E66+'9 pr._įstaigų pajamos'!E37+'9 pr._įstaigų pajamos'!E49+'[1]11 pr._apyvartinės lėšos'!E36+'[1]11 pr._apyvartinės lėšos'!E72</f>
        <v>98725</v>
      </c>
      <c r="E40" s="190">
        <f>'4 pr._savarankiškos f-jos'!F101+'4 pr._savarankiškos f-jos'!F161+'5 pr._valstybinės f-jos (2)'!F76+'5 pr._valstybinės f-jos (2)'!F112+'7 pr._kita dotacija'!F66+'9 pr._įstaigų pajamos'!F37+'9 pr._įstaigų pajamos'!F49+'[1]11 pr._apyvartinės lėšos'!F36+'[1]11 pr._apyvartinės lėšos'!F72</f>
        <v>54106</v>
      </c>
      <c r="F40" s="190">
        <f>'4 pr._savarankiškos f-jos'!G101+'4 pr._savarankiškos f-jos'!G161+'5 pr._valstybinės f-jos (2)'!G76+'5 pr._valstybinės f-jos (2)'!G112+'7 pr._kita dotacija'!G66+'9 pr._įstaigų pajamos'!G37+'9 pr._įstaigų pajamos'!G49+'[1]11 pr._apyvartinės lėšos'!G36+'[1]11 pr._apyvartinės lėšos'!G72</f>
        <v>5100</v>
      </c>
      <c r="G40" s="189">
        <f>H40+J40</f>
        <v>-180</v>
      </c>
      <c r="H40" s="189">
        <f>'4 pr._savarankiškos f-jos'!I101+'4 pr._savarankiškos f-jos'!I161+'5 pr._valstybinės f-jos (2)'!I76+'5 pr._valstybinės f-jos (2)'!I112+'7 pr._kita dotacija'!I66+'9 pr._įstaigų pajamos'!I37+'9 pr._įstaigų pajamos'!I49+'[1]11 pr._apyvartinės lėšos'!I36+'[1]11 pr._apyvartinės lėšos'!I72</f>
        <v>-180</v>
      </c>
      <c r="I40" s="189">
        <f>'4 pr._savarankiškos f-jos'!J101+'4 pr._savarankiškos f-jos'!J161+'5 pr._valstybinės f-jos (2)'!J76+'5 pr._valstybinės f-jos (2)'!J112+'7 pr._kita dotacija'!J66+'9 pr._įstaigų pajamos'!J37+'9 pr._įstaigų pajamos'!J49+'[1]11 pr._apyvartinės lėšos'!J36+'[1]11 pr._apyvartinės lėšos'!J72</f>
        <v>165</v>
      </c>
      <c r="J40" s="189">
        <f>'4 pr._savarankiškos f-jos'!K101+'4 pr._savarankiškos f-jos'!K161+'5 pr._valstybinės f-jos (2)'!K76+'5 pr._valstybinės f-jos (2)'!K112+'7 pr._kita dotacija'!K66+'9 pr._įstaigų pajamos'!K37+'9 pr._įstaigų pajamos'!K49+'[1]11 pr._apyvartinės lėšos'!K36+'[1]11 pr._apyvartinės lėšos'!K72</f>
        <v>0</v>
      </c>
      <c r="K40" s="8">
        <f>L40+N40</f>
        <v>103645</v>
      </c>
      <c r="L40" s="8">
        <f>D40+H40</f>
        <v>98545</v>
      </c>
      <c r="M40" s="8">
        <f>E40+I40</f>
        <v>54271</v>
      </c>
      <c r="N40" s="8">
        <f>F40+J40</f>
        <v>5100</v>
      </c>
    </row>
    <row r="41" spans="1:14" ht="15" customHeight="1" x14ac:dyDescent="0.25">
      <c r="A41" s="5" t="s">
        <v>89</v>
      </c>
      <c r="B41" s="6" t="s">
        <v>19</v>
      </c>
      <c r="C41" s="190">
        <f>D41+F41</f>
        <v>872189</v>
      </c>
      <c r="D41" s="190">
        <f>'4 pr._savarankiškos f-jos'!E108+'4 pr._savarankiškos f-jos'!E165+'5 pr._valstybinės f-jos (2)'!E80+'5 pr._valstybinės f-jos (2)'!E114+'7 pr._kita dotacija'!E70+'9 pr._įstaigų pajamos'!E50</f>
        <v>841189</v>
      </c>
      <c r="E41" s="190">
        <f>'4 pr._savarankiškos f-jos'!F108+'4 pr._savarankiškos f-jos'!F165+'5 pr._valstybinės f-jos (2)'!F80+'5 pr._valstybinės f-jos (2)'!F114+'7 pr._kita dotacija'!F70+'9 pr._įstaigų pajamos'!F50</f>
        <v>135549</v>
      </c>
      <c r="F41" s="190">
        <f>'4 pr._savarankiškos f-jos'!G108+'4 pr._savarankiškos f-jos'!G165+'5 pr._valstybinės f-jos (2)'!G80+'5 pr._valstybinės f-jos (2)'!G114+'7 pr._kita dotacija'!G70+'9 pr._įstaigų pajamos'!G50</f>
        <v>31000</v>
      </c>
      <c r="G41" s="189">
        <f>H41+J41</f>
        <v>-546</v>
      </c>
      <c r="H41" s="189">
        <f>'4 pr._savarankiškos f-jos'!I108+'4 pr._savarankiškos f-jos'!I165+'5 pr._valstybinės f-jos (2)'!I80+'5 pr._valstybinės f-jos (2)'!I114+'7 pr._kita dotacija'!I70+'9 pr._įstaigų pajamos'!I50</f>
        <v>-546</v>
      </c>
      <c r="I41" s="189">
        <f>'4 pr._savarankiškos f-jos'!J108+'4 pr._savarankiškos f-jos'!J165+'5 pr._valstybinės f-jos (2)'!J80+'5 pr._valstybinės f-jos (2)'!J114+'7 pr._kita dotacija'!J70+'9 pr._įstaigų pajamos'!J50</f>
        <v>8</v>
      </c>
      <c r="J41" s="189">
        <f>'4 pr._savarankiškos f-jos'!K108+'4 pr._savarankiškos f-jos'!K165+'5 pr._valstybinės f-jos (2)'!K80+'5 pr._valstybinės f-jos (2)'!K114+'7 pr._kita dotacija'!K70+'9 pr._įstaigų pajamos'!K50</f>
        <v>0</v>
      </c>
      <c r="K41" s="8">
        <f>L41+N41</f>
        <v>871643</v>
      </c>
      <c r="L41" s="8">
        <f>D41+H41</f>
        <v>840643</v>
      </c>
      <c r="M41" s="8">
        <f>E41+I41</f>
        <v>135557</v>
      </c>
      <c r="N41" s="8">
        <f>F41+J41</f>
        <v>31000</v>
      </c>
    </row>
    <row r="42" spans="1:14" ht="15" customHeight="1" x14ac:dyDescent="0.25">
      <c r="A42" s="5" t="s">
        <v>90</v>
      </c>
      <c r="B42" s="6" t="s">
        <v>26</v>
      </c>
      <c r="C42" s="190">
        <f>D42+F42</f>
        <v>1318492</v>
      </c>
      <c r="D42" s="190">
        <f>'4 pr._savarankiškos f-jos'!E112+'[1]11 pr._apyvartinės lėšos'!E38</f>
        <v>245504</v>
      </c>
      <c r="E42" s="190">
        <f>'4 pr._savarankiškos f-jos'!F112+'[1]11 pr._apyvartinės lėšos'!F38</f>
        <v>0</v>
      </c>
      <c r="F42" s="190">
        <f>'4 pr._savarankiškos f-jos'!G112+'[1]11 pr._apyvartinės lėšos'!G38</f>
        <v>1072988</v>
      </c>
      <c r="G42" s="189">
        <f>H42+J42</f>
        <v>10328</v>
      </c>
      <c r="H42" s="189">
        <f>'4 pr._savarankiškos f-jos'!I112+'[1]11 pr._apyvartinės lėšos'!I38</f>
        <v>-15008</v>
      </c>
      <c r="I42" s="189">
        <f>'4 pr._savarankiškos f-jos'!J112+'[1]11 pr._apyvartinės lėšos'!J38</f>
        <v>0</v>
      </c>
      <c r="J42" s="189">
        <f>'4 pr._savarankiškos f-jos'!K112+'[1]11 pr._apyvartinės lėšos'!K38</f>
        <v>25336</v>
      </c>
      <c r="K42" s="8">
        <f>L42+N42</f>
        <v>1328820</v>
      </c>
      <c r="L42" s="8">
        <f>D42+H42</f>
        <v>230496</v>
      </c>
      <c r="M42" s="8">
        <f>E42+I42</f>
        <v>0</v>
      </c>
      <c r="N42" s="8">
        <f>F42+J42</f>
        <v>1098324</v>
      </c>
    </row>
    <row r="43" spans="1:14" ht="15" customHeight="1" x14ac:dyDescent="0.25">
      <c r="A43" s="9" t="s">
        <v>91</v>
      </c>
      <c r="B43" s="16" t="s">
        <v>186</v>
      </c>
      <c r="C43" s="190">
        <f>D43+F43</f>
        <v>333599</v>
      </c>
      <c r="D43" s="190">
        <f>'4 pr._savarankiškos f-jos'!E113+'5 pr._valstybinės f-jos (2)'!E82</f>
        <v>320514</v>
      </c>
      <c r="E43" s="190">
        <f>'4 pr._savarankiškos f-jos'!F113+'5 pr._valstybinės f-jos (2)'!F82</f>
        <v>214593</v>
      </c>
      <c r="F43" s="190">
        <f>'4 pr._savarankiškos f-jos'!G113+'5 pr._valstybinės f-jos (2)'!G82</f>
        <v>13085</v>
      </c>
      <c r="G43" s="189">
        <f>H43+J43</f>
        <v>0</v>
      </c>
      <c r="H43" s="189">
        <f>'4 pr._savarankiškos f-jos'!I113+'5 pr._valstybinės f-jos (2)'!I82</f>
        <v>0</v>
      </c>
      <c r="I43" s="189">
        <f>'4 pr._savarankiškos f-jos'!J113+'5 pr._valstybinės f-jos (2)'!J82</f>
        <v>0</v>
      </c>
      <c r="J43" s="189">
        <f>'4 pr._savarankiškos f-jos'!K113+'5 pr._valstybinės f-jos (2)'!K82</f>
        <v>0</v>
      </c>
      <c r="K43" s="8">
        <f>L43+N43</f>
        <v>333599</v>
      </c>
      <c r="L43" s="8">
        <f>D43+H43</f>
        <v>320514</v>
      </c>
      <c r="M43" s="8">
        <f>E43+I43</f>
        <v>214593</v>
      </c>
      <c r="N43" s="8">
        <f>F43+J43</f>
        <v>13085</v>
      </c>
    </row>
    <row r="44" spans="1:14" ht="15" customHeight="1" x14ac:dyDescent="0.25">
      <c r="A44" s="11" t="s">
        <v>92</v>
      </c>
      <c r="B44" s="19" t="s">
        <v>77</v>
      </c>
      <c r="C44" s="190">
        <f>D44+F44</f>
        <v>177598</v>
      </c>
      <c r="D44" s="190">
        <f>'4 pr._savarankiškos f-jos'!E175+'5 pr._valstybinės f-jos (2)'!E86</f>
        <v>177598</v>
      </c>
      <c r="E44" s="190">
        <f>'4 pr._savarankiškos f-jos'!F175+'5 pr._valstybinės f-jos (2)'!F86</f>
        <v>103181</v>
      </c>
      <c r="F44" s="190">
        <f>'4 pr._savarankiškos f-jos'!G175+'5 pr._valstybinės f-jos (2)'!G86</f>
        <v>0</v>
      </c>
      <c r="G44" s="189">
        <f>H44+J44</f>
        <v>0</v>
      </c>
      <c r="H44" s="189">
        <f>'4 pr._savarankiškos f-jos'!I175+'5 pr._valstybinės f-jos (2)'!I86</f>
        <v>0</v>
      </c>
      <c r="I44" s="189">
        <f>'4 pr._savarankiškos f-jos'!J175+'5 pr._valstybinės f-jos (2)'!J86</f>
        <v>0</v>
      </c>
      <c r="J44" s="189">
        <f>'4 pr._savarankiškos f-jos'!K175+'5 pr._valstybinės f-jos (2)'!K86</f>
        <v>0</v>
      </c>
      <c r="K44" s="8">
        <f>L44+N44</f>
        <v>177598</v>
      </c>
      <c r="L44" s="8">
        <f>D44+H44</f>
        <v>177598</v>
      </c>
      <c r="M44" s="8">
        <f>E44+I44</f>
        <v>103181</v>
      </c>
      <c r="N44" s="8">
        <f>F44+J44</f>
        <v>0</v>
      </c>
    </row>
    <row r="45" spans="1:14" ht="15" customHeight="1" x14ac:dyDescent="0.25">
      <c r="A45" s="5" t="s">
        <v>93</v>
      </c>
      <c r="B45" s="46" t="s">
        <v>61</v>
      </c>
      <c r="C45" s="190">
        <f>D45+F45</f>
        <v>573287</v>
      </c>
      <c r="D45" s="190">
        <f>'4 pr._savarankiškos f-jos'!E184+'6 pr._mokinio krepšelis (2)'!E25+'7 pr._kita dotacija'!E89</f>
        <v>573287</v>
      </c>
      <c r="E45" s="190">
        <f>'4 pr._savarankiškos f-jos'!F184+'6 pr._mokinio krepšelis (2)'!F25+'7 pr._kita dotacija'!F89</f>
        <v>406265</v>
      </c>
      <c r="F45" s="190">
        <f>'4 pr._savarankiškos f-jos'!G184+'6 pr._mokinio krepšelis (2)'!G25+'7 pr._kita dotacija'!G89</f>
        <v>0</v>
      </c>
      <c r="G45" s="189">
        <f>H45+J45</f>
        <v>0</v>
      </c>
      <c r="H45" s="189">
        <f>'4 pr._savarankiškos f-jos'!I184+'6 pr._mokinio krepšelis (2)'!I25+'7 pr._kita dotacija'!I89</f>
        <v>0</v>
      </c>
      <c r="I45" s="189">
        <f>'4 pr._savarankiškos f-jos'!J184+'6 pr._mokinio krepšelis (2)'!J25+'7 pr._kita dotacija'!J89</f>
        <v>0</v>
      </c>
      <c r="J45" s="189">
        <f>'4 pr._savarankiškos f-jos'!K184+'6 pr._mokinio krepšelis (2)'!K25+'7 pr._kita dotacija'!K89</f>
        <v>0</v>
      </c>
      <c r="K45" s="8">
        <f>L45+N45</f>
        <v>573287</v>
      </c>
      <c r="L45" s="8">
        <f>D45+H45</f>
        <v>573287</v>
      </c>
      <c r="M45" s="8">
        <f>E45+I45</f>
        <v>406265</v>
      </c>
      <c r="N45" s="8">
        <f>F45+J45</f>
        <v>0</v>
      </c>
    </row>
    <row r="46" spans="1:14" ht="15" customHeight="1" x14ac:dyDescent="0.25">
      <c r="A46" s="5" t="s">
        <v>94</v>
      </c>
      <c r="B46" s="19" t="s">
        <v>35</v>
      </c>
      <c r="C46" s="190">
        <f>D46+F46</f>
        <v>598995</v>
      </c>
      <c r="D46" s="190">
        <f>'4 pr._savarankiškos f-jos'!E185+'6 pr._mokinio krepšelis (2)'!E26+'7 pr._kita dotacija'!E92</f>
        <v>598995</v>
      </c>
      <c r="E46" s="190">
        <f>'4 pr._savarankiškos f-jos'!F185+'6 pr._mokinio krepšelis (2)'!F26+'7 pr._kita dotacija'!F92</f>
        <v>424714</v>
      </c>
      <c r="F46" s="190">
        <f>'4 pr._savarankiškos f-jos'!G185+'6 pr._mokinio krepšelis (2)'!G26+'7 pr._kita dotacija'!G92</f>
        <v>0</v>
      </c>
      <c r="G46" s="189">
        <f>H46+J46</f>
        <v>-3000</v>
      </c>
      <c r="H46" s="189">
        <f>'4 pr._savarankiškos f-jos'!I185+'6 pr._mokinio krepšelis (2)'!I26+'7 pr._kita dotacija'!I92</f>
        <v>-3000</v>
      </c>
      <c r="I46" s="189">
        <f>'4 pr._savarankiškos f-jos'!J185+'6 pr._mokinio krepšelis (2)'!J26+'7 pr._kita dotacija'!J92</f>
        <v>0</v>
      </c>
      <c r="J46" s="189">
        <f>'4 pr._savarankiškos f-jos'!K185+'6 pr._mokinio krepšelis (2)'!K26+'7 pr._kita dotacija'!K92</f>
        <v>0</v>
      </c>
      <c r="K46" s="8">
        <f>L46+N46</f>
        <v>595995</v>
      </c>
      <c r="L46" s="8">
        <f>D46+H46</f>
        <v>595995</v>
      </c>
      <c r="M46" s="8">
        <f>E46+I46</f>
        <v>424714</v>
      </c>
      <c r="N46" s="8">
        <f>F46+J46</f>
        <v>0</v>
      </c>
    </row>
    <row r="47" spans="1:14" ht="15" customHeight="1" x14ac:dyDescent="0.25">
      <c r="A47" s="5" t="s">
        <v>95</v>
      </c>
      <c r="B47" s="19" t="s">
        <v>173</v>
      </c>
      <c r="C47" s="190">
        <f>D47+F47</f>
        <v>870522</v>
      </c>
      <c r="D47" s="190">
        <f>'4 pr._savarankiškos f-jos'!E186+'6 pr._mokinio krepšelis (2)'!E27+'9 pr._įstaigų pajamos'!E56+'10 pr._skolintos lėšos'!E42+'[1]11 pr._apyvartinės lėšos'!E92+'7 pr._kita dotacija'!E94</f>
        <v>870522</v>
      </c>
      <c r="E47" s="190">
        <f>'4 pr._savarankiškos f-jos'!F186+'6 pr._mokinio krepšelis (2)'!F27+'9 pr._įstaigų pajamos'!F56+'10 pr._skolintos lėšos'!F42+'[1]11 pr._apyvartinės lėšos'!F92+'7 pr._kita dotacija'!F94</f>
        <v>594580</v>
      </c>
      <c r="F47" s="190">
        <f>'4 pr._savarankiškos f-jos'!G186+'6 pr._mokinio krepšelis (2)'!G27+'9 pr._įstaigų pajamos'!G56+'10 pr._skolintos lėšos'!G42+'[1]11 pr._apyvartinės lėšos'!G92+'7 pr._kita dotacija'!G94</f>
        <v>0</v>
      </c>
      <c r="G47" s="189">
        <f>H47+J47</f>
        <v>8717</v>
      </c>
      <c r="H47" s="189">
        <f>'4 pr._savarankiškos f-jos'!I186+'6 pr._mokinio krepšelis (2)'!I27+'9 pr._įstaigų pajamos'!I56+'10 pr._skolintos lėšos'!I42+'[1]11 pr._apyvartinės lėšos'!I92+'7 pr._kita dotacija'!I94</f>
        <v>8717</v>
      </c>
      <c r="I47" s="189">
        <f>'4 pr._savarankiškos f-jos'!J186+'6 pr._mokinio krepšelis (2)'!J27+'9 pr._įstaigų pajamos'!J56+'10 pr._skolintos lėšos'!J42+'[1]11 pr._apyvartinės lėšos'!J92+'7 pr._kita dotacija'!J94</f>
        <v>75</v>
      </c>
      <c r="J47" s="189">
        <f>'4 pr._savarankiškos f-jos'!K186+'6 pr._mokinio krepšelis (2)'!K27+'9 pr._įstaigų pajamos'!K56+'10 pr._skolintos lėšos'!K42+'[1]11 pr._apyvartinės lėšos'!K92+'7 pr._kita dotacija'!K94</f>
        <v>0</v>
      </c>
      <c r="K47" s="8">
        <f>L47+N47</f>
        <v>879239</v>
      </c>
      <c r="L47" s="8">
        <f>D47+H47</f>
        <v>879239</v>
      </c>
      <c r="M47" s="8">
        <f>E47+I47</f>
        <v>594655</v>
      </c>
      <c r="N47" s="8">
        <f>F47+J47</f>
        <v>0</v>
      </c>
    </row>
    <row r="48" spans="1:14" ht="15" customHeight="1" x14ac:dyDescent="0.25">
      <c r="A48" s="5" t="s">
        <v>96</v>
      </c>
      <c r="B48" s="19" t="s">
        <v>181</v>
      </c>
      <c r="C48" s="190">
        <f>D48+F48</f>
        <v>552860</v>
      </c>
      <c r="D48" s="190">
        <f>'4 pr._savarankiškos f-jos'!E189+'6 pr._mokinio krepšelis (2)'!E28+'9 pr._įstaigų pajamos'!E57+'[1]11 pr._apyvartinės lėšos'!E94+'7 pr._kita dotacija'!E97</f>
        <v>552860</v>
      </c>
      <c r="E48" s="190">
        <f>'4 pr._savarankiškos f-jos'!F189+'6 pr._mokinio krepšelis (2)'!F28+'9 pr._įstaigų pajamos'!F57+'[1]11 pr._apyvartinės lėšos'!F94+'7 pr._kita dotacija'!F97</f>
        <v>381126</v>
      </c>
      <c r="F48" s="190">
        <f>'4 pr._savarankiškos f-jos'!G189+'6 pr._mokinio krepšelis (2)'!G28+'9 pr._įstaigų pajamos'!G57+'[1]11 pr._apyvartinės lėšos'!G94+'7 pr._kita dotacija'!G97</f>
        <v>0</v>
      </c>
      <c r="G48" s="189">
        <f>H48+J48</f>
        <v>-708</v>
      </c>
      <c r="H48" s="189">
        <f>'4 pr._savarankiškos f-jos'!I189+'6 pr._mokinio krepšelis (2)'!I28+'9 pr._įstaigų pajamos'!I57+'[1]11 pr._apyvartinės lėšos'!I94+'7 pr._kita dotacija'!I97</f>
        <v>-708</v>
      </c>
      <c r="I48" s="189">
        <f>'4 pr._savarankiškos f-jos'!J189+'6 pr._mokinio krepšelis (2)'!J28+'9 pr._įstaigų pajamos'!J57+'[1]11 pr._apyvartinės lėšos'!J94+'7 pr._kita dotacija'!J97</f>
        <v>70</v>
      </c>
      <c r="J48" s="189">
        <f>'4 pr._savarankiškos f-jos'!K189+'6 pr._mokinio krepšelis (2)'!K28+'9 pr._įstaigų pajamos'!K57+'[1]11 pr._apyvartinės lėšos'!K94+'7 pr._kita dotacija'!K97</f>
        <v>0</v>
      </c>
      <c r="K48" s="8">
        <f>L48+N48</f>
        <v>552152</v>
      </c>
      <c r="L48" s="8">
        <f>D48+H48</f>
        <v>552152</v>
      </c>
      <c r="M48" s="8">
        <f>E48+I48</f>
        <v>381196</v>
      </c>
      <c r="N48" s="8">
        <f>F48+J48</f>
        <v>0</v>
      </c>
    </row>
    <row r="49" spans="1:14" ht="15" customHeight="1" x14ac:dyDescent="0.25">
      <c r="A49" s="5" t="s">
        <v>97</v>
      </c>
      <c r="B49" s="10" t="s">
        <v>162</v>
      </c>
      <c r="C49" s="190">
        <f>D49+F49</f>
        <v>373681</v>
      </c>
      <c r="D49" s="190">
        <f>'4 pr._savarankiškos f-jos'!E190+'6 pr._mokinio krepšelis (2)'!E29+'9 pr._įstaigų pajamos'!E58+'[1]11 pr._apyvartinės lėšos'!E96+'7 pr._kita dotacija'!E100</f>
        <v>370481</v>
      </c>
      <c r="E49" s="190">
        <f>'4 pr._savarankiškos f-jos'!F190+'6 pr._mokinio krepšelis (2)'!F29+'9 pr._įstaigų pajamos'!F58+'[1]11 pr._apyvartinės lėšos'!F96+'7 pr._kita dotacija'!F100</f>
        <v>246759</v>
      </c>
      <c r="F49" s="190">
        <f>'4 pr._savarankiškos f-jos'!G190+'6 pr._mokinio krepšelis (2)'!G29+'9 pr._įstaigų pajamos'!G58+'[1]11 pr._apyvartinės lėšos'!G96+'7 pr._kita dotacija'!G100</f>
        <v>3200</v>
      </c>
      <c r="G49" s="189">
        <f>H49+J49</f>
        <v>2150</v>
      </c>
      <c r="H49" s="189">
        <f>'4 pr._savarankiškos f-jos'!I190+'6 pr._mokinio krepšelis (2)'!I29+'9 pr._įstaigų pajamos'!I58+'[1]11 pr._apyvartinės lėšos'!I96+'7 pr._kita dotacija'!I100</f>
        <v>2261</v>
      </c>
      <c r="I49" s="189">
        <f>'4 pr._savarankiškos f-jos'!J190+'6 pr._mokinio krepšelis (2)'!J29+'9 pr._įstaigų pajamos'!J58+'[1]11 pr._apyvartinės lėšos'!J96+'7 pr._kita dotacija'!J100</f>
        <v>47</v>
      </c>
      <c r="J49" s="189">
        <f>'4 pr._savarankiškos f-jos'!K190+'6 pr._mokinio krepšelis (2)'!K29+'9 pr._įstaigų pajamos'!K58+'[1]11 pr._apyvartinės lėšos'!K96+'7 pr._kita dotacija'!K100</f>
        <v>-111</v>
      </c>
      <c r="K49" s="8">
        <f>L49+N49</f>
        <v>375831</v>
      </c>
      <c r="L49" s="8">
        <f>D49+H49</f>
        <v>372742</v>
      </c>
      <c r="M49" s="8">
        <f>E49+I49</f>
        <v>246806</v>
      </c>
      <c r="N49" s="8">
        <f>F49+J49</f>
        <v>3089</v>
      </c>
    </row>
    <row r="50" spans="1:14" ht="15" customHeight="1" x14ac:dyDescent="0.25">
      <c r="A50" s="9" t="s">
        <v>98</v>
      </c>
      <c r="B50" s="21" t="s">
        <v>416</v>
      </c>
      <c r="C50" s="190">
        <f>D50+F50</f>
        <v>527852</v>
      </c>
      <c r="D50" s="190">
        <f>'4 pr._savarankiškos f-jos'!E193+'6 pr._mokinio krepšelis (2)'!E30+'9 pr._įstaigų pajamos'!E59+'[1]11 pr._apyvartinės lėšos'!E98+'7 pr._kita dotacija'!E102</f>
        <v>527852</v>
      </c>
      <c r="E50" s="190">
        <f>'4 pr._savarankiškos f-jos'!F193+'6 pr._mokinio krepšelis (2)'!F30+'9 pr._įstaigų pajamos'!F59+'[1]11 pr._apyvartinės lėšos'!F98+'7 pr._kita dotacija'!F102</f>
        <v>365933</v>
      </c>
      <c r="F50" s="190">
        <f>'4 pr._savarankiškos f-jos'!G193+'6 pr._mokinio krepšelis (2)'!G30+'9 pr._įstaigų pajamos'!G59+'[1]11 pr._apyvartinės lėšos'!G98+'7 pr._kita dotacija'!G102</f>
        <v>0</v>
      </c>
      <c r="G50" s="189">
        <f>H50+J50</f>
        <v>0</v>
      </c>
      <c r="H50" s="189">
        <f>'4 pr._savarankiškos f-jos'!I193+'6 pr._mokinio krepšelis (2)'!I30+'9 pr._įstaigų pajamos'!I59+'[1]11 pr._apyvartinės lėšos'!I98+'7 pr._kita dotacija'!I102</f>
        <v>0</v>
      </c>
      <c r="I50" s="189">
        <f>'4 pr._savarankiškos f-jos'!J193+'6 pr._mokinio krepšelis (2)'!J30+'9 pr._įstaigų pajamos'!J59+'[1]11 pr._apyvartinės lėšos'!J98+'7 pr._kita dotacija'!J102</f>
        <v>0</v>
      </c>
      <c r="J50" s="189">
        <f>'4 pr._savarankiškos f-jos'!K193+'6 pr._mokinio krepšelis (2)'!K30+'9 pr._įstaigų pajamos'!K59+'[1]11 pr._apyvartinės lėšos'!K98+'7 pr._kita dotacija'!K102</f>
        <v>0</v>
      </c>
      <c r="K50" s="8">
        <f>L50+N50</f>
        <v>527852</v>
      </c>
      <c r="L50" s="8">
        <f>D50+H50</f>
        <v>527852</v>
      </c>
      <c r="M50" s="8">
        <f>E50+I50</f>
        <v>365933</v>
      </c>
      <c r="N50" s="8">
        <f>F50+J50</f>
        <v>0</v>
      </c>
    </row>
    <row r="51" spans="1:14" ht="15" customHeight="1" x14ac:dyDescent="0.25">
      <c r="A51" s="11" t="s">
        <v>99</v>
      </c>
      <c r="B51" s="19" t="s">
        <v>45</v>
      </c>
      <c r="C51" s="190">
        <f>D51+F51</f>
        <v>219065</v>
      </c>
      <c r="D51" s="190">
        <f>'4 pr._savarankiškos f-jos'!E194+'6 pr._mokinio krepšelis (2)'!E31+'9 pr._įstaigų pajamos'!E60+'[1]11 pr._apyvartinės lėšos'!E100</f>
        <v>218365</v>
      </c>
      <c r="E51" s="190">
        <f>'4 pr._savarankiškos f-jos'!F194+'6 pr._mokinio krepšelis (2)'!F31+'9 pr._įstaigų pajamos'!F60+'[1]11 pr._apyvartinės lėšos'!F100</f>
        <v>154717</v>
      </c>
      <c r="F51" s="190">
        <f>'4 pr._savarankiškos f-jos'!G194+'6 pr._mokinio krepšelis (2)'!G31+'9 pr._įstaigų pajamos'!G60+'[1]11 pr._apyvartinės lėšos'!G100</f>
        <v>700</v>
      </c>
      <c r="G51" s="189">
        <f>H51+J51</f>
        <v>0</v>
      </c>
      <c r="H51" s="189">
        <f>'4 pr._savarankiškos f-jos'!I194+'6 pr._mokinio krepšelis (2)'!I31+'9 pr._įstaigų pajamos'!I60+'[1]11 pr._apyvartinės lėšos'!I100</f>
        <v>0</v>
      </c>
      <c r="I51" s="189">
        <f>'4 pr._savarankiškos f-jos'!J194+'6 pr._mokinio krepšelis (2)'!J31+'9 pr._įstaigų pajamos'!J60+'[1]11 pr._apyvartinės lėšos'!J100</f>
        <v>0</v>
      </c>
      <c r="J51" s="189">
        <f>'4 pr._savarankiškos f-jos'!K194+'6 pr._mokinio krepšelis (2)'!K31+'9 pr._įstaigų pajamos'!K60+'[1]11 pr._apyvartinės lėšos'!K100</f>
        <v>0</v>
      </c>
      <c r="K51" s="8">
        <f>L51+N51</f>
        <v>219065</v>
      </c>
      <c r="L51" s="8">
        <f>D51+H51</f>
        <v>218365</v>
      </c>
      <c r="M51" s="8">
        <f>E51+I51</f>
        <v>154717</v>
      </c>
      <c r="N51" s="8">
        <f>F51+J51</f>
        <v>700</v>
      </c>
    </row>
    <row r="52" spans="1:14" ht="15" customHeight="1" x14ac:dyDescent="0.25">
      <c r="A52" s="5" t="s">
        <v>100</v>
      </c>
      <c r="B52" s="19" t="s">
        <v>165</v>
      </c>
      <c r="C52" s="190">
        <f>D52+F52</f>
        <v>803371</v>
      </c>
      <c r="D52" s="190">
        <f>'4 pr._savarankiškos f-jos'!E195+'6 pr._mokinio krepšelis (2)'!E32+'9 pr._įstaigų pajamos'!E61+'[1]11 pr._apyvartinės lėšos'!E102+'7 pr._kita dotacija'!E105</f>
        <v>797642</v>
      </c>
      <c r="E52" s="190">
        <f>'4 pr._savarankiškos f-jos'!F195+'6 pr._mokinio krepšelis (2)'!F32+'9 pr._įstaigų pajamos'!F61+'[1]11 pr._apyvartinės lėšos'!F102+'7 pr._kita dotacija'!F105</f>
        <v>439070</v>
      </c>
      <c r="F52" s="190">
        <f>'4 pr._savarankiškos f-jos'!G195+'6 pr._mokinio krepšelis (2)'!G32+'9 pr._įstaigų pajamos'!G61+'[1]11 pr._apyvartinės lėšos'!G102+'7 pr._kita dotacija'!G105</f>
        <v>5729</v>
      </c>
      <c r="G52" s="189">
        <f>H52+J52</f>
        <v>11171</v>
      </c>
      <c r="H52" s="189">
        <f>'4 pr._savarankiškos f-jos'!I195+'6 pr._mokinio krepšelis (2)'!I32+'9 pr._įstaigų pajamos'!I61+'[1]11 pr._apyvartinės lėšos'!I102+'7 pr._kita dotacija'!I105</f>
        <v>11171</v>
      </c>
      <c r="I52" s="189">
        <f>'4 pr._savarankiškos f-jos'!J195+'6 pr._mokinio krepšelis (2)'!J32+'9 pr._įstaigų pajamos'!J61+'[1]11 pr._apyvartinės lėšos'!J102+'7 pr._kita dotacija'!J105</f>
        <v>79</v>
      </c>
      <c r="J52" s="189">
        <f>'4 pr._savarankiškos f-jos'!K195+'6 pr._mokinio krepšelis (2)'!K32+'9 pr._įstaigų pajamos'!K61+'[1]11 pr._apyvartinės lėšos'!K102+'7 pr._kita dotacija'!K105</f>
        <v>0</v>
      </c>
      <c r="K52" s="8">
        <f>L52+N52</f>
        <v>814542</v>
      </c>
      <c r="L52" s="8">
        <f>D52+H52</f>
        <v>808813</v>
      </c>
      <c r="M52" s="8">
        <f>E52+I52</f>
        <v>439149</v>
      </c>
      <c r="N52" s="8">
        <f>F52+J52</f>
        <v>5729</v>
      </c>
    </row>
    <row r="53" spans="1:14" ht="15" customHeight="1" x14ac:dyDescent="0.25">
      <c r="A53" s="5" t="s">
        <v>101</v>
      </c>
      <c r="B53" s="19" t="s">
        <v>164</v>
      </c>
      <c r="C53" s="190">
        <f>D53+F53</f>
        <v>735687</v>
      </c>
      <c r="D53" s="190">
        <f>'4 pr._savarankiškos f-jos'!E198+'6 pr._mokinio krepšelis (2)'!E33+'9 pr._įstaigų pajamos'!E62+'[1]11 pr._apyvartinės lėšos'!E104+'7 pr._kita dotacija'!E107</f>
        <v>735687</v>
      </c>
      <c r="E53" s="190">
        <f>'4 pr._savarankiškos f-jos'!F198+'6 pr._mokinio krepšelis (2)'!F33+'9 pr._įstaigų pajamos'!F62+'[1]11 pr._apyvartinės lėšos'!F104+'7 pr._kita dotacija'!F107</f>
        <v>483134</v>
      </c>
      <c r="F53" s="190">
        <f>'4 pr._savarankiškos f-jos'!G198+'6 pr._mokinio krepšelis (2)'!G33+'9 pr._įstaigų pajamos'!G62+'[1]11 pr._apyvartinės lėšos'!G104+'7 pr._kita dotacija'!G107</f>
        <v>0</v>
      </c>
      <c r="G53" s="189">
        <f>H53+J53</f>
        <v>3866</v>
      </c>
      <c r="H53" s="189">
        <f>'4 pr._savarankiškos f-jos'!I198+'6 pr._mokinio krepšelis (2)'!I33+'9 pr._įstaigų pajamos'!I62+'[1]11 pr._apyvartinės lėšos'!I104+'7 pr._kita dotacija'!I107</f>
        <v>3866</v>
      </c>
      <c r="I53" s="189">
        <f>'4 pr._savarankiškos f-jos'!J198+'6 pr._mokinio krepšelis (2)'!J33+'9 pr._įstaigų pajamos'!J62+'[1]11 pr._apyvartinės lėšos'!J104+'7 pr._kita dotacija'!J107</f>
        <v>79</v>
      </c>
      <c r="J53" s="189">
        <f>'4 pr._savarankiškos f-jos'!K198+'6 pr._mokinio krepšelis (2)'!K33+'9 pr._įstaigų pajamos'!K62+'[1]11 pr._apyvartinės lėšos'!K104+'7 pr._kita dotacija'!K107</f>
        <v>0</v>
      </c>
      <c r="K53" s="8">
        <f>L53+N53</f>
        <v>739553</v>
      </c>
      <c r="L53" s="8">
        <f>D53+H53</f>
        <v>739553</v>
      </c>
      <c r="M53" s="8">
        <f>E53+I53</f>
        <v>483213</v>
      </c>
      <c r="N53" s="8">
        <f>F53+J53</f>
        <v>0</v>
      </c>
    </row>
    <row r="54" spans="1:14" ht="15" customHeight="1" x14ac:dyDescent="0.25">
      <c r="A54" s="5" t="s">
        <v>102</v>
      </c>
      <c r="B54" s="19" t="s">
        <v>163</v>
      </c>
      <c r="C54" s="190">
        <f>D54+F54</f>
        <v>720916</v>
      </c>
      <c r="D54" s="190">
        <f>'4 pr._savarankiškos f-jos'!E201+'6 pr._mokinio krepšelis (2)'!E34+'7 pr._kita dotacija'!E110</f>
        <v>720916</v>
      </c>
      <c r="E54" s="190">
        <f>'4 pr._savarankiškos f-jos'!F201+'6 pr._mokinio krepšelis (2)'!F34+'7 pr._kita dotacija'!F110</f>
        <v>491628</v>
      </c>
      <c r="F54" s="190">
        <f>'4 pr._savarankiškos f-jos'!G201+'6 pr._mokinio krepšelis (2)'!G34+'7 pr._kita dotacija'!G110</f>
        <v>0</v>
      </c>
      <c r="G54" s="189">
        <f>H54+J54</f>
        <v>10365</v>
      </c>
      <c r="H54" s="189">
        <f>'4 pr._savarankiškos f-jos'!I201+'6 pr._mokinio krepšelis (2)'!I34+'7 pr._kita dotacija'!I110</f>
        <v>10365</v>
      </c>
      <c r="I54" s="189">
        <f>'4 pr._savarankiškos f-jos'!J201+'6 pr._mokinio krepšelis (2)'!J34+'7 pr._kita dotacija'!J110</f>
        <v>58</v>
      </c>
      <c r="J54" s="189">
        <f>'4 pr._savarankiškos f-jos'!K201+'6 pr._mokinio krepšelis (2)'!K34+'7 pr._kita dotacija'!K110</f>
        <v>0</v>
      </c>
      <c r="K54" s="8">
        <f>L54+N54</f>
        <v>731281</v>
      </c>
      <c r="L54" s="8">
        <f>D54+H54</f>
        <v>731281</v>
      </c>
      <c r="M54" s="8">
        <f>E54+I54</f>
        <v>491686</v>
      </c>
      <c r="N54" s="8">
        <f>F54+J54</f>
        <v>0</v>
      </c>
    </row>
    <row r="55" spans="1:14" ht="15" customHeight="1" x14ac:dyDescent="0.25">
      <c r="A55" s="5" t="s">
        <v>103</v>
      </c>
      <c r="B55" s="8" t="s">
        <v>501</v>
      </c>
      <c r="C55" s="190">
        <f>D55+F55</f>
        <v>772142</v>
      </c>
      <c r="D55" s="190">
        <f>'4 pr._savarankiškos f-jos'!E202+'6 pr._mokinio krepšelis (2)'!E35+'9 pr._įstaigų pajamos'!E63+'7 pr._kita dotacija'!E113</f>
        <v>772142</v>
      </c>
      <c r="E55" s="190">
        <f>'4 pr._savarankiškos f-jos'!F202+'6 pr._mokinio krepšelis (2)'!F35+'9 pr._įstaigų pajamos'!F63+'7 pr._kita dotacija'!F113</f>
        <v>526293</v>
      </c>
      <c r="F55" s="190">
        <f>'4 pr._savarankiškos f-jos'!G202+'6 pr._mokinio krepšelis (2)'!G35+'9 pr._įstaigų pajamos'!G63+'7 pr._kita dotacija'!G113</f>
        <v>0</v>
      </c>
      <c r="G55" s="189">
        <f>H55+J55</f>
        <v>6198</v>
      </c>
      <c r="H55" s="189">
        <f>'4 pr._savarankiškos f-jos'!I202+'6 pr._mokinio krepšelis (2)'!I35+'9 pr._įstaigų pajamos'!I63+'7 pr._kita dotacija'!I113</f>
        <v>6198</v>
      </c>
      <c r="I55" s="189">
        <f>'4 pr._savarankiškos f-jos'!J202+'6 pr._mokinio krepšelis (2)'!J35+'9 pr._įstaigų pajamos'!J63+'7 pr._kita dotacija'!J113</f>
        <v>69</v>
      </c>
      <c r="J55" s="189">
        <f>'4 pr._savarankiškos f-jos'!K202+'6 pr._mokinio krepšelis (2)'!K35+'9 pr._įstaigų pajamos'!K63+'7 pr._kita dotacija'!K113</f>
        <v>0</v>
      </c>
      <c r="K55" s="8">
        <f>L55+N55</f>
        <v>778340</v>
      </c>
      <c r="L55" s="8">
        <f>D55+H55</f>
        <v>778340</v>
      </c>
      <c r="M55" s="8">
        <f>E55+I55</f>
        <v>526362</v>
      </c>
      <c r="N55" s="8">
        <f>F55+J55</f>
        <v>0</v>
      </c>
    </row>
    <row r="56" spans="1:14" ht="15" customHeight="1" x14ac:dyDescent="0.25">
      <c r="A56" s="5" t="s">
        <v>104</v>
      </c>
      <c r="B56" s="22" t="s">
        <v>52</v>
      </c>
      <c r="C56" s="190">
        <f>D56+F56</f>
        <v>227232</v>
      </c>
      <c r="D56" s="190">
        <f>'4 pr._savarankiškos f-jos'!E203+'6 pr._mokinio krepšelis (2)'!E36+'9 pr._įstaigų pajamos'!E64+'[1]11 pr._apyvartinės lėšos'!E106</f>
        <v>160619</v>
      </c>
      <c r="E56" s="190">
        <f>'4 pr._savarankiškos f-jos'!F203+'6 pr._mokinio krepšelis (2)'!F36+'9 pr._įstaigų pajamos'!F64+'[1]11 pr._apyvartinės lėšos'!F106</f>
        <v>103342</v>
      </c>
      <c r="F56" s="190">
        <f>'4 pr._savarankiškos f-jos'!G203+'6 pr._mokinio krepšelis (2)'!G36+'9 pr._įstaigų pajamos'!G64+'[1]11 pr._apyvartinės lėšos'!G106</f>
        <v>66613</v>
      </c>
      <c r="G56" s="189">
        <f>H56+J56</f>
        <v>0</v>
      </c>
      <c r="H56" s="189">
        <f>'4 pr._savarankiškos f-jos'!I203+'6 pr._mokinio krepšelis (2)'!I36+'9 pr._įstaigų pajamos'!I64+'[1]11 pr._apyvartinės lėšos'!I106</f>
        <v>0</v>
      </c>
      <c r="I56" s="189">
        <f>'4 pr._savarankiškos f-jos'!J203+'6 pr._mokinio krepšelis (2)'!J36+'9 pr._įstaigų pajamos'!J64+'[1]11 pr._apyvartinės lėšos'!J106</f>
        <v>0</v>
      </c>
      <c r="J56" s="189">
        <f>'4 pr._savarankiškos f-jos'!K203+'6 pr._mokinio krepšelis (2)'!K36+'9 pr._įstaigų pajamos'!K64+'[1]11 pr._apyvartinės lėšos'!K106</f>
        <v>0</v>
      </c>
      <c r="K56" s="8">
        <f>L56+N56</f>
        <v>227232</v>
      </c>
      <c r="L56" s="8">
        <f>D56+H56</f>
        <v>160619</v>
      </c>
      <c r="M56" s="8">
        <f>E56+I56</f>
        <v>103342</v>
      </c>
      <c r="N56" s="8">
        <f>F56+J56</f>
        <v>66613</v>
      </c>
    </row>
    <row r="57" spans="1:14" ht="15" customHeight="1" x14ac:dyDescent="0.25">
      <c r="A57" s="5" t="s">
        <v>105</v>
      </c>
      <c r="B57" s="22" t="s">
        <v>51</v>
      </c>
      <c r="C57" s="190">
        <f>D57+F57</f>
        <v>257313</v>
      </c>
      <c r="D57" s="190">
        <f>'4 pr._savarankiškos f-jos'!E204+'6 pr._mokinio krepšelis (2)'!E37+'7 pr._kita dotacija'!E116</f>
        <v>256663</v>
      </c>
      <c r="E57" s="190">
        <f>'4 pr._savarankiškos f-jos'!F204+'6 pr._mokinio krepšelis (2)'!F37+'7 pr._kita dotacija'!F116</f>
        <v>178437</v>
      </c>
      <c r="F57" s="190">
        <f>'4 pr._savarankiškos f-jos'!G204+'6 pr._mokinio krepšelis (2)'!G37+'7 pr._kita dotacija'!G116</f>
        <v>650</v>
      </c>
      <c r="G57" s="189">
        <f>H57+J57</f>
        <v>65</v>
      </c>
      <c r="H57" s="189">
        <f>'4 pr._savarankiškos f-jos'!I204+'6 pr._mokinio krepšelis (2)'!I37+'7 pr._kita dotacija'!I116</f>
        <v>65</v>
      </c>
      <c r="I57" s="189">
        <f>'4 pr._savarankiškos f-jos'!J204+'6 pr._mokinio krepšelis (2)'!J37+'7 pr._kita dotacija'!J116</f>
        <v>50</v>
      </c>
      <c r="J57" s="189">
        <f>'4 pr._savarankiškos f-jos'!K204+'6 pr._mokinio krepšelis (2)'!K37+'7 pr._kita dotacija'!K116</f>
        <v>0</v>
      </c>
      <c r="K57" s="8">
        <f>L57+N57</f>
        <v>257378</v>
      </c>
      <c r="L57" s="8">
        <f>D57+H57</f>
        <v>256728</v>
      </c>
      <c r="M57" s="8">
        <f>E57+I57</f>
        <v>178487</v>
      </c>
      <c r="N57" s="8">
        <f>F57+J57</f>
        <v>650</v>
      </c>
    </row>
    <row r="58" spans="1:14" ht="15" customHeight="1" x14ac:dyDescent="0.25">
      <c r="A58" s="5" t="s">
        <v>106</v>
      </c>
      <c r="B58" s="19" t="s">
        <v>47</v>
      </c>
      <c r="C58" s="190">
        <f>D58+F58</f>
        <v>293557</v>
      </c>
      <c r="D58" s="190">
        <f>'4 pr._savarankiškos f-jos'!E207+'6 pr._mokinio krepšelis (2)'!E38+'7 pr._kita dotacija'!E118</f>
        <v>292957</v>
      </c>
      <c r="E58" s="190">
        <f>'4 pr._savarankiškos f-jos'!F207+'6 pr._mokinio krepšelis (2)'!F38+'7 pr._kita dotacija'!F118</f>
        <v>207134</v>
      </c>
      <c r="F58" s="190">
        <f>'4 pr._savarankiškos f-jos'!G207+'6 pr._mokinio krepšelis (2)'!G38+'7 pr._kita dotacija'!G118</f>
        <v>600</v>
      </c>
      <c r="G58" s="189">
        <f>H58+J58</f>
        <v>0</v>
      </c>
      <c r="H58" s="189">
        <f>'4 pr._savarankiškos f-jos'!I207+'6 pr._mokinio krepšelis (2)'!I38+'7 pr._kita dotacija'!I118</f>
        <v>0</v>
      </c>
      <c r="I58" s="189">
        <f>'4 pr._savarankiškos f-jos'!J207+'6 pr._mokinio krepšelis (2)'!J38+'7 pr._kita dotacija'!J118</f>
        <v>0</v>
      </c>
      <c r="J58" s="189">
        <f>'4 pr._savarankiškos f-jos'!K207+'6 pr._mokinio krepšelis (2)'!K38+'7 pr._kita dotacija'!K118</f>
        <v>0</v>
      </c>
      <c r="K58" s="8">
        <f>L58+N58</f>
        <v>293557</v>
      </c>
      <c r="L58" s="8">
        <f>D58+H58</f>
        <v>292957</v>
      </c>
      <c r="M58" s="8">
        <f>E58+I58</f>
        <v>207134</v>
      </c>
      <c r="N58" s="8">
        <f>F58+J58</f>
        <v>600</v>
      </c>
    </row>
    <row r="59" spans="1:14" ht="15" customHeight="1" x14ac:dyDescent="0.25">
      <c r="A59" s="5" t="s">
        <v>107</v>
      </c>
      <c r="B59" s="19" t="s">
        <v>50</v>
      </c>
      <c r="C59" s="190">
        <f>D59+F59</f>
        <v>251907</v>
      </c>
      <c r="D59" s="190">
        <f>'4 pr._savarankiškos f-jos'!E208+'6 pr._mokinio krepšelis (2)'!E39+'7 pr._kita dotacija'!E121</f>
        <v>251907</v>
      </c>
      <c r="E59" s="190">
        <f>'4 pr._savarankiškos f-jos'!F208+'6 pr._mokinio krepšelis (2)'!F39+'7 pr._kita dotacija'!F121</f>
        <v>181406</v>
      </c>
      <c r="F59" s="190">
        <f>'4 pr._savarankiškos f-jos'!G208+'6 pr._mokinio krepšelis (2)'!G39+'7 pr._kita dotacija'!G121</f>
        <v>0</v>
      </c>
      <c r="G59" s="189">
        <f>H59+J59</f>
        <v>2887</v>
      </c>
      <c r="H59" s="189">
        <f>'4 pr._savarankiškos f-jos'!I208+'6 pr._mokinio krepšelis (2)'!I39+'7 pr._kita dotacija'!I121</f>
        <v>2887</v>
      </c>
      <c r="I59" s="189">
        <f>'4 pr._savarankiškos f-jos'!J208+'6 pr._mokinio krepšelis (2)'!J39+'7 pr._kita dotacija'!J121</f>
        <v>40</v>
      </c>
      <c r="J59" s="189">
        <f>'4 pr._savarankiškos f-jos'!K208+'6 pr._mokinio krepšelis (2)'!K39+'7 pr._kita dotacija'!K121</f>
        <v>0</v>
      </c>
      <c r="K59" s="8">
        <f>L59+N59</f>
        <v>254794</v>
      </c>
      <c r="L59" s="8">
        <f>D59+H59</f>
        <v>254794</v>
      </c>
      <c r="M59" s="8">
        <f>E59+I59</f>
        <v>181446</v>
      </c>
      <c r="N59" s="8">
        <f>F59+J59</f>
        <v>0</v>
      </c>
    </row>
    <row r="60" spans="1:14" ht="15" customHeight="1" x14ac:dyDescent="0.25">
      <c r="A60" s="5" t="s">
        <v>108</v>
      </c>
      <c r="B60" s="19" t="s">
        <v>179</v>
      </c>
      <c r="C60" s="190">
        <f>D60+F60</f>
        <v>420926</v>
      </c>
      <c r="D60" s="190">
        <f>'4 pr._savarankiškos f-jos'!E211+'6 pr._mokinio krepšelis (2)'!E40+'7 pr._kita dotacija'!E123+'9 pr._įstaigų pajamos'!E65</f>
        <v>406445</v>
      </c>
      <c r="E60" s="190">
        <f>'4 pr._savarankiškos f-jos'!F211+'6 pr._mokinio krepšelis (2)'!F40+'7 pr._kita dotacija'!F123+'9 pr._įstaigų pajamos'!F65</f>
        <v>280129</v>
      </c>
      <c r="F60" s="190">
        <f>'4 pr._savarankiškos f-jos'!G211+'6 pr._mokinio krepšelis (2)'!G40+'7 pr._kita dotacija'!G123+'9 pr._įstaigų pajamos'!G65</f>
        <v>14481</v>
      </c>
      <c r="G60" s="189">
        <f>H60+J60</f>
        <v>2230</v>
      </c>
      <c r="H60" s="189">
        <f>'4 pr._savarankiškos f-jos'!I211+'6 pr._mokinio krepšelis (2)'!I40+'7 pr._kita dotacija'!I123+'9 pr._įstaigų pajamos'!I65</f>
        <v>339</v>
      </c>
      <c r="I60" s="189">
        <f>'4 pr._savarankiškos f-jos'!J211+'6 pr._mokinio krepšelis (2)'!J40+'7 pr._kita dotacija'!J123+'9 pr._įstaigų pajamos'!J65</f>
        <v>-923</v>
      </c>
      <c r="J60" s="189">
        <f>'4 pr._savarankiškos f-jos'!K211+'6 pr._mokinio krepšelis (2)'!K40+'7 pr._kita dotacija'!K123+'9 pr._įstaigų pajamos'!K65</f>
        <v>1891</v>
      </c>
      <c r="K60" s="8">
        <f>L60+N60</f>
        <v>423156</v>
      </c>
      <c r="L60" s="8">
        <f>D60+H60</f>
        <v>406784</v>
      </c>
      <c r="M60" s="8">
        <f>E60+I60</f>
        <v>279206</v>
      </c>
      <c r="N60" s="8">
        <f>F60+J60</f>
        <v>16372</v>
      </c>
    </row>
    <row r="61" spans="1:14" ht="15" customHeight="1" x14ac:dyDescent="0.25">
      <c r="A61" s="5" t="s">
        <v>109</v>
      </c>
      <c r="B61" s="19" t="s">
        <v>49</v>
      </c>
      <c r="C61" s="190">
        <f>D61+F61</f>
        <v>186143</v>
      </c>
      <c r="D61" s="190">
        <f>'4 pr._savarankiškos f-jos'!E214+'6 pr._mokinio krepšelis (2)'!E41</f>
        <v>186143</v>
      </c>
      <c r="E61" s="190">
        <f>'4 pr._savarankiškos f-jos'!F214+'6 pr._mokinio krepšelis (2)'!F41</f>
        <v>134984</v>
      </c>
      <c r="F61" s="190">
        <f>'4 pr._savarankiškos f-jos'!G214+'6 pr._mokinio krepšelis (2)'!G41</f>
        <v>0</v>
      </c>
      <c r="G61" s="189">
        <f>H61+J61</f>
        <v>0</v>
      </c>
      <c r="H61" s="189">
        <f>'4 pr._savarankiškos f-jos'!I214+'6 pr._mokinio krepšelis (2)'!I41</f>
        <v>0</v>
      </c>
      <c r="I61" s="189">
        <f>'4 pr._savarankiškos f-jos'!J214+'6 pr._mokinio krepšelis (2)'!J41</f>
        <v>0</v>
      </c>
      <c r="J61" s="189">
        <f>'4 pr._savarankiškos f-jos'!K214+'6 pr._mokinio krepšelis (2)'!K41</f>
        <v>0</v>
      </c>
      <c r="K61" s="8">
        <f>L61+N61</f>
        <v>186143</v>
      </c>
      <c r="L61" s="8">
        <f>D61+H61</f>
        <v>186143</v>
      </c>
      <c r="M61" s="8">
        <f>E61+I61</f>
        <v>134984</v>
      </c>
      <c r="N61" s="8">
        <f>F61+J61</f>
        <v>0</v>
      </c>
    </row>
    <row r="62" spans="1:14" ht="15" customHeight="1" x14ac:dyDescent="0.25">
      <c r="A62" s="5" t="s">
        <v>110</v>
      </c>
      <c r="B62" s="19" t="s">
        <v>48</v>
      </c>
      <c r="C62" s="190">
        <f>D62+F62</f>
        <v>200086</v>
      </c>
      <c r="D62" s="190">
        <f>'4 pr._savarankiškos f-jos'!E215+'6 pr._mokinio krepšelis (2)'!E42+'7 pr._kita dotacija'!E125</f>
        <v>200086</v>
      </c>
      <c r="E62" s="190">
        <f>'4 pr._savarankiškos f-jos'!F215+'6 pr._mokinio krepšelis (2)'!F42+'7 pr._kita dotacija'!F125</f>
        <v>142202</v>
      </c>
      <c r="F62" s="190">
        <f>'4 pr._savarankiškos f-jos'!G215+'6 pr._mokinio krepšelis (2)'!G42+'7 pr._kita dotacija'!G125</f>
        <v>0</v>
      </c>
      <c r="G62" s="189">
        <f>H62+J62</f>
        <v>50</v>
      </c>
      <c r="H62" s="189">
        <f>'4 pr._savarankiškos f-jos'!I215+'6 pr._mokinio krepšelis (2)'!I42+'7 pr._kita dotacija'!I125</f>
        <v>50</v>
      </c>
      <c r="I62" s="189">
        <f>'4 pr._savarankiškos f-jos'!J215+'6 pr._mokinio krepšelis (2)'!J42+'7 pr._kita dotacija'!J125</f>
        <v>38</v>
      </c>
      <c r="J62" s="189">
        <f>'4 pr._savarankiškos f-jos'!K215+'6 pr._mokinio krepšelis (2)'!K42+'7 pr._kita dotacija'!K125</f>
        <v>0</v>
      </c>
      <c r="K62" s="8">
        <f>L62+N62</f>
        <v>200136</v>
      </c>
      <c r="L62" s="8">
        <f>D62+H62</f>
        <v>200136</v>
      </c>
      <c r="M62" s="8">
        <f>E62+I62</f>
        <v>142240</v>
      </c>
      <c r="N62" s="8">
        <f>F62+J62</f>
        <v>0</v>
      </c>
    </row>
    <row r="63" spans="1:14" ht="15" customHeight="1" x14ac:dyDescent="0.25">
      <c r="A63" s="9" t="s">
        <v>111</v>
      </c>
      <c r="B63" s="22" t="s">
        <v>53</v>
      </c>
      <c r="C63" s="190">
        <f>D63+F63</f>
        <v>315296</v>
      </c>
      <c r="D63" s="190">
        <f>'4 pr._savarankiškos f-jos'!E218+'6 pr._mokinio krepšelis (2)'!E43+'7 pr._kita dotacija'!E127</f>
        <v>315296</v>
      </c>
      <c r="E63" s="190">
        <f>'4 pr._savarankiškos f-jos'!F218+'6 pr._mokinio krepšelis (2)'!F43+'7 pr._kita dotacija'!F127</f>
        <v>224321</v>
      </c>
      <c r="F63" s="190">
        <f>'4 pr._savarankiškos f-jos'!G218+'6 pr._mokinio krepšelis (2)'!G43+'7 pr._kita dotacija'!G127</f>
        <v>0</v>
      </c>
      <c r="G63" s="189">
        <f>H63+J63</f>
        <v>56</v>
      </c>
      <c r="H63" s="189">
        <f>'4 pr._savarankiškos f-jos'!I218+'6 pr._mokinio krepšelis (2)'!I43+'7 pr._kita dotacija'!I127</f>
        <v>56</v>
      </c>
      <c r="I63" s="189">
        <f>'4 pr._savarankiškos f-jos'!J218+'6 pr._mokinio krepšelis (2)'!J43+'7 pr._kita dotacija'!J127</f>
        <v>43</v>
      </c>
      <c r="J63" s="189">
        <f>'4 pr._savarankiškos f-jos'!K218+'6 pr._mokinio krepšelis (2)'!K43+'7 pr._kita dotacija'!K127</f>
        <v>0</v>
      </c>
      <c r="K63" s="8">
        <f>L63+N63</f>
        <v>315352</v>
      </c>
      <c r="L63" s="8">
        <f>D63+H63</f>
        <v>315352</v>
      </c>
      <c r="M63" s="8">
        <f>E63+I63</f>
        <v>224364</v>
      </c>
      <c r="N63" s="8">
        <f>F63+J63</f>
        <v>0</v>
      </c>
    </row>
    <row r="64" spans="1:14" ht="15" customHeight="1" x14ac:dyDescent="0.25">
      <c r="A64" s="25" t="s">
        <v>112</v>
      </c>
      <c r="B64" s="347" t="s">
        <v>500</v>
      </c>
      <c r="C64" s="190">
        <f>D64+F64</f>
        <v>95453</v>
      </c>
      <c r="D64" s="190">
        <f>'4 pr._savarankiškos f-jos'!E221+'6 pr._mokinio krepšelis (2)'!E44+'7 pr._kita dotacija'!E129+'9 pr._įstaigų pajamos'!E66</f>
        <v>95453</v>
      </c>
      <c r="E64" s="190">
        <f>'4 pr._savarankiškos f-jos'!F221+'6 pr._mokinio krepšelis (2)'!F44+'7 pr._kita dotacija'!F129+'9 pr._įstaigų pajamos'!F66</f>
        <v>65166</v>
      </c>
      <c r="F64" s="190">
        <f>'4 pr._savarankiškos f-jos'!G221+'6 pr._mokinio krepšelis (2)'!G44+'7 pr._kita dotacija'!G129+'9 pr._įstaigų pajamos'!G66</f>
        <v>0</v>
      </c>
      <c r="G64" s="189">
        <f>H64+J64</f>
        <v>-1530</v>
      </c>
      <c r="H64" s="189">
        <f>'4 pr._savarankiškos f-jos'!I221+'6 pr._mokinio krepšelis (2)'!I44+'7 pr._kita dotacija'!I129+'9 pr._įstaigų pajamos'!I66</f>
        <v>-1530</v>
      </c>
      <c r="I64" s="189">
        <f>'4 pr._savarankiškos f-jos'!J221+'6 pr._mokinio krepšelis (2)'!J44+'7 pr._kita dotacija'!J129+'9 pr._įstaigų pajamos'!J66</f>
        <v>53</v>
      </c>
      <c r="J64" s="189">
        <f>'4 pr._savarankiškos f-jos'!K221+'6 pr._mokinio krepšelis (2)'!K44+'7 pr._kita dotacija'!K129+'9 pr._įstaigų pajamos'!K66</f>
        <v>0</v>
      </c>
      <c r="K64" s="8">
        <f>L64+N64</f>
        <v>93923</v>
      </c>
      <c r="L64" s="8">
        <f>D64+H64</f>
        <v>93923</v>
      </c>
      <c r="M64" s="8">
        <f>E64+I64</f>
        <v>65219</v>
      </c>
      <c r="N64" s="8">
        <f>F64+J64</f>
        <v>0</v>
      </c>
    </row>
    <row r="65" spans="1:14" ht="15" customHeight="1" x14ac:dyDescent="0.25">
      <c r="A65" s="5" t="s">
        <v>113</v>
      </c>
      <c r="B65" s="19" t="s">
        <v>70</v>
      </c>
      <c r="C65" s="190">
        <f>D65+F65</f>
        <v>229077</v>
      </c>
      <c r="D65" s="190">
        <f>'4 pr._savarankiškos f-jos'!E222+'6 pr._mokinio krepšelis (2)'!E45+'9 pr._įstaigų pajamos'!E67+'[1]11 pr._apyvartinės lėšos'!E108+'7 pr._kita dotacija'!E131</f>
        <v>222500</v>
      </c>
      <c r="E65" s="190">
        <f>'4 pr._savarankiškos f-jos'!F222+'6 pr._mokinio krepšelis (2)'!F45+'9 pr._įstaigų pajamos'!F67+'[1]11 pr._apyvartinės lėšos'!F108+'7 pr._kita dotacija'!F131</f>
        <v>110991</v>
      </c>
      <c r="F65" s="190">
        <f>'4 pr._savarankiškos f-jos'!G222+'6 pr._mokinio krepšelis (2)'!G45+'9 pr._įstaigų pajamos'!G67+'[1]11 pr._apyvartinės lėšos'!G108+'7 pr._kita dotacija'!G131</f>
        <v>6577</v>
      </c>
      <c r="G65" s="189">
        <f>H65+J65</f>
        <v>-531</v>
      </c>
      <c r="H65" s="189">
        <f>'4 pr._savarankiškos f-jos'!I222+'6 pr._mokinio krepšelis (2)'!I45+'9 pr._įstaigų pajamos'!I67+'[1]11 pr._apyvartinės lėšos'!I108+'7 pr._kita dotacija'!I131</f>
        <v>-440</v>
      </c>
      <c r="I65" s="189">
        <f>'4 pr._savarankiškos f-jos'!J222+'6 pr._mokinio krepšelis (2)'!J45+'9 pr._įstaigų pajamos'!J67+'[1]11 pr._apyvartinės lėšos'!J108+'7 pr._kita dotacija'!J131</f>
        <v>0</v>
      </c>
      <c r="J65" s="189">
        <f>'4 pr._savarankiškos f-jos'!K222+'6 pr._mokinio krepšelis (2)'!K45+'9 pr._įstaigų pajamos'!K67+'[1]11 pr._apyvartinės lėšos'!K108+'7 pr._kita dotacija'!K131</f>
        <v>-91</v>
      </c>
      <c r="K65" s="8">
        <f>L65+N65</f>
        <v>228546</v>
      </c>
      <c r="L65" s="8">
        <f>D65+H65</f>
        <v>222060</v>
      </c>
      <c r="M65" s="8">
        <f>E65+I65</f>
        <v>110991</v>
      </c>
      <c r="N65" s="8">
        <f>F65+J65</f>
        <v>6486</v>
      </c>
    </row>
    <row r="66" spans="1:14" ht="15" customHeight="1" x14ac:dyDescent="0.25">
      <c r="A66" s="5" t="s">
        <v>114</v>
      </c>
      <c r="B66" s="19" t="s">
        <v>44</v>
      </c>
      <c r="C66" s="190">
        <f>D66+F66</f>
        <v>340682</v>
      </c>
      <c r="D66" s="190">
        <f>'4 pr._savarankiškos f-jos'!E223+'6 pr._mokinio krepšelis (2)'!E46+'9 pr._įstaigų pajamos'!E68+'[1]11 pr._apyvartinės lėšos'!E110+'7 pr._kita dotacija'!E133</f>
        <v>340682</v>
      </c>
      <c r="E66" s="190">
        <f>'4 pr._savarankiškos f-jos'!F223+'6 pr._mokinio krepšelis (2)'!F46+'9 pr._įstaigų pajamos'!F68+'[1]11 pr._apyvartinės lėšos'!F110+'7 pr._kita dotacija'!F133</f>
        <v>207938</v>
      </c>
      <c r="F66" s="190">
        <f>'4 pr._savarankiškos f-jos'!G223+'6 pr._mokinio krepšelis (2)'!G46+'9 pr._įstaigų pajamos'!G68+'[1]11 pr._apyvartinės lėšos'!G110+'7 pr._kita dotacija'!G133</f>
        <v>0</v>
      </c>
      <c r="G66" s="189">
        <f>H66+J66</f>
        <v>6738</v>
      </c>
      <c r="H66" s="189">
        <f>'4 pr._savarankiškos f-jos'!I223+'6 pr._mokinio krepšelis (2)'!I46+'9 pr._įstaigų pajamos'!I68+'[1]11 pr._apyvartinės lėšos'!I110+'7 pr._kita dotacija'!I133</f>
        <v>6738</v>
      </c>
      <c r="I66" s="189">
        <f>'4 pr._savarankiškos f-jos'!J223+'6 pr._mokinio krepšelis (2)'!J46+'9 pr._įstaigų pajamos'!J68+'[1]11 pr._apyvartinės lėšos'!J110+'7 pr._kita dotacija'!J133</f>
        <v>33</v>
      </c>
      <c r="J66" s="189">
        <f>'4 pr._savarankiškos f-jos'!K223+'6 pr._mokinio krepšelis (2)'!K46+'9 pr._įstaigų pajamos'!K68+'[1]11 pr._apyvartinės lėšos'!K110+'7 pr._kita dotacija'!K133</f>
        <v>0</v>
      </c>
      <c r="K66" s="8">
        <f>L66+N66</f>
        <v>347420</v>
      </c>
      <c r="L66" s="8">
        <f>D66+H66</f>
        <v>347420</v>
      </c>
      <c r="M66" s="8">
        <f>E66+I66</f>
        <v>207971</v>
      </c>
      <c r="N66" s="8">
        <f>F66+J66</f>
        <v>0</v>
      </c>
    </row>
    <row r="67" spans="1:14" ht="15" customHeight="1" x14ac:dyDescent="0.25">
      <c r="A67" s="5" t="s">
        <v>115</v>
      </c>
      <c r="B67" s="19" t="s">
        <v>499</v>
      </c>
      <c r="C67" s="190">
        <f>D67+F67</f>
        <v>72628</v>
      </c>
      <c r="D67" s="190">
        <f>'4 pr._savarankiškos f-jos'!E224+'6 pr._mokinio krepšelis (2)'!E47+'7 pr._kita dotacija'!E135+'9 pr._įstaigų pajamos'!E69</f>
        <v>72628</v>
      </c>
      <c r="E67" s="190">
        <f>'4 pr._savarankiškos f-jos'!F224+'6 pr._mokinio krepšelis (2)'!F47+'7 pr._kita dotacija'!F135+'9 pr._įstaigų pajamos'!F69</f>
        <v>45771</v>
      </c>
      <c r="F67" s="190">
        <f>'4 pr._savarankiškos f-jos'!G224+'6 pr._mokinio krepšelis (2)'!G47+'7 pr._kita dotacija'!G135+'9 pr._įstaigų pajamos'!G69</f>
        <v>0</v>
      </c>
      <c r="G67" s="189">
        <f>H67+J67</f>
        <v>367</v>
      </c>
      <c r="H67" s="189">
        <f>'4 pr._savarankiškos f-jos'!I224+'6 pr._mokinio krepšelis (2)'!I47+'7 pr._kita dotacija'!I135+'9 pr._įstaigų pajamos'!I69</f>
        <v>222</v>
      </c>
      <c r="I67" s="189">
        <f>'4 pr._savarankiškos f-jos'!J224+'6 pr._mokinio krepšelis (2)'!J47+'7 pr._kita dotacija'!J135+'9 pr._įstaigų pajamos'!J69</f>
        <v>36</v>
      </c>
      <c r="J67" s="189">
        <f>'4 pr._savarankiškos f-jos'!K224+'6 pr._mokinio krepšelis (2)'!K47+'7 pr._kita dotacija'!K135+'9 pr._įstaigų pajamos'!K69</f>
        <v>145</v>
      </c>
      <c r="K67" s="8">
        <f>L67+N67</f>
        <v>72995</v>
      </c>
      <c r="L67" s="8">
        <f>D67+H67</f>
        <v>72850</v>
      </c>
      <c r="M67" s="8">
        <f>E67+I67</f>
        <v>45807</v>
      </c>
      <c r="N67" s="8">
        <f>F67+J67</f>
        <v>145</v>
      </c>
    </row>
    <row r="68" spans="1:14" ht="15" customHeight="1" x14ac:dyDescent="0.25">
      <c r="A68" s="5" t="s">
        <v>116</v>
      </c>
      <c r="B68" s="22" t="s">
        <v>43</v>
      </c>
      <c r="C68" s="190">
        <f>D68+F68</f>
        <v>189890</v>
      </c>
      <c r="D68" s="190">
        <f>'4 pr._savarankiškos f-jos'!E227+'6 pr._mokinio krepšelis (2)'!E48+'9 pr._įstaigų pajamos'!E70+'[1]11 pr._apyvartinės lėšos'!E112+'7 pr._kita dotacija'!E137</f>
        <v>189890</v>
      </c>
      <c r="E68" s="190">
        <f>'4 pr._savarankiškos f-jos'!F227+'6 pr._mokinio krepšelis (2)'!F48+'9 pr._įstaigų pajamos'!F70+'[1]11 pr._apyvartinės lėšos'!F112+'7 pr._kita dotacija'!F137</f>
        <v>106938</v>
      </c>
      <c r="F68" s="190">
        <f>'4 pr._savarankiškos f-jos'!G227+'6 pr._mokinio krepšelis (2)'!G48+'9 pr._įstaigų pajamos'!G70+'[1]11 pr._apyvartinės lėšos'!G112+'7 pr._kita dotacija'!G137</f>
        <v>0</v>
      </c>
      <c r="G68" s="189">
        <f>H68+J68</f>
        <v>-1900</v>
      </c>
      <c r="H68" s="189">
        <f>'4 pr._savarankiškos f-jos'!I227+'6 pr._mokinio krepšelis (2)'!I48+'9 pr._įstaigų pajamos'!I70+'[1]11 pr._apyvartinės lėšos'!I112+'7 pr._kita dotacija'!I137</f>
        <v>-1900</v>
      </c>
      <c r="I68" s="189">
        <f>'4 pr._savarankiškos f-jos'!J227+'6 pr._mokinio krepšelis (2)'!J48+'9 pr._įstaigų pajamos'!J70+'[1]11 pr._apyvartinės lėšos'!J112+'7 pr._kita dotacija'!J137</f>
        <v>0</v>
      </c>
      <c r="J68" s="189">
        <f>'4 pr._savarankiškos f-jos'!K227+'6 pr._mokinio krepšelis (2)'!K48+'9 pr._įstaigų pajamos'!K70+'[1]11 pr._apyvartinės lėšos'!K112+'7 pr._kita dotacija'!K137</f>
        <v>0</v>
      </c>
      <c r="K68" s="8">
        <f>L68+N68</f>
        <v>187990</v>
      </c>
      <c r="L68" s="8">
        <f>D68+H68</f>
        <v>187990</v>
      </c>
      <c r="M68" s="8">
        <f>E68+I68</f>
        <v>106938</v>
      </c>
      <c r="N68" s="8">
        <f>F68+J68</f>
        <v>0</v>
      </c>
    </row>
    <row r="69" spans="1:14" ht="15" customHeight="1" x14ac:dyDescent="0.25">
      <c r="A69" s="5" t="s">
        <v>168</v>
      </c>
      <c r="B69" s="19" t="s">
        <v>174</v>
      </c>
      <c r="C69" s="190">
        <f>D69+F69</f>
        <v>204164</v>
      </c>
      <c r="D69" s="190">
        <f>'4 pr._savarankiškos f-jos'!E228+'6 pr._mokinio krepšelis (2)'!E49+'9 pr._įstaigų pajamos'!E71+'[1]11 pr._apyvartinės lėšos'!E114+'7 pr._kita dotacija'!E139</f>
        <v>204164</v>
      </c>
      <c r="E69" s="190">
        <f>'4 pr._savarankiškos f-jos'!F228+'6 pr._mokinio krepšelis (2)'!F49+'9 pr._įstaigų pajamos'!F71+'[1]11 pr._apyvartinės lėšos'!F114+'7 pr._kita dotacija'!F139</f>
        <v>129104</v>
      </c>
      <c r="F69" s="190">
        <f>'4 pr._savarankiškos f-jos'!G228+'6 pr._mokinio krepšelis (2)'!G49+'9 pr._įstaigų pajamos'!G71+'[1]11 pr._apyvartinės lėšos'!G114+'7 pr._kita dotacija'!G139</f>
        <v>0</v>
      </c>
      <c r="G69" s="189">
        <f>H69+J69</f>
        <v>-2790</v>
      </c>
      <c r="H69" s="189">
        <f>'4 pr._savarankiškos f-jos'!I228+'6 pr._mokinio krepšelis (2)'!I49+'9 pr._įstaigų pajamos'!I71+'[1]11 pr._apyvartinės lėšos'!I114+'7 pr._kita dotacija'!I139</f>
        <v>-2790</v>
      </c>
      <c r="I69" s="189">
        <f>'4 pr._savarankiškos f-jos'!J228+'6 pr._mokinio krepšelis (2)'!J49+'9 pr._įstaigų pajamos'!J71+'[1]11 pr._apyvartinės lėšos'!J114+'7 pr._kita dotacija'!J139</f>
        <v>44</v>
      </c>
      <c r="J69" s="189">
        <f>'4 pr._savarankiškos f-jos'!K228+'6 pr._mokinio krepšelis (2)'!K49+'9 pr._įstaigų pajamos'!K71+'[1]11 pr._apyvartinės lėšos'!K114+'7 pr._kita dotacija'!K139</f>
        <v>0</v>
      </c>
      <c r="K69" s="8">
        <f>L69+N69</f>
        <v>201374</v>
      </c>
      <c r="L69" s="8">
        <f>D69+H69</f>
        <v>201374</v>
      </c>
      <c r="M69" s="8">
        <f>E69+I69</f>
        <v>129148</v>
      </c>
      <c r="N69" s="8">
        <f>F69+J69</f>
        <v>0</v>
      </c>
    </row>
    <row r="70" spans="1:14" ht="15" customHeight="1" x14ac:dyDescent="0.25">
      <c r="A70" s="5" t="s">
        <v>169</v>
      </c>
      <c r="B70" s="19" t="s">
        <v>166</v>
      </c>
      <c r="C70" s="190">
        <f>D70+F70</f>
        <v>459845</v>
      </c>
      <c r="D70" s="190">
        <f>'4 pr._savarankiškos f-jos'!E231+'6 pr._mokinio krepšelis (2)'!E50+'9 pr._įstaigų pajamos'!E72+'[1]11 pr._apyvartinės lėšos'!E116+'7 pr._kita dotacija'!E141</f>
        <v>459845</v>
      </c>
      <c r="E70" s="190">
        <f>'4 pr._savarankiškos f-jos'!F231+'6 pr._mokinio krepšelis (2)'!F50+'9 pr._įstaigų pajamos'!F72+'[1]11 pr._apyvartinės lėšos'!F116+'7 pr._kita dotacija'!F141</f>
        <v>255774</v>
      </c>
      <c r="F70" s="190">
        <f>'4 pr._savarankiškos f-jos'!G231+'6 pr._mokinio krepšelis (2)'!G50+'9 pr._įstaigų pajamos'!G72+'[1]11 pr._apyvartinės lėšos'!G116+'7 pr._kita dotacija'!G141</f>
        <v>0</v>
      </c>
      <c r="G70" s="189">
        <f>H70+J70</f>
        <v>8700</v>
      </c>
      <c r="H70" s="189">
        <f>'4 pr._savarankiškos f-jos'!I231+'6 pr._mokinio krepšelis (2)'!I50+'9 pr._įstaigų pajamos'!I72+'[1]11 pr._apyvartinės lėšos'!I116+'7 pr._kita dotacija'!I141</f>
        <v>8700</v>
      </c>
      <c r="I70" s="189">
        <f>'4 pr._savarankiškos f-jos'!J231+'6 pr._mokinio krepšelis (2)'!J50+'9 pr._įstaigų pajamos'!J72+'[1]11 pr._apyvartinės lėšos'!J116+'7 pr._kita dotacija'!J141</f>
        <v>0</v>
      </c>
      <c r="J70" s="189">
        <f>'4 pr._savarankiškos f-jos'!K231+'6 pr._mokinio krepšelis (2)'!K50+'9 pr._įstaigų pajamos'!K72+'[1]11 pr._apyvartinės lėšos'!K116+'7 pr._kita dotacija'!K141</f>
        <v>0</v>
      </c>
      <c r="K70" s="8">
        <f>L70+N70</f>
        <v>468545</v>
      </c>
      <c r="L70" s="8">
        <f>D70+H70</f>
        <v>468545</v>
      </c>
      <c r="M70" s="8">
        <f>E70+I70</f>
        <v>255774</v>
      </c>
      <c r="N70" s="8">
        <f>F70+J70</f>
        <v>0</v>
      </c>
    </row>
    <row r="71" spans="1:14" ht="15" customHeight="1" x14ac:dyDescent="0.25">
      <c r="A71" s="5" t="s">
        <v>117</v>
      </c>
      <c r="B71" s="19" t="s">
        <v>36</v>
      </c>
      <c r="C71" s="190">
        <f>D71+F71</f>
        <v>290857</v>
      </c>
      <c r="D71" s="190">
        <f>'4 pr._savarankiškos f-jos'!E232+'6 pr._mokinio krepšelis (2)'!E51+'9 pr._įstaigų pajamos'!E73+'[1]11 pr._apyvartinės lėšos'!E118+'7 pr._kita dotacija'!E143</f>
        <v>290857</v>
      </c>
      <c r="E71" s="190">
        <f>'4 pr._savarankiškos f-jos'!F232+'6 pr._mokinio krepšelis (2)'!F51+'9 pr._įstaigų pajamos'!F73+'[1]11 pr._apyvartinės lėšos'!F118+'7 pr._kita dotacija'!F143</f>
        <v>167555</v>
      </c>
      <c r="F71" s="190">
        <f>'4 pr._savarankiškos f-jos'!G232+'6 pr._mokinio krepšelis (2)'!G51+'9 pr._įstaigų pajamos'!G73+'[1]11 pr._apyvartinės lėšos'!G118+'7 pr._kita dotacija'!G143</f>
        <v>0</v>
      </c>
      <c r="G71" s="189">
        <f>H71+J71</f>
        <v>2836</v>
      </c>
      <c r="H71" s="189">
        <f>'4 pr._savarankiškos f-jos'!I232+'6 pr._mokinio krepšelis (2)'!I51+'9 pr._įstaigų pajamos'!I73+'[1]11 pr._apyvartinės lėšos'!I118+'7 pr._kita dotacija'!I143</f>
        <v>2836</v>
      </c>
      <c r="I71" s="189">
        <f>'4 pr._savarankiškos f-jos'!J232+'6 pr._mokinio krepšelis (2)'!J51+'9 pr._įstaigų pajamos'!J73+'[1]11 pr._apyvartinės lėšos'!J118+'7 pr._kita dotacija'!J143</f>
        <v>25</v>
      </c>
      <c r="J71" s="189">
        <f>'4 pr._savarankiškos f-jos'!K232+'6 pr._mokinio krepšelis (2)'!K51+'9 pr._įstaigų pajamos'!K73+'[1]11 pr._apyvartinės lėšos'!K118+'7 pr._kita dotacija'!K143</f>
        <v>0</v>
      </c>
      <c r="K71" s="8">
        <f>L71+N71</f>
        <v>293693</v>
      </c>
      <c r="L71" s="8">
        <f>D71+H71</f>
        <v>293693</v>
      </c>
      <c r="M71" s="8">
        <f>E71+I71</f>
        <v>167580</v>
      </c>
      <c r="N71" s="8">
        <f>F71+J71</f>
        <v>0</v>
      </c>
    </row>
    <row r="72" spans="1:14" ht="15" customHeight="1" x14ac:dyDescent="0.25">
      <c r="A72" s="5" t="s">
        <v>170</v>
      </c>
      <c r="B72" s="19" t="s">
        <v>38</v>
      </c>
      <c r="C72" s="190">
        <f>D72+F72</f>
        <v>301721</v>
      </c>
      <c r="D72" s="190">
        <f>'4 pr._savarankiškos f-jos'!E235+'6 pr._mokinio krepšelis (2)'!E52+'9 pr._įstaigų pajamos'!E74+'[1]11 pr._apyvartinės lėšos'!E120+'7 pr._kita dotacija'!E145</f>
        <v>301721</v>
      </c>
      <c r="E72" s="190">
        <f>'4 pr._savarankiškos f-jos'!F235+'6 pr._mokinio krepšelis (2)'!F52+'9 pr._įstaigų pajamos'!F74+'[1]11 pr._apyvartinės lėšos'!F120+'7 pr._kita dotacija'!F145</f>
        <v>166220</v>
      </c>
      <c r="F72" s="190">
        <f>'4 pr._savarankiškos f-jos'!G235+'6 pr._mokinio krepšelis (2)'!G52+'9 pr._įstaigų pajamos'!G74+'[1]11 pr._apyvartinės lėšos'!G120+'7 pr._kita dotacija'!G145</f>
        <v>0</v>
      </c>
      <c r="G72" s="189">
        <f>H72+J72</f>
        <v>2692</v>
      </c>
      <c r="H72" s="189">
        <f>'4 pr._savarankiškos f-jos'!I235+'6 pr._mokinio krepšelis (2)'!I52+'9 pr._įstaigų pajamos'!I74+'[1]11 pr._apyvartinės lėšos'!I120+'7 pr._kita dotacija'!I145</f>
        <v>2692</v>
      </c>
      <c r="I72" s="189">
        <f>'4 pr._savarankiškos f-jos'!J235+'6 pr._mokinio krepšelis (2)'!J52+'9 pr._įstaigų pajamos'!J74+'[1]11 pr._apyvartinės lėšos'!J120+'7 pr._kita dotacija'!J145</f>
        <v>28</v>
      </c>
      <c r="J72" s="189">
        <f>'4 pr._savarankiškos f-jos'!K235+'6 pr._mokinio krepšelis (2)'!K52+'9 pr._įstaigų pajamos'!K74+'[1]11 pr._apyvartinės lėšos'!K120+'7 pr._kita dotacija'!K145</f>
        <v>0</v>
      </c>
      <c r="K72" s="8">
        <f>L72+N72</f>
        <v>304413</v>
      </c>
      <c r="L72" s="8">
        <f>D72+H72</f>
        <v>304413</v>
      </c>
      <c r="M72" s="8">
        <f>E72+I72</f>
        <v>166248</v>
      </c>
      <c r="N72" s="8">
        <f>F72+J72</f>
        <v>0</v>
      </c>
    </row>
    <row r="73" spans="1:14" ht="15" customHeight="1" x14ac:dyDescent="0.25">
      <c r="A73" s="5" t="s">
        <v>171</v>
      </c>
      <c r="B73" s="19" t="s">
        <v>40</v>
      </c>
      <c r="C73" s="190">
        <f>D73+F73</f>
        <v>521408</v>
      </c>
      <c r="D73" s="190">
        <f>'4 pr._savarankiškos f-jos'!E238+'6 pr._mokinio krepšelis (2)'!E53+'9 pr._įstaigų pajamos'!E75+'[1]11 pr._apyvartinės lėšos'!E122+'7 pr._kita dotacija'!E147</f>
        <v>519302</v>
      </c>
      <c r="E73" s="190">
        <f>'4 pr._savarankiškos f-jos'!F238+'6 pr._mokinio krepšelis (2)'!F53+'9 pr._įstaigų pajamos'!F75+'[1]11 pr._apyvartinės lėšos'!F122+'7 pr._kita dotacija'!F147</f>
        <v>287837</v>
      </c>
      <c r="F73" s="190">
        <f>'4 pr._savarankiškos f-jos'!G238+'6 pr._mokinio krepšelis (2)'!G53+'9 pr._įstaigų pajamos'!G75+'[1]11 pr._apyvartinės lėšos'!G122+'7 pr._kita dotacija'!G147</f>
        <v>2106</v>
      </c>
      <c r="G73" s="189">
        <f>H73+J73</f>
        <v>5128</v>
      </c>
      <c r="H73" s="189">
        <f>'4 pr._savarankiškos f-jos'!I238+'6 pr._mokinio krepšelis (2)'!I53+'9 pr._įstaigų pajamos'!I75+'[1]11 pr._apyvartinės lėšos'!I122+'7 pr._kita dotacija'!I147</f>
        <v>5128</v>
      </c>
      <c r="I73" s="189">
        <f>'4 pr._savarankiškos f-jos'!J238+'6 pr._mokinio krepšelis (2)'!J53+'9 pr._įstaigų pajamos'!J75+'[1]11 pr._apyvartinės lėšos'!J122+'7 pr._kita dotacija'!J147</f>
        <v>29</v>
      </c>
      <c r="J73" s="189">
        <f>'4 pr._savarankiškos f-jos'!K238+'6 pr._mokinio krepšelis (2)'!K53+'9 pr._įstaigų pajamos'!K75+'[1]11 pr._apyvartinės lėšos'!K122+'7 pr._kita dotacija'!K147</f>
        <v>0</v>
      </c>
      <c r="K73" s="8">
        <f>L73+N73</f>
        <v>526536</v>
      </c>
      <c r="L73" s="8">
        <f>D73+H73</f>
        <v>524430</v>
      </c>
      <c r="M73" s="8">
        <f>E73+I73</f>
        <v>287866</v>
      </c>
      <c r="N73" s="8">
        <f>F73+J73</f>
        <v>2106</v>
      </c>
    </row>
    <row r="74" spans="1:14" ht="15" customHeight="1" x14ac:dyDescent="0.25">
      <c r="A74" s="5" t="s">
        <v>118</v>
      </c>
      <c r="B74" s="19" t="s">
        <v>39</v>
      </c>
      <c r="C74" s="190">
        <f>D74+F74</f>
        <v>289305</v>
      </c>
      <c r="D74" s="190">
        <f>'4 pr._savarankiškos f-jos'!E239+'6 pr._mokinio krepšelis (2)'!E54+'9 pr._įstaigų pajamos'!E76+'[1]11 pr._apyvartinės lėšos'!E124+'7 pr._kita dotacija'!E149</f>
        <v>288155</v>
      </c>
      <c r="E74" s="190">
        <f>'4 pr._savarankiškos f-jos'!F239+'6 pr._mokinio krepšelis (2)'!F54+'9 pr._įstaigų pajamos'!F76+'[1]11 pr._apyvartinės lėšos'!F124+'7 pr._kita dotacija'!F149</f>
        <v>170139</v>
      </c>
      <c r="F74" s="190">
        <f>'4 pr._savarankiškos f-jos'!G239+'6 pr._mokinio krepšelis (2)'!G54+'9 pr._įstaigų pajamos'!G76+'[1]11 pr._apyvartinės lėšos'!G124+'7 pr._kita dotacija'!G149</f>
        <v>1150</v>
      </c>
      <c r="G74" s="189">
        <f>H74+J74</f>
        <v>4237</v>
      </c>
      <c r="H74" s="189">
        <f>'4 pr._savarankiškos f-jos'!I239+'6 pr._mokinio krepšelis (2)'!I54+'9 pr._įstaigų pajamos'!I76+'[1]11 pr._apyvartinės lėšos'!I124+'7 pr._kita dotacija'!I149</f>
        <v>4237</v>
      </c>
      <c r="I74" s="189">
        <f>'4 pr._savarankiškos f-jos'!J239+'6 pr._mokinio krepšelis (2)'!J54+'9 pr._įstaigų pajamos'!J76+'[1]11 pr._apyvartinės lėšos'!J124+'7 pr._kita dotacija'!J149</f>
        <v>774</v>
      </c>
      <c r="J74" s="189">
        <f>'4 pr._savarankiškos f-jos'!K239+'6 pr._mokinio krepšelis (2)'!K54+'9 pr._įstaigų pajamos'!K76+'[1]11 pr._apyvartinės lėšos'!K124+'7 pr._kita dotacija'!K149</f>
        <v>0</v>
      </c>
      <c r="K74" s="8">
        <f>L74+N74</f>
        <v>293542</v>
      </c>
      <c r="L74" s="8">
        <f>D74+H74</f>
        <v>292392</v>
      </c>
      <c r="M74" s="8">
        <f>E74+I74</f>
        <v>170913</v>
      </c>
      <c r="N74" s="8">
        <f>F74+J74</f>
        <v>1150</v>
      </c>
    </row>
    <row r="75" spans="1:14" ht="15" customHeight="1" x14ac:dyDescent="0.25">
      <c r="A75" s="5" t="s">
        <v>119</v>
      </c>
      <c r="B75" s="16" t="s">
        <v>37</v>
      </c>
      <c r="C75" s="190">
        <f>D75+F75</f>
        <v>442052</v>
      </c>
      <c r="D75" s="190">
        <f>'4 pr._savarankiškos f-jos'!E242+'6 pr._mokinio krepšelis (2)'!E55+'9 pr._įstaigų pajamos'!E77+'10 pr._skolintos lėšos'!E43+'[1]11 pr._apyvartinės lėšos'!E126+'7 pr._kita dotacija'!E151</f>
        <v>442052</v>
      </c>
      <c r="E75" s="190">
        <f>'4 pr._savarankiškos f-jos'!F242+'6 pr._mokinio krepšelis (2)'!F55+'9 pr._įstaigų pajamos'!F77+'10 pr._skolintos lėšos'!F43+'[1]11 pr._apyvartinės lėšos'!F126+'7 pr._kita dotacija'!F151</f>
        <v>244110</v>
      </c>
      <c r="F75" s="190">
        <f>'4 pr._savarankiškos f-jos'!G242+'6 pr._mokinio krepšelis (2)'!G55+'9 pr._įstaigų pajamos'!G77+'10 pr._skolintos lėšos'!G43+'[1]11 pr._apyvartinės lėšos'!G126+'7 pr._kita dotacija'!G151</f>
        <v>0</v>
      </c>
      <c r="G75" s="189">
        <f>H75+J75</f>
        <v>6838</v>
      </c>
      <c r="H75" s="189">
        <f>'4 pr._savarankiškos f-jos'!I242+'6 pr._mokinio krepšelis (2)'!I55+'9 pr._įstaigų pajamos'!I77+'10 pr._skolintos lėšos'!I43+'[1]11 pr._apyvartinės lėšos'!I126+'7 pr._kita dotacija'!I151</f>
        <v>6838</v>
      </c>
      <c r="I75" s="189">
        <f>'4 pr._savarankiškos f-jos'!J242+'6 pr._mokinio krepšelis (2)'!J55+'9 pr._įstaigų pajamos'!J77+'10 pr._skolintos lėšos'!J43+'[1]11 pr._apyvartinės lėšos'!J126+'7 pr._kita dotacija'!J151</f>
        <v>28</v>
      </c>
      <c r="J75" s="189">
        <f>'4 pr._savarankiškos f-jos'!K242+'6 pr._mokinio krepšelis (2)'!K55+'9 pr._įstaigų pajamos'!K77+'10 pr._skolintos lėšos'!K43+'[1]11 pr._apyvartinės lėšos'!K126+'7 pr._kita dotacija'!K151</f>
        <v>0</v>
      </c>
      <c r="K75" s="8">
        <f>L75+N75</f>
        <v>448890</v>
      </c>
      <c r="L75" s="8">
        <f>D75+H75</f>
        <v>448890</v>
      </c>
      <c r="M75" s="8">
        <f>E75+I75</f>
        <v>244138</v>
      </c>
      <c r="N75" s="8">
        <f>F75+J75</f>
        <v>0</v>
      </c>
    </row>
    <row r="76" spans="1:14" ht="15" customHeight="1" x14ac:dyDescent="0.25">
      <c r="A76" s="5" t="s">
        <v>120</v>
      </c>
      <c r="B76" s="23" t="s">
        <v>41</v>
      </c>
      <c r="C76" s="190">
        <f>D76+F76</f>
        <v>100206</v>
      </c>
      <c r="D76" s="190">
        <f>'4 pr._savarankiškos f-jos'!E245+'6 pr._mokinio krepšelis (2)'!E56+'9 pr._įstaigų pajamos'!E78+'[1]11 pr._apyvartinės lėšos'!E128+'7 pr._kita dotacija'!E153</f>
        <v>100206</v>
      </c>
      <c r="E76" s="190">
        <f>'4 pr._savarankiškos f-jos'!F245+'6 pr._mokinio krepšelis (2)'!F56+'9 pr._įstaigų pajamos'!F78+'[1]11 pr._apyvartinės lėšos'!F128+'7 pr._kita dotacija'!F153</f>
        <v>61450</v>
      </c>
      <c r="F76" s="190">
        <f>'4 pr._savarankiškos f-jos'!G245+'6 pr._mokinio krepšelis (2)'!G56+'9 pr._įstaigų pajamos'!G78+'[1]11 pr._apyvartinės lėšos'!G128+'7 pr._kita dotacija'!G153</f>
        <v>0</v>
      </c>
      <c r="G76" s="189">
        <f>H76+J76</f>
        <v>-3976</v>
      </c>
      <c r="H76" s="189">
        <f>'4 pr._savarankiškos f-jos'!I245+'6 pr._mokinio krepšelis (2)'!I56+'9 pr._įstaigų pajamos'!I78+'[1]11 pr._apyvartinės lėšos'!I128+'7 pr._kita dotacija'!I153</f>
        <v>-3976</v>
      </c>
      <c r="I76" s="189">
        <f>'4 pr._savarankiškos f-jos'!J245+'6 pr._mokinio krepšelis (2)'!J56+'9 pr._įstaigų pajamos'!J78+'[1]11 pr._apyvartinės lėšos'!J128+'7 pr._kita dotacija'!J153</f>
        <v>18</v>
      </c>
      <c r="J76" s="189">
        <f>'4 pr._savarankiškos f-jos'!K245+'6 pr._mokinio krepšelis (2)'!K56+'9 pr._įstaigų pajamos'!K78+'[1]11 pr._apyvartinės lėšos'!K128+'7 pr._kita dotacija'!K153</f>
        <v>0</v>
      </c>
      <c r="K76" s="8">
        <f>L76+N76</f>
        <v>96230</v>
      </c>
      <c r="L76" s="8">
        <f>D76+H76</f>
        <v>96230</v>
      </c>
      <c r="M76" s="8">
        <f>E76+I76</f>
        <v>61468</v>
      </c>
      <c r="N76" s="8">
        <f>F76+J76</f>
        <v>0</v>
      </c>
    </row>
    <row r="77" spans="1:14" ht="15" customHeight="1" x14ac:dyDescent="0.25">
      <c r="A77" s="5" t="s">
        <v>121</v>
      </c>
      <c r="B77" s="23" t="s">
        <v>42</v>
      </c>
      <c r="C77" s="190">
        <f>D77+F77</f>
        <v>147382</v>
      </c>
      <c r="D77" s="190">
        <f>'4 pr._savarankiškos f-jos'!E246+'6 pr._mokinio krepšelis (2)'!E57+'9 pr._įstaigų pajamos'!E79+'[1]11 pr._apyvartinės lėšos'!E130+'7 pr._kita dotacija'!E155</f>
        <v>147382</v>
      </c>
      <c r="E77" s="190">
        <f>'4 pr._savarankiškos f-jos'!F246+'6 pr._mokinio krepšelis (2)'!F57+'9 pr._įstaigų pajamos'!F79+'[1]11 pr._apyvartinės lėšos'!F130+'7 pr._kita dotacija'!F155</f>
        <v>90055</v>
      </c>
      <c r="F77" s="190">
        <f>'4 pr._savarankiškos f-jos'!G246+'6 pr._mokinio krepšelis (2)'!G57+'9 pr._įstaigų pajamos'!G79+'[1]11 pr._apyvartinės lėšos'!G130+'7 pr._kita dotacija'!G155</f>
        <v>0</v>
      </c>
      <c r="G77" s="189">
        <f>H77+J77</f>
        <v>39</v>
      </c>
      <c r="H77" s="189">
        <f>'4 pr._savarankiškos f-jos'!I246+'6 pr._mokinio krepšelis (2)'!I57+'9 pr._įstaigų pajamos'!I79+'[1]11 pr._apyvartinės lėšos'!I130+'7 pr._kita dotacija'!I155</f>
        <v>39</v>
      </c>
      <c r="I77" s="189">
        <f>'4 pr._savarankiškos f-jos'!J246+'6 pr._mokinio krepšelis (2)'!J57+'9 pr._įstaigų pajamos'!J79+'[1]11 pr._apyvartinės lėšos'!J130+'7 pr._kita dotacija'!J155</f>
        <v>30</v>
      </c>
      <c r="J77" s="189">
        <f>'4 pr._savarankiškos f-jos'!K246+'6 pr._mokinio krepšelis (2)'!K57+'9 pr._įstaigų pajamos'!K79+'[1]11 pr._apyvartinės lėšos'!K130+'7 pr._kita dotacija'!K155</f>
        <v>0</v>
      </c>
      <c r="K77" s="8">
        <f>L77+N77</f>
        <v>147421</v>
      </c>
      <c r="L77" s="8">
        <f>D77+H77</f>
        <v>147421</v>
      </c>
      <c r="M77" s="8">
        <f>E77+I77</f>
        <v>90085</v>
      </c>
      <c r="N77" s="8">
        <f>F77+J77</f>
        <v>0</v>
      </c>
    </row>
    <row r="78" spans="1:14" ht="15" customHeight="1" x14ac:dyDescent="0.25">
      <c r="A78" s="5" t="s">
        <v>122</v>
      </c>
      <c r="B78" s="16" t="s">
        <v>55</v>
      </c>
      <c r="C78" s="190">
        <f>D78+F78</f>
        <v>69717</v>
      </c>
      <c r="D78" s="190">
        <f>'4 pr._savarankiškos f-jos'!E247+'6 pr._mokinio krepšelis (2)'!E58+'9 pr._įstaigų pajamos'!E80+'[1]11 pr._apyvartinės lėšos'!E132+'7 pr._kita dotacija'!E157</f>
        <v>69717</v>
      </c>
      <c r="E78" s="190">
        <f>'4 pr._savarankiškos f-jos'!F247+'6 pr._mokinio krepšelis (2)'!F58+'9 pr._įstaigų pajamos'!F80+'[1]11 pr._apyvartinės lėšos'!F132+'7 pr._kita dotacija'!F157</f>
        <v>52771</v>
      </c>
      <c r="F78" s="190">
        <f>'4 pr._savarankiškos f-jos'!G247+'6 pr._mokinio krepšelis (2)'!G58+'9 pr._įstaigų pajamos'!G80+'[1]11 pr._apyvartinės lėšos'!G132+'7 pr._kita dotacija'!G157</f>
        <v>0</v>
      </c>
      <c r="G78" s="189">
        <f>H78+J78</f>
        <v>665</v>
      </c>
      <c r="H78" s="189">
        <f>'4 pr._savarankiškos f-jos'!I247+'6 pr._mokinio krepšelis (2)'!I58+'9 pr._įstaigų pajamos'!I80+'[1]11 pr._apyvartinės lėšos'!I132+'7 pr._kita dotacija'!I157</f>
        <v>665</v>
      </c>
      <c r="I78" s="189">
        <f>'4 pr._savarankiškos f-jos'!J247+'6 pr._mokinio krepšelis (2)'!J58+'9 pr._įstaigų pajamos'!J80+'[1]11 pr._apyvartinės lėšos'!J132+'7 pr._kita dotacija'!J157</f>
        <v>498</v>
      </c>
      <c r="J78" s="189">
        <f>'4 pr._savarankiškos f-jos'!K247+'6 pr._mokinio krepšelis (2)'!K58+'9 pr._įstaigų pajamos'!K80+'[1]11 pr._apyvartinės lėšos'!K132+'7 pr._kita dotacija'!K157</f>
        <v>0</v>
      </c>
      <c r="K78" s="8">
        <f>L78+N78</f>
        <v>70382</v>
      </c>
      <c r="L78" s="8">
        <f>D78+H78</f>
        <v>70382</v>
      </c>
      <c r="M78" s="8">
        <f>E78+I78</f>
        <v>53269</v>
      </c>
      <c r="N78" s="8">
        <f>F78+J78</f>
        <v>0</v>
      </c>
    </row>
    <row r="79" spans="1:14" ht="15" customHeight="1" x14ac:dyDescent="0.25">
      <c r="A79" s="5" t="s">
        <v>180</v>
      </c>
      <c r="B79" s="16" t="s">
        <v>54</v>
      </c>
      <c r="C79" s="190">
        <f>D79+F79</f>
        <v>579009</v>
      </c>
      <c r="D79" s="190">
        <f>'4 pr._savarankiškos f-jos'!E250+'6 pr._mokinio krepšelis (2)'!E59+'9 pr._įstaigų pajamos'!E81+'[1]11 pr._apyvartinės lėšos'!E134+'7 pr._kita dotacija'!E160</f>
        <v>577849</v>
      </c>
      <c r="E79" s="190">
        <f>'4 pr._savarankiškos f-jos'!F250+'6 pr._mokinio krepšelis (2)'!F59+'9 pr._įstaigų pajamos'!F81+'[1]11 pr._apyvartinės lėšos'!F134+'7 pr._kita dotacija'!F160</f>
        <v>428394</v>
      </c>
      <c r="F79" s="190">
        <f>'4 pr._savarankiškos f-jos'!G250+'6 pr._mokinio krepšelis (2)'!G59+'9 pr._įstaigų pajamos'!G81+'[1]11 pr._apyvartinės lėšos'!G134+'7 pr._kita dotacija'!G160</f>
        <v>1160</v>
      </c>
      <c r="G79" s="189">
        <f>H79+J79</f>
        <v>19</v>
      </c>
      <c r="H79" s="189">
        <f>'4 pr._savarankiškos f-jos'!I250+'6 pr._mokinio krepšelis (2)'!I59+'9 pr._įstaigų pajamos'!I81+'[1]11 pr._apyvartinės lėšos'!I134+'7 pr._kita dotacija'!I160</f>
        <v>19</v>
      </c>
      <c r="I79" s="189">
        <f>'4 pr._savarankiškos f-jos'!J250+'6 pr._mokinio krepšelis (2)'!J59+'9 pr._įstaigų pajamos'!J81+'[1]11 pr._apyvartinės lėšos'!J134+'7 pr._kita dotacija'!J160</f>
        <v>15</v>
      </c>
      <c r="J79" s="189">
        <f>'4 pr._savarankiškos f-jos'!K250+'6 pr._mokinio krepšelis (2)'!K59+'9 pr._įstaigų pajamos'!K81+'[1]11 pr._apyvartinės lėšos'!K134+'7 pr._kita dotacija'!K160</f>
        <v>0</v>
      </c>
      <c r="K79" s="8">
        <f>L79+N79</f>
        <v>579028</v>
      </c>
      <c r="L79" s="8">
        <f>D79+H79</f>
        <v>577868</v>
      </c>
      <c r="M79" s="8">
        <f>E79+I79</f>
        <v>428409</v>
      </c>
      <c r="N79" s="8">
        <f>F79+J79</f>
        <v>1160</v>
      </c>
    </row>
    <row r="80" spans="1:14" ht="15" customHeight="1" x14ac:dyDescent="0.25">
      <c r="A80" s="5" t="s">
        <v>123</v>
      </c>
      <c r="B80" s="16" t="s">
        <v>72</v>
      </c>
      <c r="C80" s="190">
        <f>D80+F80</f>
        <v>68917</v>
      </c>
      <c r="D80" s="190">
        <f>'4 pr._savarankiškos f-jos'!E253+'6 pr._mokinio krepšelis (2)'!E60+'9 pr._įstaigų pajamos'!E82+'[1]11 pr._apyvartinės lėšos'!E136+'7 pr._kita dotacija'!E163</f>
        <v>68917</v>
      </c>
      <c r="E80" s="190">
        <f>'4 pr._savarankiškos f-jos'!F253+'6 pr._mokinio krepšelis (2)'!F60+'9 pr._įstaigų pajamos'!F82+'[1]11 pr._apyvartinės lėšos'!F136+'7 pr._kita dotacija'!F163</f>
        <v>48353</v>
      </c>
      <c r="F80" s="190">
        <f>'4 pr._savarankiškos f-jos'!G253+'6 pr._mokinio krepšelis (2)'!G60+'9 pr._įstaigų pajamos'!G82+'[1]11 pr._apyvartinės lėšos'!G136+'7 pr._kita dotacija'!G163</f>
        <v>0</v>
      </c>
      <c r="G80" s="189">
        <f>H80+J80</f>
        <v>1507</v>
      </c>
      <c r="H80" s="189">
        <f>'4 pr._savarankiškos f-jos'!I253+'6 pr._mokinio krepšelis (2)'!I60+'9 pr._įstaigų pajamos'!I82+'[1]11 pr._apyvartinės lėšos'!I136+'7 pr._kita dotacija'!I163</f>
        <v>1507</v>
      </c>
      <c r="I80" s="189">
        <f>'4 pr._savarankiškos f-jos'!J253+'6 pr._mokinio krepšelis (2)'!J60+'9 pr._įstaigų pajamos'!J82+'[1]11 pr._apyvartinės lėšos'!J136+'7 pr._kita dotacija'!J163</f>
        <v>239</v>
      </c>
      <c r="J80" s="189">
        <f>'4 pr._savarankiškos f-jos'!K253+'6 pr._mokinio krepšelis (2)'!K60+'9 pr._įstaigų pajamos'!K82+'[1]11 pr._apyvartinės lėšos'!K136+'7 pr._kita dotacija'!K163</f>
        <v>0</v>
      </c>
      <c r="K80" s="8">
        <f>L80+N80</f>
        <v>70424</v>
      </c>
      <c r="L80" s="8">
        <f>D80+H80</f>
        <v>70424</v>
      </c>
      <c r="M80" s="8">
        <f>E80+I80</f>
        <v>48592</v>
      </c>
      <c r="N80" s="8">
        <f>F80+J80</f>
        <v>0</v>
      </c>
    </row>
    <row r="81" spans="1:14" ht="15" customHeight="1" x14ac:dyDescent="0.25">
      <c r="A81" s="5" t="s">
        <v>124</v>
      </c>
      <c r="B81" s="16" t="s">
        <v>56</v>
      </c>
      <c r="C81" s="190">
        <f>D81+F81</f>
        <v>154266</v>
      </c>
      <c r="D81" s="190">
        <f>'4 pr._savarankiškos f-jos'!E256+'6 pr._mokinio krepšelis (2)'!E61+'9 pr._įstaigų pajamos'!E83+'10 pr._skolintos lėšos'!E44+'[1]11 pr._apyvartinės lėšos'!E138</f>
        <v>154266</v>
      </c>
      <c r="E81" s="190">
        <f>'4 pr._savarankiškos f-jos'!F256+'6 pr._mokinio krepšelis (2)'!F61+'9 pr._įstaigų pajamos'!F83+'10 pr._skolintos lėšos'!F44+'[1]11 pr._apyvartinės lėšos'!F138</f>
        <v>92941</v>
      </c>
      <c r="F81" s="190">
        <f>'4 pr._savarankiškos f-jos'!G256+'6 pr._mokinio krepšelis (2)'!G61+'9 pr._įstaigų pajamos'!G83+'10 pr._skolintos lėšos'!G44+'[1]11 pr._apyvartinės lėšos'!G138</f>
        <v>0</v>
      </c>
      <c r="G81" s="189">
        <f>H81+J81</f>
        <v>7200</v>
      </c>
      <c r="H81" s="189">
        <f>'4 pr._savarankiškos f-jos'!I256+'6 pr._mokinio krepšelis (2)'!I61+'9 pr._įstaigų pajamos'!I83+'10 pr._skolintos lėšos'!I44+'[1]11 pr._apyvartinės lėšos'!I138</f>
        <v>6380</v>
      </c>
      <c r="I81" s="189">
        <f>'4 pr._savarankiškos f-jos'!J256+'6 pr._mokinio krepšelis (2)'!J61+'9 pr._įstaigų pajamos'!J83+'10 pr._skolintos lėšos'!J44+'[1]11 pr._apyvartinės lėšos'!J138</f>
        <v>0</v>
      </c>
      <c r="J81" s="189">
        <f>'4 pr._savarankiškos f-jos'!K256+'6 pr._mokinio krepšelis (2)'!K61+'9 pr._įstaigų pajamos'!K83+'10 pr._skolintos lėšos'!K44+'[1]11 pr._apyvartinės lėšos'!K138</f>
        <v>820</v>
      </c>
      <c r="K81" s="8">
        <f>L81+N81</f>
        <v>161466</v>
      </c>
      <c r="L81" s="8">
        <f>D81+H81</f>
        <v>160646</v>
      </c>
      <c r="M81" s="8">
        <f>E81+I81</f>
        <v>92941</v>
      </c>
      <c r="N81" s="8">
        <f>F81+J81</f>
        <v>820</v>
      </c>
    </row>
    <row r="82" spans="1:14" ht="15" customHeight="1" x14ac:dyDescent="0.25">
      <c r="A82" s="9" t="s">
        <v>125</v>
      </c>
      <c r="B82" s="16" t="s">
        <v>182</v>
      </c>
      <c r="C82" s="190">
        <f>D82+F82</f>
        <v>639619</v>
      </c>
      <c r="D82" s="190">
        <f>'4 pr._savarankiškos f-jos'!E257+'4 pr._savarankiškos f-jos'!E301+'6 pr._mokinio krepšelis (2)'!E62+'7 pr._kita dotacija'!E165+'9 pr._įstaigų pajamos'!E84+'9 pr._įstaigų pajamos'!E106+'[1]11 pr._apyvartinės lėšos'!E140+'[1]11 pr._apyvartinės lėšos'!E192</f>
        <v>639619</v>
      </c>
      <c r="E82" s="190">
        <f>'4 pr._savarankiškos f-jos'!F257+'4 pr._savarankiškos f-jos'!F301+'6 pr._mokinio krepšelis (2)'!F62+'7 pr._kita dotacija'!F165+'9 pr._įstaigų pajamos'!F84+'9 pr._įstaigų pajamos'!F106+'[1]11 pr._apyvartinės lėšos'!F140+'[1]11 pr._apyvartinės lėšos'!F192</f>
        <v>402267</v>
      </c>
      <c r="F82" s="190">
        <f>'4 pr._savarankiškos f-jos'!G257+'4 pr._savarankiškos f-jos'!G301+'6 pr._mokinio krepšelis (2)'!G62+'7 pr._kita dotacija'!G165+'9 pr._įstaigų pajamos'!G84+'9 pr._įstaigų pajamos'!G106+'[1]11 pr._apyvartinės lėšos'!G140+'[1]11 pr._apyvartinės lėšos'!G192</f>
        <v>0</v>
      </c>
      <c r="G82" s="189">
        <f>H82+J82</f>
        <v>11280</v>
      </c>
      <c r="H82" s="189">
        <f>'4 pr._savarankiškos f-jos'!I257+'4 pr._savarankiškos f-jos'!I301+'6 pr._mokinio krepšelis (2)'!I62+'7 pr._kita dotacija'!I165+'9 pr._įstaigų pajamos'!I84+'9 pr._įstaigų pajamos'!I106+'[1]11 pr._apyvartinės lėšos'!I140+'[1]11 pr._apyvartinės lėšos'!I192</f>
        <v>8780</v>
      </c>
      <c r="I82" s="189">
        <f>'4 pr._savarankiškos f-jos'!J257+'4 pr._savarankiškos f-jos'!J301+'6 pr._mokinio krepšelis (2)'!J62+'7 pr._kita dotacija'!J165+'9 pr._įstaigų pajamos'!J84+'9 pr._įstaigų pajamos'!J106+'[1]11 pr._apyvartinės lėšos'!J140+'[1]11 pr._apyvartinės lėšos'!J192</f>
        <v>210</v>
      </c>
      <c r="J82" s="189">
        <f>'4 pr._savarankiškos f-jos'!K257+'4 pr._savarankiškos f-jos'!K301+'6 pr._mokinio krepšelis (2)'!K62+'7 pr._kita dotacija'!K165+'9 pr._įstaigų pajamos'!K84+'9 pr._įstaigų pajamos'!K106+'[1]11 pr._apyvartinės lėšos'!K140+'[1]11 pr._apyvartinės lėšos'!K192</f>
        <v>2500</v>
      </c>
      <c r="K82" s="8">
        <f>L82+N82</f>
        <v>650899</v>
      </c>
      <c r="L82" s="8">
        <f>D82+H82</f>
        <v>648399</v>
      </c>
      <c r="M82" s="8">
        <f>E82+I82</f>
        <v>402477</v>
      </c>
      <c r="N82" s="8">
        <f>F82+J82</f>
        <v>2500</v>
      </c>
    </row>
    <row r="83" spans="1:14" s="24" customFormat="1" ht="15" customHeight="1" x14ac:dyDescent="0.25">
      <c r="A83" s="29" t="s">
        <v>126</v>
      </c>
      <c r="B83" s="16" t="s">
        <v>183</v>
      </c>
      <c r="C83" s="190">
        <f>D83+F83</f>
        <v>434514</v>
      </c>
      <c r="D83" s="190">
        <f>'4 pr._savarankiškos f-jos'!E260+'6 pr._mokinio krepšelis (2)'!E63+'7 pr._kita dotacija'!E168+'9 pr._įstaigų pajamos'!E85</f>
        <v>434514</v>
      </c>
      <c r="E83" s="190">
        <f>'4 pr._savarankiškos f-jos'!F260+'6 pr._mokinio krepšelis (2)'!F63+'7 pr._kita dotacija'!F168+'9 pr._įstaigų pajamos'!F85</f>
        <v>280401</v>
      </c>
      <c r="F83" s="190">
        <f>'4 pr._savarankiškos f-jos'!G260+'6 pr._mokinio krepšelis (2)'!G63+'7 pr._kita dotacija'!G168+'9 pr._įstaigų pajamos'!G85</f>
        <v>0</v>
      </c>
      <c r="G83" s="189">
        <f>H83+J83</f>
        <v>0</v>
      </c>
      <c r="H83" s="189">
        <f>'4 pr._savarankiškos f-jos'!I260+'6 pr._mokinio krepšelis (2)'!I63+'7 pr._kita dotacija'!I168+'9 pr._įstaigų pajamos'!I85</f>
        <v>0</v>
      </c>
      <c r="I83" s="189">
        <f>'4 pr._savarankiškos f-jos'!J260+'6 pr._mokinio krepšelis (2)'!J63+'7 pr._kita dotacija'!J168+'9 pr._įstaigų pajamos'!J85</f>
        <v>0</v>
      </c>
      <c r="J83" s="189">
        <f>'4 pr._savarankiškos f-jos'!K260+'6 pr._mokinio krepšelis (2)'!K63+'7 pr._kita dotacija'!K168+'9 pr._įstaigų pajamos'!K85</f>
        <v>0</v>
      </c>
      <c r="K83" s="8">
        <f>L83+N83</f>
        <v>434514</v>
      </c>
      <c r="L83" s="8">
        <f>D83+H83</f>
        <v>434514</v>
      </c>
      <c r="M83" s="8">
        <f>E83+I83</f>
        <v>280401</v>
      </c>
      <c r="N83" s="8">
        <f>F83+J83</f>
        <v>0</v>
      </c>
    </row>
    <row r="84" spans="1:14" ht="15" customHeight="1" x14ac:dyDescent="0.25">
      <c r="A84" s="25" t="s">
        <v>127</v>
      </c>
      <c r="B84" s="19" t="s">
        <v>27</v>
      </c>
      <c r="C84" s="190">
        <f>D84+F84</f>
        <v>220035</v>
      </c>
      <c r="D84" s="190">
        <f>'4 pr._savarankiškos f-jos'!E278+'9 pr._įstaigų pajamos'!E92+'[1]11 pr._apyvartinės lėšos'!E161+'7 pr._kita dotacija'!E191</f>
        <v>219835</v>
      </c>
      <c r="E84" s="190">
        <f>'4 pr._savarankiškos f-jos'!F278+'9 pr._įstaigų pajamos'!F92+'[1]11 pr._apyvartinės lėšos'!F161+'7 pr._kita dotacija'!F191</f>
        <v>131822</v>
      </c>
      <c r="F84" s="190">
        <f>'4 pr._savarankiškos f-jos'!G278+'9 pr._įstaigų pajamos'!G92+'[1]11 pr._apyvartinės lėšos'!G161+'7 pr._kita dotacija'!G191</f>
        <v>200</v>
      </c>
      <c r="G84" s="189">
        <f>H84+J84</f>
        <v>3499</v>
      </c>
      <c r="H84" s="189">
        <f>'4 pr._savarankiškos f-jos'!I278+'9 pr._įstaigų pajamos'!I92+'[1]11 pr._apyvartinės lėšos'!I161+'7 pr._kita dotacija'!I191</f>
        <v>3499</v>
      </c>
      <c r="I84" s="189">
        <f>'4 pr._savarankiškos f-jos'!J278+'9 pr._įstaigų pajamos'!J92+'[1]11 pr._apyvartinės lėšos'!J161+'7 pr._kita dotacija'!J191</f>
        <v>8</v>
      </c>
      <c r="J84" s="189">
        <f>'4 pr._savarankiškos f-jos'!K278+'9 pr._įstaigų pajamos'!K92+'[1]11 pr._apyvartinės lėšos'!K161+'7 pr._kita dotacija'!K191</f>
        <v>0</v>
      </c>
      <c r="K84" s="8">
        <f>L84+N84</f>
        <v>223534</v>
      </c>
      <c r="L84" s="8">
        <f>D84+H84</f>
        <v>223334</v>
      </c>
      <c r="M84" s="8">
        <f>E84+I84</f>
        <v>131830</v>
      </c>
      <c r="N84" s="8">
        <f>F84+J84</f>
        <v>200</v>
      </c>
    </row>
    <row r="85" spans="1:14" ht="15" customHeight="1" x14ac:dyDescent="0.25">
      <c r="A85" s="25" t="s">
        <v>176</v>
      </c>
      <c r="B85" s="19" t="s">
        <v>175</v>
      </c>
      <c r="C85" s="190">
        <f>D85+F85</f>
        <v>14906</v>
      </c>
      <c r="D85" s="190">
        <f>'4 pr._savarankiškos f-jos'!E281+'[1]11 pr._apyvartinės lėšos'!E163</f>
        <v>14906</v>
      </c>
      <c r="E85" s="190">
        <f>'4 pr._savarankiškos f-jos'!F281+'[1]11 pr._apyvartinės lėšos'!F163</f>
        <v>11175</v>
      </c>
      <c r="F85" s="190">
        <f>'4 pr._savarankiškos f-jos'!G281+'[1]11 pr._apyvartinės lėšos'!G163</f>
        <v>0</v>
      </c>
      <c r="G85" s="189">
        <f>H85+J85</f>
        <v>0</v>
      </c>
      <c r="H85" s="189">
        <f>'4 pr._savarankiškos f-jos'!I281+'[1]11 pr._apyvartinės lėšos'!I163</f>
        <v>0</v>
      </c>
      <c r="I85" s="189">
        <f>'4 pr._savarankiškos f-jos'!J281+'[1]11 pr._apyvartinės lėšos'!J163</f>
        <v>0</v>
      </c>
      <c r="J85" s="189">
        <f>'4 pr._savarankiškos f-jos'!K281+'[1]11 pr._apyvartinės lėšos'!K163</f>
        <v>0</v>
      </c>
      <c r="K85" s="8">
        <f>L85+N85</f>
        <v>14906</v>
      </c>
      <c r="L85" s="8">
        <f>D85+H85</f>
        <v>14906</v>
      </c>
      <c r="M85" s="8">
        <f>E85+I85</f>
        <v>11175</v>
      </c>
      <c r="N85" s="8">
        <f>F85+J85</f>
        <v>0</v>
      </c>
    </row>
    <row r="86" spans="1:14" ht="15" customHeight="1" x14ac:dyDescent="0.25">
      <c r="A86" s="25" t="s">
        <v>128</v>
      </c>
      <c r="B86" s="19" t="s">
        <v>63</v>
      </c>
      <c r="C86" s="190">
        <f>D86+F86</f>
        <v>57522</v>
      </c>
      <c r="D86" s="190">
        <f>'4 pr._savarankiškos f-jos'!E282+'9 pr._įstaigų pajamos'!E93+'[1]11 pr._apyvartinės lėšos'!E165+'7 pr._kita dotacija'!E194</f>
        <v>57522</v>
      </c>
      <c r="E86" s="190">
        <f>'4 pr._savarankiškos f-jos'!F282+'9 pr._įstaigų pajamos'!F93+'[1]11 pr._apyvartinės lėšos'!F165+'7 pr._kita dotacija'!F194</f>
        <v>38722</v>
      </c>
      <c r="F86" s="190">
        <f>'4 pr._savarankiškos f-jos'!G282+'9 pr._įstaigų pajamos'!G93+'[1]11 pr._apyvartinės lėšos'!G165+'7 pr._kita dotacija'!G194</f>
        <v>0</v>
      </c>
      <c r="G86" s="189">
        <f>H86+J86</f>
        <v>487</v>
      </c>
      <c r="H86" s="189">
        <f>'4 pr._savarankiškos f-jos'!I282+'9 pr._įstaigų pajamos'!I93+'[1]11 pr._apyvartinės lėšos'!I165+'7 pr._kita dotacija'!I194</f>
        <v>487</v>
      </c>
      <c r="I86" s="189">
        <f>'4 pr._savarankiškos f-jos'!J282+'9 pr._įstaigų pajamos'!J93+'[1]11 pr._apyvartinės lėšos'!J165+'7 pr._kita dotacija'!J194</f>
        <v>21</v>
      </c>
      <c r="J86" s="189">
        <f>'4 pr._savarankiškos f-jos'!K282+'9 pr._įstaigų pajamos'!K93+'[1]11 pr._apyvartinės lėšos'!K165+'7 pr._kita dotacija'!K194</f>
        <v>0</v>
      </c>
      <c r="K86" s="8">
        <f>L86+N86</f>
        <v>58009</v>
      </c>
      <c r="L86" s="8">
        <f>D86+H86</f>
        <v>58009</v>
      </c>
      <c r="M86" s="8">
        <f>E86+I86</f>
        <v>38743</v>
      </c>
      <c r="N86" s="8">
        <f>F86+J86</f>
        <v>0</v>
      </c>
    </row>
    <row r="87" spans="1:14" ht="15" customHeight="1" x14ac:dyDescent="0.25">
      <c r="A87" s="25" t="s">
        <v>129</v>
      </c>
      <c r="B87" s="19" t="s">
        <v>64</v>
      </c>
      <c r="C87" s="190">
        <f>D87+F87</f>
        <v>46094</v>
      </c>
      <c r="D87" s="190">
        <f>'4 pr._savarankiškos f-jos'!E283+'9 pr._įstaigų pajamos'!E94+'[1]11 pr._apyvartinės lėšos'!E167+'7 pr._kita dotacija'!E197</f>
        <v>46094</v>
      </c>
      <c r="E87" s="190">
        <f>'4 pr._savarankiškos f-jos'!F283+'9 pr._įstaigų pajamos'!F94+'[1]11 pr._apyvartinės lėšos'!F167+'7 pr._kita dotacija'!F197</f>
        <v>29244</v>
      </c>
      <c r="F87" s="190">
        <f>'4 pr._savarankiškos f-jos'!G283+'9 pr._įstaigų pajamos'!G94+'[1]11 pr._apyvartinės lėšos'!G167+'7 pr._kita dotacija'!G197</f>
        <v>0</v>
      </c>
      <c r="G87" s="189">
        <f>H87+J87</f>
        <v>-492</v>
      </c>
      <c r="H87" s="189">
        <f>'4 pr._savarankiškos f-jos'!I283+'9 pr._įstaigų pajamos'!I94+'[1]11 pr._apyvartinės lėšos'!I167+'7 pr._kita dotacija'!I197</f>
        <v>-492</v>
      </c>
      <c r="I87" s="189">
        <f>'4 pr._savarankiškos f-jos'!J283+'9 pr._įstaigų pajamos'!J94+'[1]11 pr._apyvartinės lėšos'!J167+'7 pr._kita dotacija'!J197</f>
        <v>203</v>
      </c>
      <c r="J87" s="189">
        <f>'4 pr._savarankiškos f-jos'!K283+'9 pr._įstaigų pajamos'!K94+'[1]11 pr._apyvartinės lėšos'!K167+'7 pr._kita dotacija'!K197</f>
        <v>0</v>
      </c>
      <c r="K87" s="8">
        <f>L87+N87</f>
        <v>45602</v>
      </c>
      <c r="L87" s="8">
        <f>D87+H87</f>
        <v>45602</v>
      </c>
      <c r="M87" s="8">
        <f>E87+I87</f>
        <v>29447</v>
      </c>
      <c r="N87" s="8">
        <f>F87+J87</f>
        <v>0</v>
      </c>
    </row>
    <row r="88" spans="1:14" ht="15" customHeight="1" x14ac:dyDescent="0.25">
      <c r="A88" s="25" t="s">
        <v>130</v>
      </c>
      <c r="B88" s="19" t="s">
        <v>498</v>
      </c>
      <c r="C88" s="190">
        <f>D88+F88</f>
        <v>29404</v>
      </c>
      <c r="D88" s="190">
        <f>'4 pr._savarankiškos f-jos'!E284+'9 pr._įstaigų pajamos'!E95+'[1]11 pr._apyvartinės lėšos'!E169+'7 pr._kita dotacija'!E200</f>
        <v>27850</v>
      </c>
      <c r="E88" s="190">
        <f>'4 pr._savarankiškos f-jos'!F284+'9 pr._įstaigų pajamos'!F95+'[1]11 pr._apyvartinės lėšos'!F169+'7 pr._kita dotacija'!F200</f>
        <v>18800</v>
      </c>
      <c r="F88" s="190">
        <f>'4 pr._savarankiškos f-jos'!G284+'9 pr._įstaigų pajamos'!G95+'[1]11 pr._apyvartinės lėšos'!G169+'7 pr._kita dotacija'!G200</f>
        <v>1554</v>
      </c>
      <c r="G88" s="189">
        <f>H88+J88</f>
        <v>0</v>
      </c>
      <c r="H88" s="189">
        <f>'4 pr._savarankiškos f-jos'!I284+'9 pr._įstaigų pajamos'!I95+'[1]11 pr._apyvartinės lėšos'!I169+'7 pr._kita dotacija'!I200</f>
        <v>0</v>
      </c>
      <c r="I88" s="189">
        <f>'4 pr._savarankiškos f-jos'!J284+'9 pr._įstaigų pajamos'!J95+'[1]11 pr._apyvartinės lėšos'!J169+'7 pr._kita dotacija'!J200</f>
        <v>0</v>
      </c>
      <c r="J88" s="189">
        <f>'4 pr._savarankiškos f-jos'!K284+'9 pr._įstaigų pajamos'!K95+'[1]11 pr._apyvartinės lėšos'!K169+'7 pr._kita dotacija'!K200</f>
        <v>0</v>
      </c>
      <c r="K88" s="8">
        <f>L88+N88</f>
        <v>29404</v>
      </c>
      <c r="L88" s="8">
        <f>D88+H88</f>
        <v>27850</v>
      </c>
      <c r="M88" s="8">
        <f>E88+I88</f>
        <v>18800</v>
      </c>
      <c r="N88" s="8">
        <f>F88+J88</f>
        <v>1554</v>
      </c>
    </row>
    <row r="89" spans="1:14" ht="15" customHeight="1" x14ac:dyDescent="0.25">
      <c r="A89" s="25" t="s">
        <v>131</v>
      </c>
      <c r="B89" s="19" t="s">
        <v>503</v>
      </c>
      <c r="C89" s="190">
        <f>D89+F89</f>
        <v>66829</v>
      </c>
      <c r="D89" s="190">
        <f>'4 pr._savarankiškos f-jos'!E285+'9 pr._įstaigų pajamos'!E96+'[1]11 pr._apyvartinės lėšos'!E171+'7 pr._kita dotacija'!E203</f>
        <v>66829</v>
      </c>
      <c r="E89" s="190">
        <f>'4 pr._savarankiškos f-jos'!F285+'9 pr._įstaigų pajamos'!F96+'[1]11 pr._apyvartinės lėšos'!F171+'7 pr._kita dotacija'!F203</f>
        <v>40993</v>
      </c>
      <c r="F89" s="190">
        <f>'4 pr._savarankiškos f-jos'!G285+'9 pr._įstaigų pajamos'!G96+'[1]11 pr._apyvartinės lėšos'!G171+'7 pr._kita dotacija'!G203</f>
        <v>0</v>
      </c>
      <c r="G89" s="189">
        <f>H89+J89</f>
        <v>-300</v>
      </c>
      <c r="H89" s="189">
        <f>'4 pr._savarankiškos f-jos'!I285+'9 pr._įstaigų pajamos'!I96+'[1]11 pr._apyvartinės lėšos'!I171+'7 pr._kita dotacija'!I203</f>
        <v>-300</v>
      </c>
      <c r="I89" s="189">
        <f>'4 pr._savarankiškos f-jos'!J285+'9 pr._įstaigų pajamos'!J96+'[1]11 pr._apyvartinės lėšos'!J171+'7 pr._kita dotacija'!J203</f>
        <v>0</v>
      </c>
      <c r="J89" s="189">
        <f>'4 pr._savarankiškos f-jos'!K285+'9 pr._įstaigų pajamos'!K96+'[1]11 pr._apyvartinės lėšos'!K171+'7 pr._kita dotacija'!K203</f>
        <v>0</v>
      </c>
      <c r="K89" s="8">
        <f>L89+N89</f>
        <v>66529</v>
      </c>
      <c r="L89" s="8">
        <f>D89+H89</f>
        <v>66529</v>
      </c>
      <c r="M89" s="8">
        <f>E89+I89</f>
        <v>40993</v>
      </c>
      <c r="N89" s="8">
        <f>F89+J89</f>
        <v>0</v>
      </c>
    </row>
    <row r="90" spans="1:14" ht="15" customHeight="1" x14ac:dyDescent="0.25">
      <c r="A90" s="25" t="s">
        <v>132</v>
      </c>
      <c r="B90" s="19" t="s">
        <v>74</v>
      </c>
      <c r="C90" s="190">
        <f>D90+F90</f>
        <v>34000</v>
      </c>
      <c r="D90" s="190">
        <f>'4 pr._savarankiškos f-jos'!E286+'9 pr._įstaigų pajamos'!E97+'[1]11 pr._apyvartinės lėšos'!E173+'7 pr._kita dotacija'!E206</f>
        <v>34000</v>
      </c>
      <c r="E90" s="190">
        <f>'4 pr._savarankiškos f-jos'!F286+'9 pr._įstaigų pajamos'!F97+'[1]11 pr._apyvartinės lėšos'!F173+'7 pr._kita dotacija'!F206</f>
        <v>23243</v>
      </c>
      <c r="F90" s="190">
        <f>'4 pr._savarankiškos f-jos'!G286+'9 pr._įstaigų pajamos'!G97+'[1]11 pr._apyvartinės lėšos'!G173+'7 pr._kita dotacija'!G206</f>
        <v>0</v>
      </c>
      <c r="G90" s="189">
        <f>H90+J90</f>
        <v>-49</v>
      </c>
      <c r="H90" s="189">
        <f>'4 pr._savarankiškos f-jos'!I286+'9 pr._įstaigų pajamos'!I97+'[1]11 pr._apyvartinės lėšos'!I173+'7 pr._kita dotacija'!I206</f>
        <v>-49</v>
      </c>
      <c r="I90" s="189">
        <f>'4 pr._savarankiškos f-jos'!J286+'9 pr._įstaigų pajamos'!J97+'[1]11 pr._apyvartinės lėšos'!J173+'7 pr._kita dotacija'!J206</f>
        <v>4</v>
      </c>
      <c r="J90" s="189">
        <f>'4 pr._savarankiškos f-jos'!K286+'9 pr._įstaigų pajamos'!K97+'[1]11 pr._apyvartinės lėšos'!K173+'7 pr._kita dotacija'!K206</f>
        <v>0</v>
      </c>
      <c r="K90" s="8">
        <f>L90+N90</f>
        <v>33951</v>
      </c>
      <c r="L90" s="8">
        <f>D90+H90</f>
        <v>33951</v>
      </c>
      <c r="M90" s="8">
        <f>E90+I90</f>
        <v>23247</v>
      </c>
      <c r="N90" s="8">
        <f>F90+J90</f>
        <v>0</v>
      </c>
    </row>
    <row r="91" spans="1:14" ht="15" customHeight="1" x14ac:dyDescent="0.25">
      <c r="A91" s="25" t="s">
        <v>133</v>
      </c>
      <c r="B91" s="19" t="s">
        <v>167</v>
      </c>
      <c r="C91" s="190">
        <f>D91+F91</f>
        <v>27659</v>
      </c>
      <c r="D91" s="190">
        <f>'4 pr._savarankiškos f-jos'!E287+'9 pr._įstaigų pajamos'!E98+'[1]11 pr._apyvartinės lėšos'!E175+'7 pr._kita dotacija'!E209</f>
        <v>27659</v>
      </c>
      <c r="E91" s="190">
        <f>'4 pr._savarankiškos f-jos'!F287+'9 pr._įstaigų pajamos'!F98+'[1]11 pr._apyvartinės lėšos'!F175+'7 pr._kita dotacija'!F209</f>
        <v>17245</v>
      </c>
      <c r="F91" s="190">
        <f>'4 pr._savarankiškos f-jos'!G287+'9 pr._įstaigų pajamos'!G98+'[1]11 pr._apyvartinės lėšos'!G175+'7 pr._kita dotacija'!G209</f>
        <v>0</v>
      </c>
      <c r="G91" s="189">
        <f>H91+J91</f>
        <v>55</v>
      </c>
      <c r="H91" s="189">
        <f>'4 pr._savarankiškos f-jos'!I287+'9 pr._įstaigų pajamos'!I98+'[1]11 pr._apyvartinės lėšos'!I175+'7 pr._kita dotacija'!I209</f>
        <v>55</v>
      </c>
      <c r="I91" s="189">
        <f>'4 pr._savarankiškos f-jos'!J287+'9 pr._įstaigų pajamos'!J98+'[1]11 pr._apyvartinės lėšos'!J175+'7 pr._kita dotacija'!J209</f>
        <v>4</v>
      </c>
      <c r="J91" s="189">
        <f>'4 pr._savarankiškos f-jos'!K287+'9 pr._įstaigų pajamos'!K98+'[1]11 pr._apyvartinės lėšos'!K175+'7 pr._kita dotacija'!K209</f>
        <v>0</v>
      </c>
      <c r="K91" s="8">
        <f>L91+N91</f>
        <v>27714</v>
      </c>
      <c r="L91" s="8">
        <f>D91+H91</f>
        <v>27714</v>
      </c>
      <c r="M91" s="8">
        <f>E91+I91</f>
        <v>17249</v>
      </c>
      <c r="N91" s="8">
        <f>F91+J91</f>
        <v>0</v>
      </c>
    </row>
    <row r="92" spans="1:14" ht="15" customHeight="1" x14ac:dyDescent="0.25">
      <c r="A92" s="25" t="s">
        <v>134</v>
      </c>
      <c r="B92" s="19" t="s">
        <v>30</v>
      </c>
      <c r="C92" s="190">
        <f>D92+F92</f>
        <v>415065</v>
      </c>
      <c r="D92" s="190">
        <f>'4 pr._savarankiškos f-jos'!E288+'9 pr._įstaigų pajamos'!E99+'[1]11 pr._apyvartinės lėšos'!E177+'10 pr._skolintos lėšos'!E51+'7 pr._kita dotacija'!E212</f>
        <v>412408</v>
      </c>
      <c r="E92" s="190">
        <f>'4 pr._savarankiškos f-jos'!F288+'9 pr._įstaigų pajamos'!F99+'[1]11 pr._apyvartinės lėšos'!F177+'10 pr._skolintos lėšos'!F51+'7 pr._kita dotacija'!F212</f>
        <v>266105</v>
      </c>
      <c r="F92" s="190">
        <f>'4 pr._savarankiškos f-jos'!G288+'9 pr._įstaigų pajamos'!G99+'[1]11 pr._apyvartinės lėšos'!G177+'10 pr._skolintos lėšos'!G51+'7 pr._kita dotacija'!G212</f>
        <v>2657</v>
      </c>
      <c r="G92" s="189">
        <f>H92+J92</f>
        <v>16</v>
      </c>
      <c r="H92" s="189">
        <f>'4 pr._savarankiškos f-jos'!I288+'9 pr._įstaigų pajamos'!I99+'[1]11 pr._apyvartinės lėšos'!I177+'10 pr._skolintos lėšos'!I51+'7 pr._kita dotacija'!I212</f>
        <v>16</v>
      </c>
      <c r="I92" s="189">
        <f>'4 pr._savarankiškos f-jos'!J288+'9 pr._įstaigų pajamos'!J99+'[1]11 pr._apyvartinės lėšos'!J177+'10 pr._skolintos lėšos'!J51+'7 pr._kita dotacija'!J212</f>
        <v>12</v>
      </c>
      <c r="J92" s="189">
        <f>'4 pr._savarankiškos f-jos'!K288+'9 pr._įstaigų pajamos'!K99+'[1]11 pr._apyvartinės lėšos'!K177+'10 pr._skolintos lėšos'!K51+'7 pr._kita dotacija'!K212</f>
        <v>0</v>
      </c>
      <c r="K92" s="8">
        <f>L92+N92</f>
        <v>415081</v>
      </c>
      <c r="L92" s="8">
        <f>D92+H92</f>
        <v>412424</v>
      </c>
      <c r="M92" s="8">
        <f>E92+I92</f>
        <v>266117</v>
      </c>
      <c r="N92" s="8">
        <f>F92+J92</f>
        <v>2657</v>
      </c>
    </row>
    <row r="93" spans="1:14" ht="15" customHeight="1" x14ac:dyDescent="0.25">
      <c r="A93" s="28" t="s">
        <v>135</v>
      </c>
      <c r="B93" s="8" t="s">
        <v>31</v>
      </c>
      <c r="C93" s="190">
        <f>D93+F93</f>
        <v>137891</v>
      </c>
      <c r="D93" s="190">
        <f>'4 pr._savarankiškos f-jos'!E291+'9 pr._įstaigų pajamos'!E100+'[1]11 pr._apyvartinės lėšos'!E179+'7 pr._kita dotacija'!E215</f>
        <v>137891</v>
      </c>
      <c r="E93" s="190">
        <f>'4 pr._savarankiškos f-jos'!F291+'9 pr._įstaigų pajamos'!F100+'[1]11 pr._apyvartinės lėšos'!F179+'7 pr._kita dotacija'!F215</f>
        <v>77467</v>
      </c>
      <c r="F93" s="190">
        <f>'4 pr._savarankiškos f-jos'!G291+'9 pr._įstaigų pajamos'!G100+'[1]11 pr._apyvartinės lėšos'!G179+'7 pr._kita dotacija'!G215</f>
        <v>0</v>
      </c>
      <c r="G93" s="189">
        <f>H93+J93</f>
        <v>5214</v>
      </c>
      <c r="H93" s="189">
        <f>'4 pr._savarankiškos f-jos'!I291+'9 pr._įstaigų pajamos'!I100+'[1]11 pr._apyvartinės lėšos'!I179+'7 pr._kita dotacija'!I215</f>
        <v>1120</v>
      </c>
      <c r="I93" s="189">
        <f>'4 pr._savarankiškos f-jos'!J291+'9 pr._įstaigų pajamos'!J100+'[1]11 pr._apyvartinės lėšos'!J179+'7 pr._kita dotacija'!J215</f>
        <v>11</v>
      </c>
      <c r="J93" s="189">
        <f>'4 pr._savarankiškos f-jos'!K291+'9 pr._įstaigų pajamos'!K100+'[1]11 pr._apyvartinės lėšos'!K179+'7 pr._kita dotacija'!K215</f>
        <v>4094</v>
      </c>
      <c r="K93" s="8">
        <f>L93+N93</f>
        <v>143105</v>
      </c>
      <c r="L93" s="8">
        <f>D93+H93</f>
        <v>139011</v>
      </c>
      <c r="M93" s="8">
        <f>E93+I93</f>
        <v>77478</v>
      </c>
      <c r="N93" s="8">
        <f>F93+J93</f>
        <v>4094</v>
      </c>
    </row>
    <row r="94" spans="1:14" ht="15" customHeight="1" x14ac:dyDescent="0.25">
      <c r="A94" s="11" t="s">
        <v>136</v>
      </c>
      <c r="B94" s="27" t="s">
        <v>71</v>
      </c>
      <c r="C94" s="190">
        <f>D94+F94</f>
        <v>350599</v>
      </c>
      <c r="D94" s="190">
        <f>'4 pr._savarankiškos f-jos'!E292+'6 pr._mokinio krepšelis (2)'!E64+'9 pr._įstaigų pajamos'!E101+'[1]11 pr._apyvartinės lėšos'!E181+'7 pr._kita dotacija'!E218</f>
        <v>350599</v>
      </c>
      <c r="E94" s="190">
        <f>'4 pr._savarankiškos f-jos'!F292+'6 pr._mokinio krepšelis (2)'!F64+'9 pr._įstaigų pajamos'!F101+'[1]11 pr._apyvartinės lėšos'!F181+'7 pr._kita dotacija'!F218</f>
        <v>226662</v>
      </c>
      <c r="F94" s="190">
        <f>'4 pr._savarankiškos f-jos'!G292+'6 pr._mokinio krepšelis (2)'!G64+'9 pr._įstaigų pajamos'!G101+'[1]11 pr._apyvartinės lėšos'!G181+'7 pr._kita dotacija'!G218</f>
        <v>0</v>
      </c>
      <c r="G94" s="189">
        <f>H94+J94</f>
        <v>794</v>
      </c>
      <c r="H94" s="189">
        <f>'4 pr._savarankiškos f-jos'!I292+'6 pr._mokinio krepšelis (2)'!I64+'9 pr._įstaigų pajamos'!I101+'[1]11 pr._apyvartinės lėšos'!I181+'7 pr._kita dotacija'!I218</f>
        <v>794</v>
      </c>
      <c r="I94" s="189">
        <f>'4 pr._savarankiškos f-jos'!J292+'6 pr._mokinio krepšelis (2)'!J64+'9 pr._įstaigų pajamos'!J101+'[1]11 pr._apyvartinės lėšos'!J181+'7 pr._kita dotacija'!J218</f>
        <v>25</v>
      </c>
      <c r="J94" s="189">
        <f>'4 pr._savarankiškos f-jos'!K292+'6 pr._mokinio krepšelis (2)'!K64+'9 pr._įstaigų pajamos'!K101+'[1]11 pr._apyvartinės lėšos'!K181+'7 pr._kita dotacija'!K218</f>
        <v>0</v>
      </c>
      <c r="K94" s="8">
        <f>L94+N94</f>
        <v>351393</v>
      </c>
      <c r="L94" s="8">
        <f>D94+H94</f>
        <v>351393</v>
      </c>
      <c r="M94" s="8">
        <f>E94+I94</f>
        <v>226687</v>
      </c>
      <c r="N94" s="8">
        <f>F94+J94</f>
        <v>0</v>
      </c>
    </row>
    <row r="95" spans="1:14" ht="15" customHeight="1" x14ac:dyDescent="0.25">
      <c r="A95" s="9" t="s">
        <v>137</v>
      </c>
      <c r="B95" s="47" t="s">
        <v>58</v>
      </c>
      <c r="C95" s="190">
        <f>D95+F95</f>
        <v>455655</v>
      </c>
      <c r="D95" s="191">
        <f>'4 pr._savarankiškos f-jos'!E299+'9 pr._įstaigų pajamos'!E104+'[1]11 pr._apyvartinės lėšos'!E188+'7 pr._kita dotacija'!E225</f>
        <v>455655</v>
      </c>
      <c r="E95" s="191">
        <f>'4 pr._savarankiškos f-jos'!F299+'9 pr._įstaigų pajamos'!F104+'[1]11 pr._apyvartinės lėšos'!F188+'7 pr._kita dotacija'!F225</f>
        <v>215399</v>
      </c>
      <c r="F95" s="191">
        <f>'4 pr._savarankiškos f-jos'!G299+'9 pr._įstaigų pajamos'!G104+'[1]11 pr._apyvartinės lėšos'!G188+'7 pr._kita dotacija'!G225</f>
        <v>0</v>
      </c>
      <c r="G95" s="189">
        <f>H95+J95</f>
        <v>-3097</v>
      </c>
      <c r="H95" s="189">
        <f>'4 pr._savarankiškos f-jos'!I299+'9 pr._įstaigų pajamos'!I104+'[1]11 pr._apyvartinės lėšos'!I188+'7 pr._kita dotacija'!I225</f>
        <v>-19497</v>
      </c>
      <c r="I95" s="189">
        <f>'4 pr._savarankiškos f-jos'!J299+'9 pr._įstaigų pajamos'!J104+'[1]11 pr._apyvartinės lėšos'!J188+'7 pr._kita dotacija'!J225</f>
        <v>2200</v>
      </c>
      <c r="J95" s="189">
        <f>'4 pr._savarankiškos f-jos'!K299+'9 pr._įstaigų pajamos'!K104+'[1]11 pr._apyvartinės lėšos'!K188+'7 pr._kita dotacija'!K225</f>
        <v>16400</v>
      </c>
      <c r="K95" s="8">
        <f>L95+N95</f>
        <v>452558</v>
      </c>
      <c r="L95" s="8">
        <f>D95+H95</f>
        <v>436158</v>
      </c>
      <c r="M95" s="8">
        <f>E95+I95</f>
        <v>217599</v>
      </c>
      <c r="N95" s="8">
        <f>F95+J95</f>
        <v>16400</v>
      </c>
    </row>
    <row r="96" spans="1:14" ht="15" customHeight="1" x14ac:dyDescent="0.25">
      <c r="A96" s="9" t="s">
        <v>138</v>
      </c>
      <c r="B96" s="19" t="s">
        <v>59</v>
      </c>
      <c r="C96" s="190">
        <f>D96+F96</f>
        <v>499336</v>
      </c>
      <c r="D96" s="190">
        <f>'4 pr._savarankiškos f-jos'!E300+'5 pr._valstybinės f-jos (2)'!E124+'9 pr._įstaigų pajamos'!E105+'[1]11 pr._apyvartinės lėšos'!E190</f>
        <v>499336</v>
      </c>
      <c r="E96" s="190">
        <f>'4 pr._savarankiškos f-jos'!F300+'5 pr._valstybinės f-jos (2)'!F124+'9 pr._įstaigų pajamos'!F105+'[1]11 pr._apyvartinės lėšos'!F190</f>
        <v>354506</v>
      </c>
      <c r="F96" s="190">
        <f>'4 pr._savarankiškos f-jos'!G300+'5 pr._valstybinės f-jos (2)'!G124+'9 pr._įstaigų pajamos'!G105+'[1]11 pr._apyvartinės lėšos'!G190</f>
        <v>0</v>
      </c>
      <c r="G96" s="189">
        <f>H96+J96</f>
        <v>9900</v>
      </c>
      <c r="H96" s="189">
        <f>'4 pr._savarankiškos f-jos'!I300+'5 pr._valstybinės f-jos (2)'!I124+'9 pr._įstaigų pajamos'!I105+'[1]11 pr._apyvartinės lėšos'!I190</f>
        <v>9900</v>
      </c>
      <c r="I96" s="189">
        <f>'4 pr._savarankiškos f-jos'!J300+'5 pr._valstybinės f-jos (2)'!J124+'9 pr._įstaigų pajamos'!J105+'[1]11 pr._apyvartinės lėšos'!J190</f>
        <v>5726</v>
      </c>
      <c r="J96" s="189">
        <f>'4 pr._savarankiškos f-jos'!K300+'5 pr._valstybinės f-jos (2)'!K124+'9 pr._įstaigų pajamos'!K105+'[1]11 pr._apyvartinės lėšos'!K190</f>
        <v>0</v>
      </c>
      <c r="K96" s="8">
        <f>L96+N96</f>
        <v>509236</v>
      </c>
      <c r="L96" s="8">
        <f>D96+H96</f>
        <v>509236</v>
      </c>
      <c r="M96" s="8">
        <f>E96+I96</f>
        <v>360232</v>
      </c>
      <c r="N96" s="8">
        <f>F96+J96</f>
        <v>0</v>
      </c>
    </row>
    <row r="97" spans="1:14" s="24" customFormat="1" ht="15" customHeight="1" x14ac:dyDescent="0.25">
      <c r="A97" s="9">
        <v>69</v>
      </c>
      <c r="B97" s="8" t="s">
        <v>76</v>
      </c>
      <c r="C97" s="190">
        <f>D97+F97</f>
        <v>599303</v>
      </c>
      <c r="D97" s="190">
        <f>'4 pr._savarankiškos f-jos'!E302+'7 pr._kita dotacija'!E227+'9 pr._įstaigų pajamos'!E107</f>
        <v>599303</v>
      </c>
      <c r="E97" s="190">
        <f>'4 pr._savarankiškos f-jos'!F302+'7 pr._kita dotacija'!F227+'9 pr._įstaigų pajamos'!F107</f>
        <v>386035</v>
      </c>
      <c r="F97" s="190">
        <f>'4 pr._savarankiškos f-jos'!G302+'7 pr._kita dotacija'!G227+'9 pr._įstaigų pajamos'!G107</f>
        <v>0</v>
      </c>
      <c r="G97" s="189">
        <f>H97+J97</f>
        <v>0</v>
      </c>
      <c r="H97" s="189">
        <f>'4 pr._savarankiškos f-jos'!I302+'7 pr._kita dotacija'!I227+'9 pr._įstaigų pajamos'!I107</f>
        <v>0</v>
      </c>
      <c r="I97" s="189">
        <f>'4 pr._savarankiškos f-jos'!J302+'7 pr._kita dotacija'!J227+'9 pr._įstaigų pajamos'!J107</f>
        <v>0</v>
      </c>
      <c r="J97" s="189">
        <f>'4 pr._savarankiškos f-jos'!K302+'7 pr._kita dotacija'!K227+'9 pr._įstaigų pajamos'!K107</f>
        <v>0</v>
      </c>
      <c r="K97" s="8">
        <f>L97+N97</f>
        <v>599303</v>
      </c>
      <c r="L97" s="8">
        <f>D97+H97</f>
        <v>599303</v>
      </c>
      <c r="M97" s="8">
        <f>E97+I97</f>
        <v>386035</v>
      </c>
      <c r="N97" s="8">
        <f>F97+J97</f>
        <v>0</v>
      </c>
    </row>
    <row r="98" spans="1:14" ht="15.95" customHeight="1" x14ac:dyDescent="0.25">
      <c r="A98" s="34" t="s">
        <v>177</v>
      </c>
      <c r="B98" s="35" t="s">
        <v>188</v>
      </c>
      <c r="C98" s="186">
        <f>SUM(C29:C97)</f>
        <v>39540761</v>
      </c>
      <c r="D98" s="186">
        <f>SUM(D29:D97)</f>
        <v>32344709</v>
      </c>
      <c r="E98" s="186">
        <f>SUM(E29:E97)</f>
        <v>14684133</v>
      </c>
      <c r="F98" s="186">
        <f>SUM(F29:F97)</f>
        <v>7196052</v>
      </c>
      <c r="G98" s="185">
        <f>SUM(G29:G97)</f>
        <v>-27979</v>
      </c>
      <c r="H98" s="185">
        <f>SUM(H29:H97)</f>
        <v>-84781</v>
      </c>
      <c r="I98" s="185">
        <f>SUM(I29:I97)</f>
        <v>22839</v>
      </c>
      <c r="J98" s="185">
        <f>SUM(J29:J97)</f>
        <v>56802</v>
      </c>
      <c r="K98" s="37">
        <f>SUM(K29:K97)</f>
        <v>39512782</v>
      </c>
      <c r="L98" s="37">
        <f>SUM(L29:L97)</f>
        <v>32259928</v>
      </c>
      <c r="M98" s="37">
        <f>SUM(M29:M97)</f>
        <v>14706972</v>
      </c>
      <c r="N98" s="37">
        <f>SUM(N29:N97)</f>
        <v>7252854</v>
      </c>
    </row>
    <row r="99" spans="1:14" x14ac:dyDescent="0.25">
      <c r="A99" s="12"/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</row>
    <row r="100" spans="1:14" x14ac:dyDescent="0.25">
      <c r="A100" s="12"/>
      <c r="B100" s="12"/>
      <c r="C100" s="12"/>
      <c r="D100" s="12"/>
      <c r="E100" s="12"/>
      <c r="F100" s="12"/>
    </row>
    <row r="101" spans="1:14" x14ac:dyDescent="0.25">
      <c r="A101" s="12"/>
      <c r="B101" s="12"/>
      <c r="C101" s="12"/>
      <c r="D101" s="12"/>
      <c r="E101" s="12"/>
      <c r="F101" s="12"/>
    </row>
    <row r="102" spans="1:14" x14ac:dyDescent="0.25">
      <c r="A102" s="12"/>
      <c r="B102" s="12"/>
      <c r="C102" s="12"/>
      <c r="D102" s="12"/>
      <c r="E102" s="12"/>
      <c r="F102" s="12"/>
    </row>
    <row r="103" spans="1:14" x14ac:dyDescent="0.25">
      <c r="A103" s="12"/>
      <c r="B103" s="12"/>
      <c r="C103" s="12"/>
      <c r="D103" s="12"/>
      <c r="E103" s="12"/>
      <c r="F103" s="12"/>
    </row>
    <row r="104" spans="1:14" x14ac:dyDescent="0.25">
      <c r="A104" s="12"/>
      <c r="B104" s="12"/>
      <c r="C104" s="12"/>
      <c r="D104" s="12"/>
      <c r="E104" s="12"/>
      <c r="F104" s="12"/>
    </row>
    <row r="105" spans="1:14" x14ac:dyDescent="0.25">
      <c r="A105" s="12"/>
      <c r="B105" s="12"/>
      <c r="C105" s="12"/>
      <c r="D105" s="12"/>
      <c r="E105" s="12"/>
      <c r="F105" s="12"/>
    </row>
    <row r="106" spans="1:14" x14ac:dyDescent="0.25">
      <c r="A106" s="12"/>
      <c r="B106" s="12"/>
      <c r="C106" s="12"/>
      <c r="D106" s="12"/>
      <c r="E106" s="12"/>
      <c r="F106" s="12"/>
    </row>
    <row r="107" spans="1:14" x14ac:dyDescent="0.25">
      <c r="A107" s="12"/>
      <c r="B107" s="12"/>
      <c r="C107" s="12"/>
      <c r="D107" s="12"/>
      <c r="E107" s="12"/>
      <c r="F107" s="12"/>
    </row>
    <row r="108" spans="1:14" x14ac:dyDescent="0.25">
      <c r="A108" s="12"/>
      <c r="B108" s="12"/>
      <c r="C108" s="12"/>
      <c r="D108" s="12"/>
      <c r="E108" s="12"/>
      <c r="F108" s="12"/>
    </row>
    <row r="109" spans="1:14" x14ac:dyDescent="0.25">
      <c r="A109" s="12"/>
      <c r="B109" s="12"/>
      <c r="C109" s="12"/>
      <c r="D109" s="12"/>
      <c r="E109" s="12"/>
      <c r="F109" s="12"/>
    </row>
    <row r="110" spans="1:14" x14ac:dyDescent="0.25">
      <c r="A110" s="12"/>
      <c r="B110" s="12"/>
      <c r="C110" s="12"/>
      <c r="D110" s="12"/>
      <c r="E110" s="12"/>
      <c r="F110" s="12"/>
    </row>
    <row r="111" spans="1:14" x14ac:dyDescent="0.25">
      <c r="A111" s="12"/>
      <c r="B111" s="12"/>
      <c r="C111" s="12"/>
      <c r="D111" s="12"/>
      <c r="E111" s="12"/>
      <c r="F111" s="12"/>
    </row>
    <row r="112" spans="1:14" x14ac:dyDescent="0.25">
      <c r="A112" s="12"/>
      <c r="B112" s="12"/>
      <c r="C112" s="12"/>
      <c r="D112" s="12"/>
      <c r="E112" s="12"/>
      <c r="F112" s="12"/>
    </row>
    <row r="113" spans="1:6" x14ac:dyDescent="0.25">
      <c r="A113" s="12"/>
      <c r="B113" s="12"/>
      <c r="C113" s="12"/>
      <c r="D113" s="12"/>
      <c r="E113" s="12"/>
      <c r="F113" s="12"/>
    </row>
    <row r="114" spans="1:6" x14ac:dyDescent="0.25">
      <c r="A114" s="12"/>
      <c r="B114" s="12"/>
      <c r="C114" s="12"/>
      <c r="D114" s="12"/>
      <c r="E114" s="12"/>
      <c r="F114" s="12"/>
    </row>
    <row r="115" spans="1:6" x14ac:dyDescent="0.25">
      <c r="A115" s="12"/>
      <c r="B115" s="12"/>
      <c r="C115" s="12"/>
      <c r="D115" s="12"/>
      <c r="E115" s="12"/>
      <c r="F115" s="12"/>
    </row>
    <row r="116" spans="1:6" x14ac:dyDescent="0.25">
      <c r="A116" s="12"/>
      <c r="B116" s="12"/>
      <c r="C116" s="12"/>
      <c r="D116" s="12"/>
      <c r="E116" s="12"/>
      <c r="F116" s="12"/>
    </row>
    <row r="117" spans="1:6" x14ac:dyDescent="0.25">
      <c r="A117" s="12"/>
      <c r="B117" s="12"/>
      <c r="C117" s="12"/>
      <c r="D117" s="12"/>
      <c r="E117" s="12"/>
      <c r="F117" s="12"/>
    </row>
    <row r="118" spans="1:6" x14ac:dyDescent="0.25">
      <c r="A118" s="12"/>
      <c r="B118" s="12"/>
      <c r="C118" s="12"/>
      <c r="D118" s="12"/>
      <c r="E118" s="12"/>
      <c r="F118" s="12"/>
    </row>
    <row r="119" spans="1:6" x14ac:dyDescent="0.25">
      <c r="A119" s="12"/>
      <c r="B119" s="12"/>
      <c r="C119" s="12"/>
      <c r="D119" s="12"/>
      <c r="E119" s="12"/>
      <c r="F119" s="12"/>
    </row>
    <row r="120" spans="1:6" x14ac:dyDescent="0.25">
      <c r="A120" s="12"/>
      <c r="B120" s="12"/>
      <c r="C120" s="12"/>
      <c r="D120" s="12"/>
      <c r="E120" s="12"/>
      <c r="F120" s="12"/>
    </row>
    <row r="121" spans="1:6" x14ac:dyDescent="0.25">
      <c r="A121" s="12"/>
      <c r="B121" s="12"/>
      <c r="C121" s="12"/>
      <c r="D121" s="12"/>
      <c r="E121" s="12"/>
      <c r="F121" s="12"/>
    </row>
    <row r="122" spans="1:6" x14ac:dyDescent="0.25">
      <c r="A122" s="12"/>
      <c r="B122" s="12"/>
      <c r="C122" s="12"/>
      <c r="D122" s="12"/>
      <c r="E122" s="12"/>
      <c r="F122" s="12"/>
    </row>
    <row r="123" spans="1:6" x14ac:dyDescent="0.25">
      <c r="A123" s="12"/>
      <c r="B123" s="12"/>
      <c r="C123" s="12"/>
      <c r="D123" s="12"/>
      <c r="E123" s="12"/>
      <c r="F123" s="12"/>
    </row>
    <row r="124" spans="1:6" x14ac:dyDescent="0.25">
      <c r="A124" s="12"/>
      <c r="B124" s="12"/>
      <c r="C124" s="12"/>
      <c r="D124" s="12"/>
      <c r="E124" s="12"/>
      <c r="F124" s="12"/>
    </row>
    <row r="125" spans="1:6" x14ac:dyDescent="0.25">
      <c r="A125" s="12"/>
      <c r="B125" s="12"/>
      <c r="C125" s="12"/>
      <c r="D125" s="12"/>
      <c r="E125" s="12"/>
      <c r="F125" s="12"/>
    </row>
    <row r="126" spans="1:6" x14ac:dyDescent="0.25">
      <c r="A126" s="12"/>
      <c r="B126" s="12"/>
      <c r="C126" s="12"/>
      <c r="D126" s="12"/>
      <c r="E126" s="12"/>
      <c r="F126" s="12"/>
    </row>
    <row r="127" spans="1:6" x14ac:dyDescent="0.25">
      <c r="A127" s="12"/>
      <c r="B127" s="12"/>
      <c r="C127" s="12"/>
      <c r="D127" s="12"/>
      <c r="E127" s="12"/>
      <c r="F127" s="12"/>
    </row>
    <row r="128" spans="1:6" x14ac:dyDescent="0.25">
      <c r="A128" s="12"/>
      <c r="B128" s="12"/>
      <c r="C128" s="12"/>
      <c r="D128" s="12"/>
      <c r="E128" s="12"/>
      <c r="F128" s="12"/>
    </row>
    <row r="129" spans="1:6" x14ac:dyDescent="0.25">
      <c r="A129" s="12"/>
      <c r="B129" s="12"/>
      <c r="C129" s="12"/>
      <c r="D129" s="12"/>
      <c r="E129" s="12"/>
      <c r="F129" s="12"/>
    </row>
    <row r="130" spans="1:6" x14ac:dyDescent="0.25">
      <c r="A130" s="12"/>
      <c r="B130" s="12"/>
      <c r="C130" s="12"/>
      <c r="D130" s="12"/>
      <c r="E130" s="12"/>
      <c r="F130" s="12"/>
    </row>
    <row r="131" spans="1:6" x14ac:dyDescent="0.25">
      <c r="A131" s="12"/>
      <c r="B131" s="12"/>
      <c r="C131" s="12"/>
      <c r="D131" s="12"/>
      <c r="E131" s="12"/>
      <c r="F131" s="12"/>
    </row>
    <row r="132" spans="1:6" x14ac:dyDescent="0.25">
      <c r="A132" s="12"/>
      <c r="B132" s="12"/>
      <c r="C132" s="12"/>
      <c r="D132" s="12"/>
      <c r="E132" s="12"/>
      <c r="F132" s="12"/>
    </row>
    <row r="133" spans="1:6" x14ac:dyDescent="0.25">
      <c r="A133" s="12"/>
      <c r="B133" s="12"/>
      <c r="C133" s="12"/>
      <c r="D133" s="12"/>
      <c r="E133" s="12"/>
      <c r="F133" s="12"/>
    </row>
    <row r="134" spans="1:6" x14ac:dyDescent="0.25">
      <c r="A134" s="12"/>
      <c r="B134" s="12"/>
      <c r="C134" s="12"/>
      <c r="D134" s="12"/>
      <c r="E134" s="12"/>
      <c r="F134" s="12"/>
    </row>
    <row r="135" spans="1:6" x14ac:dyDescent="0.25">
      <c r="A135" s="12"/>
      <c r="B135" s="12"/>
      <c r="C135" s="12"/>
      <c r="D135" s="12"/>
      <c r="E135" s="12"/>
      <c r="F135" s="12"/>
    </row>
    <row r="136" spans="1:6" x14ac:dyDescent="0.25">
      <c r="A136" s="12"/>
      <c r="B136" s="12"/>
      <c r="C136" s="12"/>
      <c r="D136" s="12"/>
      <c r="E136" s="12"/>
      <c r="F136" s="12"/>
    </row>
    <row r="137" spans="1:6" x14ac:dyDescent="0.25">
      <c r="A137" s="12"/>
      <c r="B137" s="12"/>
      <c r="C137" s="12"/>
      <c r="D137" s="12"/>
      <c r="E137" s="12"/>
      <c r="F137" s="12"/>
    </row>
    <row r="138" spans="1:6" x14ac:dyDescent="0.25">
      <c r="A138" s="12"/>
      <c r="B138" s="12"/>
      <c r="C138" s="12"/>
      <c r="D138" s="12"/>
      <c r="E138" s="12"/>
      <c r="F138" s="12"/>
    </row>
    <row r="139" spans="1:6" x14ac:dyDescent="0.25">
      <c r="A139" s="12"/>
      <c r="B139" s="12"/>
      <c r="C139" s="12"/>
      <c r="D139" s="12"/>
      <c r="E139" s="12"/>
      <c r="F139" s="12"/>
    </row>
    <row r="140" spans="1:6" x14ac:dyDescent="0.25">
      <c r="A140" s="12"/>
      <c r="B140" s="12"/>
      <c r="C140" s="12"/>
      <c r="D140" s="12"/>
      <c r="E140" s="12"/>
      <c r="F140" s="12"/>
    </row>
    <row r="141" spans="1:6" x14ac:dyDescent="0.25">
      <c r="A141" s="12"/>
      <c r="B141" s="12"/>
      <c r="C141" s="12"/>
      <c r="D141" s="12"/>
      <c r="E141" s="12"/>
      <c r="F141" s="12"/>
    </row>
    <row r="142" spans="1:6" x14ac:dyDescent="0.25">
      <c r="A142" s="12"/>
      <c r="B142" s="12"/>
      <c r="C142" s="12"/>
      <c r="D142" s="12"/>
      <c r="E142" s="12"/>
      <c r="F142" s="12"/>
    </row>
    <row r="143" spans="1:6" x14ac:dyDescent="0.25">
      <c r="A143" s="12"/>
      <c r="B143" s="12"/>
      <c r="C143" s="12"/>
      <c r="D143" s="12"/>
      <c r="E143" s="12"/>
      <c r="F143" s="12"/>
    </row>
    <row r="144" spans="1:6" x14ac:dyDescent="0.25">
      <c r="A144" s="12"/>
      <c r="B144" s="12"/>
      <c r="C144" s="12"/>
      <c r="D144" s="12"/>
      <c r="E144" s="12"/>
      <c r="F144" s="12"/>
    </row>
    <row r="145" spans="1:6" x14ac:dyDescent="0.25">
      <c r="A145" s="12"/>
      <c r="B145" s="12"/>
      <c r="C145" s="12"/>
      <c r="D145" s="12"/>
      <c r="E145" s="12"/>
      <c r="F145" s="12"/>
    </row>
    <row r="146" spans="1:6" x14ac:dyDescent="0.25">
      <c r="A146" s="12"/>
      <c r="B146" s="12"/>
      <c r="C146" s="12"/>
      <c r="D146" s="12"/>
      <c r="E146" s="12"/>
      <c r="F146" s="12"/>
    </row>
    <row r="147" spans="1:6" x14ac:dyDescent="0.25">
      <c r="A147" s="12"/>
      <c r="B147" s="12"/>
      <c r="C147" s="12"/>
      <c r="D147" s="12"/>
      <c r="E147" s="12"/>
      <c r="F147" s="12"/>
    </row>
    <row r="148" spans="1:6" x14ac:dyDescent="0.25">
      <c r="A148" s="12"/>
      <c r="B148" s="12"/>
      <c r="C148" s="12"/>
      <c r="D148" s="12"/>
      <c r="E148" s="12"/>
      <c r="F148" s="12"/>
    </row>
    <row r="149" spans="1:6" x14ac:dyDescent="0.25">
      <c r="A149" s="12"/>
      <c r="B149" s="12"/>
      <c r="C149" s="12"/>
      <c r="D149" s="12"/>
      <c r="E149" s="12"/>
      <c r="F149" s="12"/>
    </row>
    <row r="150" spans="1:6" x14ac:dyDescent="0.25">
      <c r="A150" s="12"/>
      <c r="B150" s="12"/>
      <c r="C150" s="12"/>
      <c r="D150" s="12"/>
      <c r="E150" s="12"/>
      <c r="F150" s="12"/>
    </row>
    <row r="151" spans="1:6" x14ac:dyDescent="0.25">
      <c r="A151" s="12"/>
      <c r="B151" s="12"/>
      <c r="C151" s="12"/>
      <c r="D151" s="12"/>
      <c r="E151" s="12"/>
      <c r="F151" s="12"/>
    </row>
    <row r="152" spans="1:6" x14ac:dyDescent="0.25">
      <c r="A152" s="12"/>
      <c r="B152" s="12"/>
      <c r="C152" s="12"/>
      <c r="D152" s="12"/>
      <c r="E152" s="12"/>
      <c r="F152" s="12"/>
    </row>
    <row r="153" spans="1:6" x14ac:dyDescent="0.25">
      <c r="A153" s="12"/>
      <c r="B153" s="12"/>
      <c r="C153" s="12"/>
      <c r="D153" s="12"/>
      <c r="E153" s="12"/>
      <c r="F153" s="12"/>
    </row>
    <row r="154" spans="1:6" x14ac:dyDescent="0.25">
      <c r="A154" s="12"/>
      <c r="B154" s="12"/>
      <c r="C154" s="12"/>
      <c r="D154" s="12"/>
      <c r="E154" s="12"/>
      <c r="F154" s="12"/>
    </row>
    <row r="155" spans="1:6" x14ac:dyDescent="0.25">
      <c r="A155" s="12"/>
      <c r="B155" s="12"/>
      <c r="C155" s="12"/>
      <c r="D155" s="12"/>
      <c r="E155" s="12"/>
      <c r="F155" s="12"/>
    </row>
    <row r="156" spans="1:6" x14ac:dyDescent="0.25">
      <c r="A156" s="12"/>
      <c r="B156" s="12"/>
      <c r="C156" s="12"/>
      <c r="D156" s="12"/>
      <c r="E156" s="12"/>
      <c r="F156" s="12"/>
    </row>
    <row r="157" spans="1:6" x14ac:dyDescent="0.25">
      <c r="A157" s="12"/>
      <c r="B157" s="12"/>
      <c r="C157" s="12"/>
      <c r="D157" s="12"/>
      <c r="E157" s="12"/>
      <c r="F157" s="12"/>
    </row>
    <row r="158" spans="1:6" x14ac:dyDescent="0.25">
      <c r="A158" s="12"/>
      <c r="B158" s="12"/>
      <c r="C158" s="12"/>
      <c r="D158" s="12"/>
      <c r="E158" s="12"/>
      <c r="F158" s="12"/>
    </row>
    <row r="159" spans="1:6" x14ac:dyDescent="0.25">
      <c r="A159" s="12"/>
      <c r="B159" s="12"/>
      <c r="C159" s="12"/>
      <c r="D159" s="12"/>
      <c r="E159" s="12"/>
      <c r="F159" s="12"/>
    </row>
    <row r="160" spans="1:6" x14ac:dyDescent="0.25">
      <c r="A160" s="12"/>
      <c r="B160" s="12"/>
      <c r="C160" s="12"/>
      <c r="D160" s="12"/>
      <c r="E160" s="12"/>
      <c r="F160" s="12"/>
    </row>
    <row r="161" spans="1:6" x14ac:dyDescent="0.25">
      <c r="A161" s="12"/>
      <c r="B161" s="12"/>
      <c r="C161" s="12"/>
      <c r="D161" s="12"/>
      <c r="E161" s="12"/>
      <c r="F161" s="12"/>
    </row>
    <row r="162" spans="1:6" x14ac:dyDescent="0.25">
      <c r="A162" s="12"/>
      <c r="B162" s="12"/>
      <c r="C162" s="12"/>
      <c r="D162" s="12"/>
      <c r="E162" s="12"/>
      <c r="F162" s="12"/>
    </row>
    <row r="163" spans="1:6" x14ac:dyDescent="0.25">
      <c r="A163" s="12"/>
      <c r="B163" s="12"/>
      <c r="C163" s="12"/>
      <c r="D163" s="12"/>
      <c r="E163" s="12"/>
      <c r="F163" s="12"/>
    </row>
    <row r="164" spans="1:6" x14ac:dyDescent="0.25">
      <c r="A164" s="12"/>
      <c r="B164" s="12"/>
      <c r="C164" s="12"/>
      <c r="D164" s="12"/>
      <c r="E164" s="12"/>
      <c r="F164" s="12"/>
    </row>
    <row r="165" spans="1:6" x14ac:dyDescent="0.25">
      <c r="A165" s="12"/>
      <c r="B165" s="12"/>
      <c r="C165" s="12"/>
      <c r="D165" s="12"/>
      <c r="E165" s="12"/>
      <c r="F165" s="12"/>
    </row>
    <row r="166" spans="1:6" x14ac:dyDescent="0.25">
      <c r="A166" s="12"/>
      <c r="B166" s="12"/>
      <c r="C166" s="12"/>
      <c r="D166" s="12"/>
      <c r="E166" s="12"/>
      <c r="F166" s="12"/>
    </row>
    <row r="167" spans="1:6" x14ac:dyDescent="0.25">
      <c r="A167" s="12"/>
      <c r="B167" s="12"/>
      <c r="C167" s="12"/>
      <c r="D167" s="12"/>
      <c r="E167" s="12"/>
      <c r="F167" s="12"/>
    </row>
    <row r="168" spans="1:6" x14ac:dyDescent="0.25">
      <c r="A168" s="12"/>
      <c r="B168" s="12"/>
      <c r="C168" s="12"/>
      <c r="D168" s="12"/>
      <c r="E168" s="12"/>
      <c r="F168" s="12"/>
    </row>
    <row r="169" spans="1:6" x14ac:dyDescent="0.25">
      <c r="A169" s="12"/>
      <c r="B169" s="12"/>
      <c r="C169" s="12"/>
      <c r="D169" s="12"/>
      <c r="E169" s="12"/>
      <c r="F169" s="12"/>
    </row>
    <row r="170" spans="1:6" x14ac:dyDescent="0.25">
      <c r="A170" s="12"/>
      <c r="B170" s="12"/>
      <c r="C170" s="12"/>
      <c r="D170" s="12"/>
      <c r="E170" s="12"/>
      <c r="F170" s="12"/>
    </row>
    <row r="171" spans="1:6" x14ac:dyDescent="0.25">
      <c r="A171" s="12"/>
      <c r="B171" s="12"/>
      <c r="C171" s="12"/>
      <c r="D171" s="12"/>
      <c r="E171" s="12"/>
      <c r="F171" s="12"/>
    </row>
    <row r="172" spans="1:6" x14ac:dyDescent="0.25">
      <c r="A172" s="12"/>
      <c r="B172" s="12"/>
      <c r="C172" s="12"/>
      <c r="D172" s="12"/>
      <c r="E172" s="12"/>
      <c r="F172" s="12"/>
    </row>
    <row r="173" spans="1:6" x14ac:dyDescent="0.25">
      <c r="A173" s="12"/>
      <c r="B173" s="12"/>
      <c r="C173" s="12"/>
      <c r="D173" s="12"/>
      <c r="E173" s="12"/>
      <c r="F173" s="12"/>
    </row>
    <row r="174" spans="1:6" x14ac:dyDescent="0.25">
      <c r="A174" s="12"/>
      <c r="B174" s="12"/>
      <c r="C174" s="12"/>
      <c r="D174" s="12"/>
      <c r="E174" s="12"/>
      <c r="F174" s="12"/>
    </row>
    <row r="175" spans="1:6" x14ac:dyDescent="0.25">
      <c r="A175" s="12"/>
      <c r="B175" s="12"/>
      <c r="C175" s="12"/>
      <c r="D175" s="12"/>
      <c r="E175" s="12"/>
      <c r="F175" s="12"/>
    </row>
    <row r="176" spans="1:6" x14ac:dyDescent="0.25">
      <c r="A176" s="12"/>
      <c r="B176" s="12"/>
      <c r="C176" s="12"/>
      <c r="D176" s="12"/>
      <c r="E176" s="12"/>
      <c r="F176" s="12"/>
    </row>
    <row r="177" spans="1:6" x14ac:dyDescent="0.25">
      <c r="A177" s="12"/>
      <c r="B177" s="12"/>
      <c r="C177" s="12"/>
      <c r="D177" s="12"/>
      <c r="E177" s="12"/>
      <c r="F177" s="12"/>
    </row>
    <row r="178" spans="1:6" x14ac:dyDescent="0.25">
      <c r="A178" s="12"/>
      <c r="B178" s="12"/>
      <c r="C178" s="12"/>
      <c r="D178" s="12"/>
      <c r="E178" s="12"/>
      <c r="F178" s="12"/>
    </row>
    <row r="179" spans="1:6" x14ac:dyDescent="0.25">
      <c r="A179" s="12"/>
      <c r="B179" s="12"/>
      <c r="C179" s="12"/>
      <c r="D179" s="12"/>
      <c r="E179" s="12"/>
      <c r="F179" s="12"/>
    </row>
    <row r="180" spans="1:6" x14ac:dyDescent="0.25">
      <c r="A180" s="12"/>
      <c r="B180" s="12"/>
      <c r="C180" s="12"/>
      <c r="D180" s="12"/>
      <c r="E180" s="12"/>
      <c r="F180" s="12"/>
    </row>
    <row r="181" spans="1:6" x14ac:dyDescent="0.25">
      <c r="A181" s="12"/>
      <c r="B181" s="12"/>
      <c r="C181" s="12"/>
      <c r="D181" s="12"/>
      <c r="E181" s="12"/>
      <c r="F181" s="12"/>
    </row>
    <row r="182" spans="1:6" x14ac:dyDescent="0.25">
      <c r="A182" s="12"/>
      <c r="B182" s="12"/>
      <c r="C182" s="12"/>
      <c r="D182" s="12"/>
      <c r="E182" s="12"/>
      <c r="F182" s="12"/>
    </row>
    <row r="183" spans="1:6" x14ac:dyDescent="0.25">
      <c r="A183" s="12"/>
      <c r="B183" s="12"/>
      <c r="C183" s="12"/>
      <c r="D183" s="12"/>
      <c r="E183" s="12"/>
      <c r="F183" s="12"/>
    </row>
    <row r="184" spans="1:6" x14ac:dyDescent="0.25">
      <c r="A184" s="12"/>
      <c r="B184" s="12"/>
      <c r="C184" s="12"/>
      <c r="D184" s="12"/>
      <c r="E184" s="12"/>
      <c r="F184" s="12"/>
    </row>
    <row r="185" spans="1:6" x14ac:dyDescent="0.25">
      <c r="A185" s="12"/>
      <c r="B185" s="12"/>
      <c r="C185" s="12"/>
      <c r="D185" s="12"/>
      <c r="E185" s="12"/>
      <c r="F185" s="12"/>
    </row>
    <row r="186" spans="1:6" x14ac:dyDescent="0.25">
      <c r="A186" s="12"/>
      <c r="B186" s="12"/>
      <c r="C186" s="12"/>
      <c r="D186" s="12"/>
      <c r="E186" s="12"/>
      <c r="F186" s="12"/>
    </row>
    <row r="187" spans="1:6" x14ac:dyDescent="0.25">
      <c r="A187" s="12"/>
      <c r="B187" s="12"/>
      <c r="C187" s="12"/>
      <c r="D187" s="12"/>
      <c r="E187" s="12"/>
      <c r="F187" s="12"/>
    </row>
    <row r="188" spans="1:6" x14ac:dyDescent="0.25">
      <c r="A188" s="12"/>
      <c r="B188" s="12"/>
      <c r="C188" s="12"/>
      <c r="D188" s="12"/>
      <c r="E188" s="12"/>
      <c r="F188" s="12"/>
    </row>
    <row r="189" spans="1:6" x14ac:dyDescent="0.25">
      <c r="A189" s="12"/>
      <c r="B189" s="12"/>
      <c r="C189" s="12"/>
      <c r="D189" s="12"/>
      <c r="E189" s="12"/>
      <c r="F189" s="12"/>
    </row>
    <row r="190" spans="1:6" x14ac:dyDescent="0.25">
      <c r="A190" s="12"/>
      <c r="B190" s="12"/>
      <c r="C190" s="12"/>
      <c r="D190" s="12"/>
      <c r="E190" s="12"/>
      <c r="F190" s="12"/>
    </row>
    <row r="191" spans="1:6" x14ac:dyDescent="0.25">
      <c r="A191" s="12"/>
      <c r="B191" s="12"/>
      <c r="C191" s="12"/>
      <c r="D191" s="12"/>
      <c r="E191" s="12"/>
      <c r="F191" s="12"/>
    </row>
  </sheetData>
  <mergeCells count="37">
    <mergeCell ref="A26:A28"/>
    <mergeCell ref="B26:B28"/>
    <mergeCell ref="A24:N24"/>
    <mergeCell ref="G26:G28"/>
    <mergeCell ref="H26:J26"/>
    <mergeCell ref="F27:F28"/>
    <mergeCell ref="D27:E27"/>
    <mergeCell ref="L27:M27"/>
    <mergeCell ref="D26:F26"/>
    <mergeCell ref="B9:N9"/>
    <mergeCell ref="B14:N14"/>
    <mergeCell ref="B11:N11"/>
    <mergeCell ref="B1:N1"/>
    <mergeCell ref="B2:N2"/>
    <mergeCell ref="B3:N3"/>
    <mergeCell ref="B4:N4"/>
    <mergeCell ref="B5:N5"/>
    <mergeCell ref="B17:N17"/>
    <mergeCell ref="B21:N21"/>
    <mergeCell ref="B22:N22"/>
    <mergeCell ref="B6:N6"/>
    <mergeCell ref="B13:N13"/>
    <mergeCell ref="B16:N16"/>
    <mergeCell ref="B8:N8"/>
    <mergeCell ref="B12:N12"/>
    <mergeCell ref="B10:N10"/>
    <mergeCell ref="B7:N7"/>
    <mergeCell ref="B18:N18"/>
    <mergeCell ref="L26:N26"/>
    <mergeCell ref="C26:C28"/>
    <mergeCell ref="B15:N15"/>
    <mergeCell ref="N27:N28"/>
    <mergeCell ref="J27:J28"/>
    <mergeCell ref="H27:I27"/>
    <mergeCell ref="K26:K28"/>
    <mergeCell ref="B19:N19"/>
    <mergeCell ref="B20:N20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46"/>
  <sheetViews>
    <sheetView showZeros="0" zoomScaleNormal="100" zoomScaleSheetLayoutView="100" workbookViewId="0">
      <selection activeCell="W11" sqref="W11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459" t="s">
        <v>375</v>
      </c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</row>
    <row r="2" spans="2:15" x14ac:dyDescent="0.25">
      <c r="B2" s="459" t="s">
        <v>374</v>
      </c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</row>
    <row r="3" spans="2:15" x14ac:dyDescent="0.25">
      <c r="B3" s="459" t="s">
        <v>373</v>
      </c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</row>
    <row r="4" spans="2:15" x14ac:dyDescent="0.25">
      <c r="B4" s="459" t="s">
        <v>389</v>
      </c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  <c r="O4" s="459"/>
    </row>
    <row r="5" spans="2:15" ht="15" customHeight="1" x14ac:dyDescent="0.25">
      <c r="B5" s="455" t="s">
        <v>371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2:15" ht="15" customHeight="1" x14ac:dyDescent="0.25">
      <c r="B6" s="455" t="s">
        <v>396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2:15" ht="15" customHeight="1" x14ac:dyDescent="0.25">
      <c r="B7" s="455" t="s">
        <v>405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2:15" ht="15" customHeight="1" x14ac:dyDescent="0.25">
      <c r="B8" s="455" t="s">
        <v>398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2:15" ht="15" customHeight="1" x14ac:dyDescent="0.25">
      <c r="B9" s="455" t="s">
        <v>425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2:15" ht="15" customHeight="1" x14ac:dyDescent="0.25">
      <c r="B10" s="455" t="s">
        <v>414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2:15" ht="15" customHeight="1" x14ac:dyDescent="0.25">
      <c r="B11" s="455" t="s">
        <v>487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  <row r="12" spans="2:15" ht="15" customHeight="1" x14ac:dyDescent="0.25">
      <c r="B12" s="455" t="s">
        <v>486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</row>
    <row r="13" spans="2:15" ht="15" customHeight="1" x14ac:dyDescent="0.25">
      <c r="B13" s="455" t="s">
        <v>505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</row>
    <row r="14" spans="2:15" ht="15" customHeight="1" x14ac:dyDescent="0.25">
      <c r="B14" s="455" t="s">
        <v>520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</row>
    <row r="15" spans="2:15" ht="15" customHeight="1" x14ac:dyDescent="0.25">
      <c r="B15" s="455" t="s">
        <v>519</v>
      </c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</row>
    <row r="16" spans="2:15" ht="15" customHeight="1" x14ac:dyDescent="0.25">
      <c r="B16" s="455" t="s">
        <v>516</v>
      </c>
      <c r="C16" s="455"/>
      <c r="D16" s="455"/>
      <c r="E16" s="455"/>
      <c r="F16" s="455"/>
      <c r="G16" s="455"/>
      <c r="H16" s="455"/>
      <c r="I16" s="455"/>
      <c r="J16" s="455"/>
      <c r="K16" s="455"/>
      <c r="L16" s="455"/>
      <c r="M16" s="455"/>
      <c r="N16" s="455"/>
      <c r="O16" s="455"/>
    </row>
    <row r="17" spans="1:17" ht="15" customHeight="1" x14ac:dyDescent="0.25">
      <c r="B17" s="455" t="s">
        <v>530</v>
      </c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5"/>
    </row>
    <row r="18" spans="1:17" ht="15" customHeight="1" x14ac:dyDescent="0.25">
      <c r="B18" s="455" t="s">
        <v>527</v>
      </c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</row>
    <row r="19" spans="1:17" ht="15" customHeight="1" x14ac:dyDescent="0.25">
      <c r="B19" s="455" t="s">
        <v>545</v>
      </c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</row>
    <row r="20" spans="1:17" ht="15" customHeight="1" x14ac:dyDescent="0.25">
      <c r="B20" s="455" t="s">
        <v>539</v>
      </c>
      <c r="C20" s="455"/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</row>
    <row r="21" spans="1:17" x14ac:dyDescent="0.25"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7" ht="27.75" customHeight="1" x14ac:dyDescent="0.25">
      <c r="A22" s="435" t="s">
        <v>404</v>
      </c>
      <c r="B22" s="435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</row>
    <row r="23" spans="1:17" ht="17.25" customHeight="1" x14ac:dyDescent="0.25">
      <c r="G23" s="4"/>
      <c r="H23" s="4"/>
      <c r="I23" s="4"/>
      <c r="J23" s="4"/>
      <c r="K23" s="4"/>
      <c r="L23" s="4"/>
      <c r="M23" s="4"/>
      <c r="N23" s="4"/>
      <c r="O23" s="4" t="s">
        <v>185</v>
      </c>
    </row>
    <row r="24" spans="1:17" ht="15" customHeight="1" x14ac:dyDescent="0.25">
      <c r="A24" s="438" t="s">
        <v>5</v>
      </c>
      <c r="B24" s="441" t="s">
        <v>424</v>
      </c>
      <c r="C24" s="441" t="s">
        <v>60</v>
      </c>
      <c r="D24" s="424" t="s">
        <v>419</v>
      </c>
      <c r="E24" s="427" t="s">
        <v>213</v>
      </c>
      <c r="F24" s="428"/>
      <c r="G24" s="429"/>
      <c r="H24" s="444" t="s">
        <v>421</v>
      </c>
      <c r="I24" s="447" t="s">
        <v>213</v>
      </c>
      <c r="J24" s="448"/>
      <c r="K24" s="448"/>
      <c r="L24" s="423" t="s">
        <v>0</v>
      </c>
      <c r="M24" s="423" t="s">
        <v>213</v>
      </c>
      <c r="N24" s="423"/>
      <c r="O24" s="423"/>
    </row>
    <row r="25" spans="1:17" x14ac:dyDescent="0.25">
      <c r="A25" s="439"/>
      <c r="B25" s="442"/>
      <c r="C25" s="442"/>
      <c r="D25" s="425"/>
      <c r="E25" s="427" t="s">
        <v>1</v>
      </c>
      <c r="F25" s="429"/>
      <c r="G25" s="424" t="s">
        <v>2</v>
      </c>
      <c r="H25" s="445"/>
      <c r="I25" s="447" t="s">
        <v>1</v>
      </c>
      <c r="J25" s="449"/>
      <c r="K25" s="456" t="s">
        <v>2</v>
      </c>
      <c r="L25" s="423"/>
      <c r="M25" s="423" t="s">
        <v>1</v>
      </c>
      <c r="N25" s="423"/>
      <c r="O25" s="434" t="s">
        <v>2</v>
      </c>
    </row>
    <row r="26" spans="1:17" ht="49.5" customHeight="1" x14ac:dyDescent="0.25">
      <c r="A26" s="440"/>
      <c r="B26" s="443"/>
      <c r="C26" s="443"/>
      <c r="D26" s="426"/>
      <c r="E26" s="225" t="s">
        <v>3</v>
      </c>
      <c r="F26" s="378" t="s">
        <v>4</v>
      </c>
      <c r="G26" s="426"/>
      <c r="H26" s="446"/>
      <c r="I26" s="223" t="s">
        <v>3</v>
      </c>
      <c r="J26" s="382" t="s">
        <v>4</v>
      </c>
      <c r="K26" s="457"/>
      <c r="L26" s="423"/>
      <c r="M26" s="377" t="s">
        <v>3</v>
      </c>
      <c r="N26" s="375" t="s">
        <v>4</v>
      </c>
      <c r="O26" s="434"/>
    </row>
    <row r="27" spans="1:17" ht="15.95" customHeight="1" x14ac:dyDescent="0.25">
      <c r="A27" s="48" t="s">
        <v>78</v>
      </c>
      <c r="B27" s="454" t="s">
        <v>6</v>
      </c>
      <c r="C27" s="454"/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</row>
    <row r="28" spans="1:17" ht="15" customHeight="1" x14ac:dyDescent="0.25">
      <c r="A28" s="5" t="s">
        <v>198</v>
      </c>
      <c r="B28" s="12" t="s">
        <v>62</v>
      </c>
      <c r="C28" s="76" t="s">
        <v>9</v>
      </c>
      <c r="D28" s="193">
        <f>E28+G28</f>
        <v>65969</v>
      </c>
      <c r="E28" s="193">
        <v>65969</v>
      </c>
      <c r="F28" s="193">
        <v>48950</v>
      </c>
      <c r="G28" s="193"/>
      <c r="H28" s="194">
        <f>I28+K28</f>
        <v>0</v>
      </c>
      <c r="I28" s="194">
        <v>-799</v>
      </c>
      <c r="J28" s="194">
        <v>-1035</v>
      </c>
      <c r="K28" s="211">
        <v>799</v>
      </c>
      <c r="L28" s="77">
        <f>M28+O28</f>
        <v>65969</v>
      </c>
      <c r="M28" s="77">
        <f>E28+I28</f>
        <v>65170</v>
      </c>
      <c r="N28" s="77">
        <f>F28+J28</f>
        <v>47915</v>
      </c>
      <c r="O28" s="77">
        <f>G28+K28</f>
        <v>799</v>
      </c>
      <c r="P28" s="221" t="s">
        <v>388</v>
      </c>
      <c r="Q28" s="220">
        <f>SUMIF(C28:C302,1,L28:L302)</f>
        <v>4159516</v>
      </c>
    </row>
    <row r="29" spans="1:17" ht="15" customHeight="1" x14ac:dyDescent="0.25">
      <c r="A29" s="48" t="s">
        <v>79</v>
      </c>
      <c r="B29" s="19" t="s">
        <v>20</v>
      </c>
      <c r="C29" s="20"/>
      <c r="D29" s="193">
        <f>D30+D33+D36+D37</f>
        <v>2982818</v>
      </c>
      <c r="E29" s="193">
        <f>E30+E33+E36+E37</f>
        <v>2819764</v>
      </c>
      <c r="F29" s="193">
        <f>F30+F33+F36+F37</f>
        <v>1318139</v>
      </c>
      <c r="G29" s="193">
        <f>G30+G33+G36+G37</f>
        <v>163054</v>
      </c>
      <c r="H29" s="194">
        <f>H30+H33+H36+H37</f>
        <v>85753</v>
      </c>
      <c r="I29" s="194">
        <f>I30+I33+I36+I37</f>
        <v>83330</v>
      </c>
      <c r="J29" s="194">
        <f>J30+J33+J36+J37</f>
        <v>21592</v>
      </c>
      <c r="K29" s="211">
        <f>K30+K33+K36+K37</f>
        <v>2423</v>
      </c>
      <c r="L29" s="77">
        <f>L30+L33+L36+L37</f>
        <v>3068571</v>
      </c>
      <c r="M29" s="77">
        <f>M30+M33+M36+M37</f>
        <v>2903094</v>
      </c>
      <c r="N29" s="77">
        <f>N30+N33+N36+N37</f>
        <v>1339731</v>
      </c>
      <c r="O29" s="77">
        <f>O30+O33+O36+O37</f>
        <v>165477</v>
      </c>
      <c r="P29" s="221" t="s">
        <v>387</v>
      </c>
      <c r="Q29" s="220">
        <f>SUMIF(C28:C302,2,L28:L302)</f>
        <v>0</v>
      </c>
    </row>
    <row r="30" spans="1:17" ht="15" customHeight="1" x14ac:dyDescent="0.25">
      <c r="A30" s="66"/>
      <c r="B30" s="47"/>
      <c r="C30" s="20" t="s">
        <v>9</v>
      </c>
      <c r="D30" s="190">
        <f>SUM(D31:D32)</f>
        <v>2223083</v>
      </c>
      <c r="E30" s="190">
        <f>SUM(E31:E32)</f>
        <v>2150350</v>
      </c>
      <c r="F30" s="190">
        <f>SUM(F31:F32)</f>
        <v>1318139</v>
      </c>
      <c r="G30" s="190">
        <f>SUM(G31:G32)</f>
        <v>72733</v>
      </c>
      <c r="H30" s="189">
        <f>SUM(H31:H32)</f>
        <v>53909</v>
      </c>
      <c r="I30" s="189">
        <f>SUM(I31:I32)</f>
        <v>40834</v>
      </c>
      <c r="J30" s="189">
        <f>SUM(J31:J32)</f>
        <v>21592</v>
      </c>
      <c r="K30" s="189">
        <f>SUM(K31:K32)</f>
        <v>13075</v>
      </c>
      <c r="L30" s="8">
        <f>SUM(L31:L32)</f>
        <v>2276992</v>
      </c>
      <c r="M30" s="8">
        <f>SUM(M31:M32)</f>
        <v>2191184</v>
      </c>
      <c r="N30" s="8">
        <f>SUM(N31:N32)</f>
        <v>1339731</v>
      </c>
      <c r="O30" s="8">
        <f>SUM(O31:O32)</f>
        <v>85808</v>
      </c>
      <c r="P30" s="221" t="s">
        <v>386</v>
      </c>
      <c r="Q30" s="220">
        <f>SUMIF(C28:C302,3,L28:L302)</f>
        <v>85967</v>
      </c>
    </row>
    <row r="31" spans="1:17" ht="15" hidden="1" customHeight="1" x14ac:dyDescent="0.25">
      <c r="A31" s="402"/>
      <c r="B31" s="399" t="s">
        <v>8</v>
      </c>
      <c r="C31" s="400"/>
      <c r="D31" s="190">
        <f>E31+G31</f>
        <v>2195083</v>
      </c>
      <c r="E31" s="190">
        <v>2150350</v>
      </c>
      <c r="F31" s="190">
        <v>1318139</v>
      </c>
      <c r="G31" s="190">
        <v>44733</v>
      </c>
      <c r="H31" s="194">
        <f>I31+K31</f>
        <v>19756</v>
      </c>
      <c r="I31" s="189">
        <v>6681</v>
      </c>
      <c r="J31" s="189">
        <v>5559</v>
      </c>
      <c r="K31" s="201">
        <v>13075</v>
      </c>
      <c r="L31" s="397">
        <f>M31+O31</f>
        <v>2214839</v>
      </c>
      <c r="M31" s="396">
        <f>E31+I31</f>
        <v>2157031</v>
      </c>
      <c r="N31" s="397">
        <f>F31+J31</f>
        <v>1323698</v>
      </c>
      <c r="O31" s="396">
        <f>G31+K31</f>
        <v>57808</v>
      </c>
      <c r="P31" s="221"/>
      <c r="Q31" s="220"/>
    </row>
    <row r="32" spans="1:17" ht="15" customHeight="1" x14ac:dyDescent="0.25">
      <c r="A32" s="402"/>
      <c r="B32" s="403" t="s">
        <v>172</v>
      </c>
      <c r="C32" s="336"/>
      <c r="D32" s="190">
        <f>E32+G32</f>
        <v>28000</v>
      </c>
      <c r="E32" s="190"/>
      <c r="F32" s="190"/>
      <c r="G32" s="190">
        <v>28000</v>
      </c>
      <c r="H32" s="194">
        <f>I32+K32</f>
        <v>34153</v>
      </c>
      <c r="I32" s="189">
        <v>34153</v>
      </c>
      <c r="J32" s="189">
        <v>16033</v>
      </c>
      <c r="K32" s="201"/>
      <c r="L32" s="8">
        <f>M32+O32</f>
        <v>62153</v>
      </c>
      <c r="M32" s="8">
        <f>E32+I32</f>
        <v>34153</v>
      </c>
      <c r="N32" s="8">
        <f>F32+J32</f>
        <v>16033</v>
      </c>
      <c r="O32" s="8">
        <f>G32+K32</f>
        <v>28000</v>
      </c>
      <c r="P32" s="221"/>
      <c r="Q32" s="220"/>
    </row>
    <row r="33" spans="1:17" ht="15" customHeight="1" x14ac:dyDescent="0.25">
      <c r="A33" s="66"/>
      <c r="B33" s="30"/>
      <c r="C33" s="20" t="s">
        <v>25</v>
      </c>
      <c r="D33" s="190">
        <f>SUM(D34:D35)</f>
        <v>542490</v>
      </c>
      <c r="E33" s="190">
        <f>SUM(E34:E35)</f>
        <v>519885</v>
      </c>
      <c r="F33" s="190">
        <f>SUM(F34:F35)</f>
        <v>0</v>
      </c>
      <c r="G33" s="190">
        <f>SUM(G34:G35)</f>
        <v>22605</v>
      </c>
      <c r="H33" s="189">
        <f>SUM(H34:H35)</f>
        <v>92704</v>
      </c>
      <c r="I33" s="189">
        <f>SUM(I34:I35)</f>
        <v>92704</v>
      </c>
      <c r="J33" s="189">
        <f>SUM(J34:J35)</f>
        <v>0</v>
      </c>
      <c r="K33" s="189">
        <f>SUM(K34:K35)</f>
        <v>0</v>
      </c>
      <c r="L33" s="8">
        <f>SUM(L34:L35)</f>
        <v>635194</v>
      </c>
      <c r="M33" s="8">
        <f>SUM(M34:M35)</f>
        <v>612589</v>
      </c>
      <c r="N33" s="8">
        <f>SUM(N34:N35)</f>
        <v>0</v>
      </c>
      <c r="O33" s="8">
        <f>SUM(O34:O35)</f>
        <v>22605</v>
      </c>
      <c r="P33" s="221" t="s">
        <v>385</v>
      </c>
      <c r="Q33" s="220">
        <f>SUMIF(C28:C302,4,L28:L302)</f>
        <v>945944</v>
      </c>
    </row>
    <row r="34" spans="1:17" ht="15" hidden="1" customHeight="1" x14ac:dyDescent="0.25">
      <c r="A34" s="402"/>
      <c r="B34" s="399" t="s">
        <v>8</v>
      </c>
      <c r="C34" s="400"/>
      <c r="D34" s="190">
        <f>E34+G34</f>
        <v>542490</v>
      </c>
      <c r="E34" s="190">
        <v>519885</v>
      </c>
      <c r="F34" s="190"/>
      <c r="G34" s="190">
        <v>22605</v>
      </c>
      <c r="H34" s="194">
        <f>I34+K34</f>
        <v>73704</v>
      </c>
      <c r="I34" s="189">
        <v>73704</v>
      </c>
      <c r="J34" s="189"/>
      <c r="K34" s="201"/>
      <c r="L34" s="397">
        <f>M34+O34</f>
        <v>616194</v>
      </c>
      <c r="M34" s="396">
        <f>E34+I34</f>
        <v>593589</v>
      </c>
      <c r="N34" s="397">
        <f>F34+J34</f>
        <v>0</v>
      </c>
      <c r="O34" s="396">
        <f>G34+K34</f>
        <v>22605</v>
      </c>
      <c r="P34" s="221"/>
      <c r="Q34" s="220"/>
    </row>
    <row r="35" spans="1:17" ht="15" customHeight="1" x14ac:dyDescent="0.25">
      <c r="A35" s="402"/>
      <c r="B35" s="403" t="s">
        <v>172</v>
      </c>
      <c r="C35" s="336"/>
      <c r="D35" s="190"/>
      <c r="E35" s="190"/>
      <c r="F35" s="190"/>
      <c r="G35" s="190"/>
      <c r="H35" s="194">
        <f>I35+K35</f>
        <v>19000</v>
      </c>
      <c r="I35" s="189">
        <v>19000</v>
      </c>
      <c r="J35" s="189"/>
      <c r="K35" s="201"/>
      <c r="L35" s="8">
        <f>M35+O35</f>
        <v>19000</v>
      </c>
      <c r="M35" s="8">
        <f>E35+I35</f>
        <v>19000</v>
      </c>
      <c r="N35" s="8">
        <f>F35+J35</f>
        <v>0</v>
      </c>
      <c r="O35" s="8">
        <f>G35+K35</f>
        <v>0</v>
      </c>
      <c r="P35" s="221"/>
      <c r="Q35" s="220"/>
    </row>
    <row r="36" spans="1:17" ht="15" customHeight="1" x14ac:dyDescent="0.25">
      <c r="A36" s="66"/>
      <c r="B36" s="407"/>
      <c r="C36" s="20" t="s">
        <v>22</v>
      </c>
      <c r="D36" s="190">
        <f>E36+G36</f>
        <v>194045</v>
      </c>
      <c r="E36" s="190">
        <v>135329</v>
      </c>
      <c r="F36" s="190"/>
      <c r="G36" s="190">
        <v>58716</v>
      </c>
      <c r="H36" s="194">
        <f>I36+K36</f>
        <v>-60680</v>
      </c>
      <c r="I36" s="189">
        <v>-50028</v>
      </c>
      <c r="J36" s="189"/>
      <c r="K36" s="201">
        <v>-10652</v>
      </c>
      <c r="L36" s="8">
        <f>M36+O36</f>
        <v>133365</v>
      </c>
      <c r="M36" s="8">
        <f>E36+I36</f>
        <v>85301</v>
      </c>
      <c r="N36" s="8">
        <f>F36+J36</f>
        <v>0</v>
      </c>
      <c r="O36" s="8">
        <f>G36+K36</f>
        <v>48064</v>
      </c>
      <c r="P36" s="221"/>
      <c r="Q36" s="220"/>
    </row>
    <row r="37" spans="1:17" ht="15" customHeight="1" x14ac:dyDescent="0.25">
      <c r="A37" s="66"/>
      <c r="B37" s="406"/>
      <c r="C37" s="20">
        <v>10</v>
      </c>
      <c r="D37" s="190">
        <f>E37+G37</f>
        <v>23200</v>
      </c>
      <c r="E37" s="190">
        <v>14200</v>
      </c>
      <c r="F37" s="190"/>
      <c r="G37" s="190">
        <v>9000</v>
      </c>
      <c r="H37" s="194">
        <f>I37+K37</f>
        <v>-180</v>
      </c>
      <c r="I37" s="189">
        <v>-180</v>
      </c>
      <c r="J37" s="189"/>
      <c r="K37" s="201"/>
      <c r="L37" s="8">
        <f>M37+O37</f>
        <v>23020</v>
      </c>
      <c r="M37" s="8">
        <f>E37+I37</f>
        <v>14020</v>
      </c>
      <c r="N37" s="8">
        <f>F37+J37</f>
        <v>0</v>
      </c>
      <c r="O37" s="8">
        <f>G37+K37</f>
        <v>9000</v>
      </c>
      <c r="P37" s="221" t="s">
        <v>384</v>
      </c>
      <c r="Q37" s="220">
        <f>SUMIF(C29:C303,5,L29:L303)</f>
        <v>1665537</v>
      </c>
    </row>
    <row r="38" spans="1:17" ht="15" customHeight="1" x14ac:dyDescent="0.25">
      <c r="A38" s="5" t="s">
        <v>80</v>
      </c>
      <c r="B38" s="12" t="s">
        <v>7</v>
      </c>
      <c r="C38" s="7"/>
      <c r="D38" s="190">
        <f>SUM(D39:D43)</f>
        <v>78601</v>
      </c>
      <c r="E38" s="190">
        <f>SUM(E39:E43)</f>
        <v>78601</v>
      </c>
      <c r="F38" s="190">
        <f>SUM(F39:F43)</f>
        <v>51681</v>
      </c>
      <c r="G38" s="190">
        <f>SUM(G39:G43)</f>
        <v>0</v>
      </c>
      <c r="H38" s="189">
        <f>SUM(H39:H43)</f>
        <v>242</v>
      </c>
      <c r="I38" s="189">
        <f>SUM(I39:I43)</f>
        <v>242</v>
      </c>
      <c r="J38" s="189">
        <f>SUM(J39:J43)</f>
        <v>184</v>
      </c>
      <c r="K38" s="201">
        <f>SUM(K39:K43)</f>
        <v>0</v>
      </c>
      <c r="L38" s="8">
        <f>SUM(L39:L43)</f>
        <v>78843</v>
      </c>
      <c r="M38" s="8">
        <f>SUM(M39:M43)</f>
        <v>78843</v>
      </c>
      <c r="N38" s="8">
        <f>SUM(N39:N43)</f>
        <v>51865</v>
      </c>
      <c r="O38" s="8">
        <f>SUM(O39:O43)</f>
        <v>0</v>
      </c>
      <c r="P38" s="221" t="s">
        <v>383</v>
      </c>
      <c r="Q38" s="220">
        <f>SUMIF(C28:C302,6,L28:L302)</f>
        <v>1185638</v>
      </c>
    </row>
    <row r="39" spans="1:17" ht="15" customHeight="1" x14ac:dyDescent="0.25">
      <c r="A39" s="11"/>
      <c r="C39" s="7" t="s">
        <v>9</v>
      </c>
      <c r="D39" s="190">
        <f>E39+G39</f>
        <v>34601</v>
      </c>
      <c r="E39" s="190">
        <v>34601</v>
      </c>
      <c r="F39" s="190">
        <v>21709</v>
      </c>
      <c r="G39" s="190"/>
      <c r="H39" s="194">
        <f>I39+K39</f>
        <v>0</v>
      </c>
      <c r="I39" s="189"/>
      <c r="J39" s="189"/>
      <c r="K39" s="201"/>
      <c r="L39" s="8">
        <f>M39+O39</f>
        <v>34601</v>
      </c>
      <c r="M39" s="8">
        <f>E39+I39</f>
        <v>34601</v>
      </c>
      <c r="N39" s="8">
        <f>F39+J39</f>
        <v>21709</v>
      </c>
      <c r="O39" s="8">
        <f>G39+K39</f>
        <v>0</v>
      </c>
      <c r="P39" s="221" t="s">
        <v>382</v>
      </c>
      <c r="Q39" s="220">
        <f>SUMIF(C28:C302,7,L28:L302)</f>
        <v>42433</v>
      </c>
    </row>
    <row r="40" spans="1:17" ht="15" customHeight="1" x14ac:dyDescent="0.25">
      <c r="A40" s="11"/>
      <c r="C40" s="7" t="s">
        <v>33</v>
      </c>
      <c r="D40" s="190">
        <f>E40+G40</f>
        <v>2315</v>
      </c>
      <c r="E40" s="190">
        <v>2315</v>
      </c>
      <c r="F40" s="190">
        <v>1768</v>
      </c>
      <c r="G40" s="190"/>
      <c r="H40" s="194">
        <f>I40+K40</f>
        <v>0</v>
      </c>
      <c r="I40" s="189"/>
      <c r="J40" s="189"/>
      <c r="K40" s="201"/>
      <c r="L40" s="8">
        <f>M40+O40</f>
        <v>2315</v>
      </c>
      <c r="M40" s="8">
        <f>E40+I40</f>
        <v>2315</v>
      </c>
      <c r="N40" s="8">
        <f>F40+J40</f>
        <v>1768</v>
      </c>
      <c r="O40" s="8">
        <f>G40+K40</f>
        <v>0</v>
      </c>
      <c r="P40" s="221" t="s">
        <v>381</v>
      </c>
      <c r="Q40" s="220">
        <f>SUMIF(C28:C302,8,L28:L302)</f>
        <v>1901562</v>
      </c>
    </row>
    <row r="41" spans="1:17" ht="15" customHeight="1" x14ac:dyDescent="0.25">
      <c r="A41" s="11"/>
      <c r="C41" s="7" t="s">
        <v>22</v>
      </c>
      <c r="D41" s="190">
        <f>E41+G41</f>
        <v>19557</v>
      </c>
      <c r="E41" s="190">
        <v>19557</v>
      </c>
      <c r="F41" s="190">
        <v>14931</v>
      </c>
      <c r="G41" s="190"/>
      <c r="H41" s="194">
        <f>I41+K41</f>
        <v>0</v>
      </c>
      <c r="I41" s="189"/>
      <c r="J41" s="189"/>
      <c r="K41" s="201"/>
      <c r="L41" s="8">
        <f>M41+O41</f>
        <v>19557</v>
      </c>
      <c r="M41" s="8">
        <f>E41+I41</f>
        <v>19557</v>
      </c>
      <c r="N41" s="8">
        <f>F41+J41</f>
        <v>14931</v>
      </c>
      <c r="O41" s="8">
        <f>G41+K41</f>
        <v>0</v>
      </c>
      <c r="P41" s="221" t="s">
        <v>380</v>
      </c>
      <c r="Q41" s="220">
        <f>SUMIF(C28:C302,9,L28:L302)</f>
        <v>6067971</v>
      </c>
    </row>
    <row r="42" spans="1:17" ht="15" customHeight="1" x14ac:dyDescent="0.25">
      <c r="A42" s="11"/>
      <c r="C42" s="51" t="s">
        <v>32</v>
      </c>
      <c r="D42" s="190">
        <f>E42+G42</f>
        <v>8161</v>
      </c>
      <c r="E42" s="190">
        <v>8161</v>
      </c>
      <c r="F42" s="190">
        <v>2612</v>
      </c>
      <c r="G42" s="190"/>
      <c r="H42" s="194">
        <f>I42+K42</f>
        <v>0</v>
      </c>
      <c r="I42" s="189"/>
      <c r="J42" s="189"/>
      <c r="K42" s="201"/>
      <c r="L42" s="8">
        <f>M42+O42</f>
        <v>8161</v>
      </c>
      <c r="M42" s="8">
        <f>E42+I42</f>
        <v>8161</v>
      </c>
      <c r="N42" s="8">
        <f>F42+J42</f>
        <v>2612</v>
      </c>
      <c r="O42" s="8">
        <f>G42+K42</f>
        <v>0</v>
      </c>
      <c r="P42" s="221" t="s">
        <v>379</v>
      </c>
      <c r="Q42" s="220">
        <f>SUMIF(C28:C302,10,L28:L302)</f>
        <v>3412992</v>
      </c>
    </row>
    <row r="43" spans="1:17" ht="15" customHeight="1" x14ac:dyDescent="0.25">
      <c r="A43" s="29"/>
      <c r="B43" s="50"/>
      <c r="C43" s="51" t="s">
        <v>24</v>
      </c>
      <c r="D43" s="190">
        <f>SUM(D44:D45)</f>
        <v>13967</v>
      </c>
      <c r="E43" s="190">
        <f>SUM(E44:E45)</f>
        <v>13967</v>
      </c>
      <c r="F43" s="190">
        <f>SUM(F44:F45)</f>
        <v>10661</v>
      </c>
      <c r="G43" s="190">
        <f>SUM(G44:G45)</f>
        <v>0</v>
      </c>
      <c r="H43" s="194">
        <f>I43+K43</f>
        <v>242</v>
      </c>
      <c r="I43" s="189">
        <f>SUM(I44:I45)</f>
        <v>242</v>
      </c>
      <c r="J43" s="189">
        <f>SUM(J44:J45)</f>
        <v>184</v>
      </c>
      <c r="K43" s="201">
        <f>SUM(K44:K45)</f>
        <v>0</v>
      </c>
      <c r="L43" s="8">
        <f>SUM(L44:L45)</f>
        <v>14209</v>
      </c>
      <c r="M43" s="8">
        <f>SUM(M44:M45)</f>
        <v>14209</v>
      </c>
      <c r="N43" s="8">
        <f>SUM(N44:N45)</f>
        <v>10845</v>
      </c>
      <c r="O43" s="8">
        <f>SUM(O44:O45)</f>
        <v>0</v>
      </c>
      <c r="P43" s="219" t="s">
        <v>188</v>
      </c>
      <c r="Q43" s="218">
        <f>SUM(Q28:Q42)</f>
        <v>19467560</v>
      </c>
    </row>
    <row r="44" spans="1:17" ht="15" hidden="1" customHeight="1" x14ac:dyDescent="0.25">
      <c r="A44" s="29"/>
      <c r="B44" s="351" t="s">
        <v>8</v>
      </c>
      <c r="C44" s="350"/>
      <c r="D44" s="190">
        <f>E44+G44</f>
        <v>13242</v>
      </c>
      <c r="E44" s="190">
        <v>13242</v>
      </c>
      <c r="F44" s="190">
        <v>10066</v>
      </c>
      <c r="G44" s="190"/>
      <c r="H44" s="194">
        <f>I44+K44</f>
        <v>0</v>
      </c>
      <c r="I44" s="189"/>
      <c r="J44" s="189"/>
      <c r="K44" s="201"/>
      <c r="L44" s="397">
        <f>M44+O44</f>
        <v>13242</v>
      </c>
      <c r="M44" s="396">
        <f>E44+I44</f>
        <v>13242</v>
      </c>
      <c r="N44" s="397">
        <f>F44+J44</f>
        <v>10066</v>
      </c>
      <c r="O44" s="396">
        <f>G44+K44</f>
        <v>0</v>
      </c>
      <c r="P44" s="219"/>
      <c r="Q44" s="218"/>
    </row>
    <row r="45" spans="1:17" ht="15" customHeight="1" x14ac:dyDescent="0.25">
      <c r="A45" s="29"/>
      <c r="B45" s="349" t="s">
        <v>172</v>
      </c>
      <c r="C45" s="88"/>
      <c r="D45" s="190">
        <f>E45+G45</f>
        <v>725</v>
      </c>
      <c r="E45" s="190">
        <v>725</v>
      </c>
      <c r="F45" s="190">
        <v>595</v>
      </c>
      <c r="G45" s="190"/>
      <c r="H45" s="194">
        <f>I45+K45</f>
        <v>242</v>
      </c>
      <c r="I45" s="189">
        <v>242</v>
      </c>
      <c r="J45" s="189">
        <v>184</v>
      </c>
      <c r="K45" s="201"/>
      <c r="L45" s="8">
        <f>M45+O45</f>
        <v>967</v>
      </c>
      <c r="M45" s="8">
        <f>E45+I45</f>
        <v>967</v>
      </c>
      <c r="N45" s="8">
        <f>F45+J45</f>
        <v>779</v>
      </c>
      <c r="O45" s="8">
        <f>G45+K45</f>
        <v>0</v>
      </c>
      <c r="P45" s="219"/>
      <c r="Q45" s="218"/>
    </row>
    <row r="46" spans="1:17" ht="15" customHeight="1" x14ac:dyDescent="0.25">
      <c r="A46" s="5" t="s">
        <v>81</v>
      </c>
      <c r="B46" s="6" t="s">
        <v>10</v>
      </c>
      <c r="C46" s="7"/>
      <c r="D46" s="190">
        <f>SUM(D47:D50)</f>
        <v>95698</v>
      </c>
      <c r="E46" s="190">
        <f>SUM(E47:E50)</f>
        <v>61298</v>
      </c>
      <c r="F46" s="190">
        <f>SUM(F47:F50)</f>
        <v>42703</v>
      </c>
      <c r="G46" s="190">
        <f>SUM(G47:G50)</f>
        <v>34400</v>
      </c>
      <c r="H46" s="189">
        <f>SUM(H47:H50)</f>
        <v>814</v>
      </c>
      <c r="I46" s="189">
        <f>SUM(I47:I50)</f>
        <v>1005</v>
      </c>
      <c r="J46" s="189">
        <f>SUM(J47:J50)</f>
        <v>621</v>
      </c>
      <c r="K46" s="201">
        <f>SUM(K47:K50)</f>
        <v>-191</v>
      </c>
      <c r="L46" s="8">
        <f>SUM(L47:L50)</f>
        <v>96512</v>
      </c>
      <c r="M46" s="8">
        <f>SUM(M47:M50)</f>
        <v>62303</v>
      </c>
      <c r="N46" s="8">
        <f>SUM(N47:N50)</f>
        <v>43324</v>
      </c>
      <c r="O46" s="8">
        <f>SUM(O47:O50)</f>
        <v>34209</v>
      </c>
      <c r="P46" s="144"/>
      <c r="Q46" s="144"/>
    </row>
    <row r="47" spans="1:17" ht="15" customHeight="1" x14ac:dyDescent="0.25">
      <c r="A47" s="11"/>
      <c r="C47" s="7" t="s">
        <v>9</v>
      </c>
      <c r="D47" s="190">
        <f>E47+G47</f>
        <v>60995</v>
      </c>
      <c r="E47" s="190">
        <v>26595</v>
      </c>
      <c r="F47" s="190">
        <v>16324</v>
      </c>
      <c r="G47" s="190">
        <v>34400</v>
      </c>
      <c r="H47" s="194">
        <f>I47+K47</f>
        <v>544</v>
      </c>
      <c r="I47" s="189">
        <v>735</v>
      </c>
      <c r="J47" s="189">
        <v>415</v>
      </c>
      <c r="K47" s="201">
        <v>-191</v>
      </c>
      <c r="L47" s="8">
        <f>M47+O47</f>
        <v>61539</v>
      </c>
      <c r="M47" s="8">
        <f>E47+I47</f>
        <v>27330</v>
      </c>
      <c r="N47" s="8">
        <f>F47+J47</f>
        <v>16739</v>
      </c>
      <c r="O47" s="8">
        <f>G47+K47</f>
        <v>34209</v>
      </c>
      <c r="P47" s="144"/>
      <c r="Q47" s="144">
        <f>Q43-L305</f>
        <v>0</v>
      </c>
    </row>
    <row r="48" spans="1:17" ht="15" customHeight="1" x14ac:dyDescent="0.25">
      <c r="A48" s="11"/>
      <c r="C48" s="7" t="s">
        <v>33</v>
      </c>
      <c r="D48" s="190">
        <f>E48+G48</f>
        <v>2376</v>
      </c>
      <c r="E48" s="190">
        <v>2376</v>
      </c>
      <c r="F48" s="190">
        <v>1814</v>
      </c>
      <c r="G48" s="190"/>
      <c r="H48" s="194">
        <f>I48+K48</f>
        <v>0</v>
      </c>
      <c r="I48" s="189"/>
      <c r="J48" s="189"/>
      <c r="K48" s="201"/>
      <c r="L48" s="8">
        <f>M48+O48</f>
        <v>2376</v>
      </c>
      <c r="M48" s="8">
        <f>E48+I48</f>
        <v>2376</v>
      </c>
      <c r="N48" s="8">
        <f>F48+J48</f>
        <v>1814</v>
      </c>
      <c r="O48" s="8">
        <f>G48+K48</f>
        <v>0</v>
      </c>
    </row>
    <row r="49" spans="1:15" ht="15" customHeight="1" x14ac:dyDescent="0.25">
      <c r="A49" s="11"/>
      <c r="C49" s="7" t="s">
        <v>22</v>
      </c>
      <c r="D49" s="190">
        <f>E49+G49</f>
        <v>17648</v>
      </c>
      <c r="E49" s="190">
        <v>17648</v>
      </c>
      <c r="F49" s="190">
        <v>13474</v>
      </c>
      <c r="G49" s="190"/>
      <c r="H49" s="194">
        <f>I49+K49</f>
        <v>0</v>
      </c>
      <c r="I49" s="189"/>
      <c r="J49" s="189"/>
      <c r="K49" s="201"/>
      <c r="L49" s="8">
        <f>M49+O49</f>
        <v>17648</v>
      </c>
      <c r="M49" s="8">
        <f>E49+I49</f>
        <v>17648</v>
      </c>
      <c r="N49" s="8">
        <f>F49+J49</f>
        <v>13474</v>
      </c>
      <c r="O49" s="8">
        <f>G49+K49</f>
        <v>0</v>
      </c>
    </row>
    <row r="50" spans="1:15" ht="15" customHeight="1" x14ac:dyDescent="0.25">
      <c r="A50" s="29"/>
      <c r="B50" s="50"/>
      <c r="C50" s="51" t="s">
        <v>24</v>
      </c>
      <c r="D50" s="190">
        <f>SUM(D51:D52)</f>
        <v>14679</v>
      </c>
      <c r="E50" s="190">
        <f>SUM(E51:E52)</f>
        <v>14679</v>
      </c>
      <c r="F50" s="190">
        <f>SUM(F51:F52)</f>
        <v>11091</v>
      </c>
      <c r="G50" s="190">
        <f>SUM(G51:G52)</f>
        <v>0</v>
      </c>
      <c r="H50" s="194">
        <f>I50+K50</f>
        <v>270</v>
      </c>
      <c r="I50" s="189">
        <f>SUM(I51:I52)</f>
        <v>270</v>
      </c>
      <c r="J50" s="189">
        <f>SUM(J51:J52)</f>
        <v>206</v>
      </c>
      <c r="K50" s="201">
        <f>SUM(K51:K52)</f>
        <v>0</v>
      </c>
      <c r="L50" s="8">
        <f>SUM(L51:L52)</f>
        <v>14949</v>
      </c>
      <c r="M50" s="8">
        <f>SUM(M51:M52)</f>
        <v>14949</v>
      </c>
      <c r="N50" s="8">
        <f>SUM(N51:N52)</f>
        <v>11297</v>
      </c>
      <c r="O50" s="8">
        <f>SUM(O51:O52)</f>
        <v>0</v>
      </c>
    </row>
    <row r="51" spans="1:15" ht="15" hidden="1" customHeight="1" x14ac:dyDescent="0.25">
      <c r="A51" s="29"/>
      <c r="B51" s="351" t="s">
        <v>8</v>
      </c>
      <c r="C51" s="350"/>
      <c r="D51" s="190">
        <f>E51+G51</f>
        <v>13472</v>
      </c>
      <c r="E51" s="190">
        <v>13472</v>
      </c>
      <c r="F51" s="190">
        <v>10133</v>
      </c>
      <c r="G51" s="190"/>
      <c r="H51" s="194">
        <f>I51+K51</f>
        <v>0</v>
      </c>
      <c r="I51" s="189"/>
      <c r="J51" s="189"/>
      <c r="K51" s="201"/>
      <c r="L51" s="8">
        <f>M51+O51</f>
        <v>13472</v>
      </c>
      <c r="M51" s="8">
        <f>E51+I51</f>
        <v>13472</v>
      </c>
      <c r="N51" s="8">
        <f>F51+J51</f>
        <v>10133</v>
      </c>
      <c r="O51" s="8">
        <f>G51+K51</f>
        <v>0</v>
      </c>
    </row>
    <row r="52" spans="1:15" ht="15" customHeight="1" x14ac:dyDescent="0.25">
      <c r="A52" s="29"/>
      <c r="B52" s="349" t="s">
        <v>172</v>
      </c>
      <c r="C52" s="88"/>
      <c r="D52" s="190">
        <f>E52+G52</f>
        <v>1207</v>
      </c>
      <c r="E52" s="190">
        <v>1207</v>
      </c>
      <c r="F52" s="190">
        <v>958</v>
      </c>
      <c r="G52" s="190"/>
      <c r="H52" s="194">
        <f>I52+K52</f>
        <v>270</v>
      </c>
      <c r="I52" s="189">
        <v>270</v>
      </c>
      <c r="J52" s="189">
        <v>206</v>
      </c>
      <c r="K52" s="201"/>
      <c r="L52" s="405">
        <f>M52+O52</f>
        <v>1477</v>
      </c>
      <c r="M52" s="404">
        <f>E52+I52</f>
        <v>1477</v>
      </c>
      <c r="N52" s="405">
        <f>F52+J52</f>
        <v>1164</v>
      </c>
      <c r="O52" s="404">
        <f>G52+K52</f>
        <v>0</v>
      </c>
    </row>
    <row r="53" spans="1:15" ht="15" customHeight="1" x14ac:dyDescent="0.25">
      <c r="A53" s="5" t="s">
        <v>82</v>
      </c>
      <c r="B53" s="6" t="s">
        <v>11</v>
      </c>
      <c r="C53" s="7"/>
      <c r="D53" s="190">
        <f>SUM(D54:D58)</f>
        <v>122774</v>
      </c>
      <c r="E53" s="190">
        <f>SUM(E54:E58)</f>
        <v>122774</v>
      </c>
      <c r="F53" s="190">
        <f>SUM(F54:F58)</f>
        <v>80854</v>
      </c>
      <c r="G53" s="190">
        <f>SUM(G54:G58)</f>
        <v>0</v>
      </c>
      <c r="H53" s="189">
        <f>SUM(H54:H58)</f>
        <v>-3938</v>
      </c>
      <c r="I53" s="189">
        <f>SUM(I54:I58)</f>
        <v>-3938</v>
      </c>
      <c r="J53" s="189">
        <f>SUM(J54:J58)</f>
        <v>-3909</v>
      </c>
      <c r="K53" s="201">
        <f>SUM(K54:K58)</f>
        <v>0</v>
      </c>
      <c r="L53" s="8">
        <f>SUM(L54:L58)</f>
        <v>118836</v>
      </c>
      <c r="M53" s="8">
        <f>SUM(M54:M58)</f>
        <v>118836</v>
      </c>
      <c r="N53" s="8">
        <f>SUM(N54:N58)</f>
        <v>76945</v>
      </c>
      <c r="O53" s="8">
        <f>SUM(O54:O58)</f>
        <v>0</v>
      </c>
    </row>
    <row r="54" spans="1:15" ht="15" customHeight="1" x14ac:dyDescent="0.25">
      <c r="A54" s="11"/>
      <c r="C54" s="7" t="s">
        <v>9</v>
      </c>
      <c r="D54" s="190">
        <f>E54+G54</f>
        <v>36293</v>
      </c>
      <c r="E54" s="190">
        <v>36293</v>
      </c>
      <c r="F54" s="190">
        <v>22710</v>
      </c>
      <c r="G54" s="190"/>
      <c r="H54" s="194">
        <f>I54+K54</f>
        <v>-449</v>
      </c>
      <c r="I54" s="189">
        <v>-449</v>
      </c>
      <c r="J54" s="189">
        <v>-348</v>
      </c>
      <c r="K54" s="201"/>
      <c r="L54" s="8">
        <f>M54+O54</f>
        <v>35844</v>
      </c>
      <c r="M54" s="8">
        <f>E54+I54</f>
        <v>35844</v>
      </c>
      <c r="N54" s="8">
        <f>F54+J54</f>
        <v>22362</v>
      </c>
      <c r="O54" s="8">
        <f>G54+K54</f>
        <v>0</v>
      </c>
    </row>
    <row r="55" spans="1:15" ht="15" customHeight="1" x14ac:dyDescent="0.25">
      <c r="A55" s="11"/>
      <c r="C55" s="7" t="s">
        <v>33</v>
      </c>
      <c r="D55" s="190">
        <f>E55+G55</f>
        <v>3995</v>
      </c>
      <c r="E55" s="190">
        <v>3995</v>
      </c>
      <c r="F55" s="190">
        <v>3058</v>
      </c>
      <c r="G55" s="190"/>
      <c r="H55" s="194">
        <f>I55+K55</f>
        <v>191</v>
      </c>
      <c r="I55" s="189">
        <v>191</v>
      </c>
      <c r="J55" s="189">
        <v>145</v>
      </c>
      <c r="K55" s="201"/>
      <c r="L55" s="8">
        <f>M55+O55</f>
        <v>4186</v>
      </c>
      <c r="M55" s="8">
        <f>E55+I55</f>
        <v>4186</v>
      </c>
      <c r="N55" s="8">
        <f>F55+J55</f>
        <v>3203</v>
      </c>
      <c r="O55" s="8">
        <f>G55+K55</f>
        <v>0</v>
      </c>
    </row>
    <row r="56" spans="1:15" ht="15" customHeight="1" x14ac:dyDescent="0.25">
      <c r="A56" s="11"/>
      <c r="C56" s="7" t="s">
        <v>22</v>
      </c>
      <c r="D56" s="190">
        <f>E56+G56</f>
        <v>63320</v>
      </c>
      <c r="E56" s="190">
        <v>63320</v>
      </c>
      <c r="F56" s="190">
        <v>40521</v>
      </c>
      <c r="G56" s="190"/>
      <c r="H56" s="194">
        <f>I56+K56</f>
        <v>-4205</v>
      </c>
      <c r="I56" s="189">
        <v>-4205</v>
      </c>
      <c r="J56" s="189">
        <v>-4106</v>
      </c>
      <c r="K56" s="201"/>
      <c r="L56" s="8">
        <f>M56+O56</f>
        <v>59115</v>
      </c>
      <c r="M56" s="8">
        <f>E56+I56</f>
        <v>59115</v>
      </c>
      <c r="N56" s="8">
        <f>F56+J56</f>
        <v>36415</v>
      </c>
      <c r="O56" s="8">
        <f>G56+K56</f>
        <v>0</v>
      </c>
    </row>
    <row r="57" spans="1:15" ht="15" customHeight="1" x14ac:dyDescent="0.25">
      <c r="A57" s="11"/>
      <c r="C57" s="51" t="s">
        <v>32</v>
      </c>
      <c r="D57" s="190">
        <f>E57+G57</f>
        <v>2027</v>
      </c>
      <c r="E57" s="190">
        <v>2027</v>
      </c>
      <c r="F57" s="190">
        <v>1547</v>
      </c>
      <c r="G57" s="190"/>
      <c r="H57" s="194">
        <f>I57+K57</f>
        <v>0</v>
      </c>
      <c r="I57" s="189"/>
      <c r="J57" s="189"/>
      <c r="K57" s="201"/>
      <c r="L57" s="8">
        <f>M57+O57</f>
        <v>2027</v>
      </c>
      <c r="M57" s="8">
        <f>E57+I57</f>
        <v>2027</v>
      </c>
      <c r="N57" s="8">
        <f>F57+J57</f>
        <v>1547</v>
      </c>
      <c r="O57" s="8">
        <f>G57+K57</f>
        <v>0</v>
      </c>
    </row>
    <row r="58" spans="1:15" ht="15" customHeight="1" x14ac:dyDescent="0.25">
      <c r="A58" s="29"/>
      <c r="B58" s="50"/>
      <c r="C58" s="51" t="s">
        <v>24</v>
      </c>
      <c r="D58" s="190">
        <f>E58+G58</f>
        <v>17139</v>
      </c>
      <c r="E58" s="190">
        <v>17139</v>
      </c>
      <c r="F58" s="190">
        <v>13018</v>
      </c>
      <c r="G58" s="190"/>
      <c r="H58" s="194">
        <f>I58+K58</f>
        <v>525</v>
      </c>
      <c r="I58" s="189">
        <v>525</v>
      </c>
      <c r="J58" s="189">
        <v>400</v>
      </c>
      <c r="K58" s="201"/>
      <c r="L58" s="8">
        <f>M58+O58</f>
        <v>17664</v>
      </c>
      <c r="M58" s="8">
        <f>E58+I58</f>
        <v>17664</v>
      </c>
      <c r="N58" s="8">
        <f>F58+J58</f>
        <v>13418</v>
      </c>
      <c r="O58" s="8">
        <f>G58+K58</f>
        <v>0</v>
      </c>
    </row>
    <row r="59" spans="1:15" ht="15" customHeight="1" x14ac:dyDescent="0.25">
      <c r="A59" s="5" t="s">
        <v>83</v>
      </c>
      <c r="B59" s="6" t="s">
        <v>12</v>
      </c>
      <c r="C59" s="7"/>
      <c r="D59" s="190">
        <f>SUM(D60:D63)</f>
        <v>98342</v>
      </c>
      <c r="E59" s="190">
        <f>SUM(E60:E63)</f>
        <v>98342</v>
      </c>
      <c r="F59" s="190">
        <f>SUM(F60:F63)</f>
        <v>64065</v>
      </c>
      <c r="G59" s="190">
        <f>SUM(G60:G63)</f>
        <v>0</v>
      </c>
      <c r="H59" s="189">
        <f>SUM(H60:H63)</f>
        <v>-2067</v>
      </c>
      <c r="I59" s="189">
        <f>SUM(I60:I63)</f>
        <v>-3679</v>
      </c>
      <c r="J59" s="189">
        <f>SUM(J60:J63)</f>
        <v>-3077</v>
      </c>
      <c r="K59" s="201">
        <f>SUM(K60:K63)</f>
        <v>1612</v>
      </c>
      <c r="L59" s="8">
        <f>SUM(L60:L63)</f>
        <v>96275</v>
      </c>
      <c r="M59" s="8">
        <f>SUM(M60:M63)</f>
        <v>94663</v>
      </c>
      <c r="N59" s="8">
        <f>SUM(N60:N63)</f>
        <v>60988</v>
      </c>
      <c r="O59" s="8">
        <f>SUM(O60:O63)</f>
        <v>1612</v>
      </c>
    </row>
    <row r="60" spans="1:15" ht="15" customHeight="1" x14ac:dyDescent="0.25">
      <c r="A60" s="11"/>
      <c r="C60" s="7" t="s">
        <v>9</v>
      </c>
      <c r="D60" s="190">
        <f>E60+G60</f>
        <v>31356</v>
      </c>
      <c r="E60" s="190">
        <v>31356</v>
      </c>
      <c r="F60" s="190">
        <v>19919</v>
      </c>
      <c r="G60" s="190"/>
      <c r="H60" s="194">
        <f>I60+K60</f>
        <v>1137</v>
      </c>
      <c r="I60" s="189">
        <v>-475</v>
      </c>
      <c r="J60" s="189">
        <v>-631</v>
      </c>
      <c r="K60" s="201">
        <v>1612</v>
      </c>
      <c r="L60" s="8">
        <f>M60+O60</f>
        <v>32493</v>
      </c>
      <c r="M60" s="8">
        <f>E60+I60</f>
        <v>30881</v>
      </c>
      <c r="N60" s="8">
        <f>F60+J60</f>
        <v>19288</v>
      </c>
      <c r="O60" s="8">
        <f>G60+K60</f>
        <v>1612</v>
      </c>
    </row>
    <row r="61" spans="1:15" ht="15" customHeight="1" x14ac:dyDescent="0.25">
      <c r="A61" s="11"/>
      <c r="C61" s="7" t="s">
        <v>33</v>
      </c>
      <c r="D61" s="190">
        <f>E61+G61</f>
        <v>6309</v>
      </c>
      <c r="E61" s="190">
        <v>6309</v>
      </c>
      <c r="F61" s="190">
        <v>4816</v>
      </c>
      <c r="G61" s="190"/>
      <c r="H61" s="194">
        <f>I61+K61</f>
        <v>0</v>
      </c>
      <c r="I61" s="189"/>
      <c r="J61" s="189"/>
      <c r="K61" s="201"/>
      <c r="L61" s="8">
        <f>M61+O61</f>
        <v>6309</v>
      </c>
      <c r="M61" s="8">
        <f>E61+I61</f>
        <v>6309</v>
      </c>
      <c r="N61" s="8">
        <f>F61+J61</f>
        <v>4816</v>
      </c>
      <c r="O61" s="8">
        <f>G61+K61</f>
        <v>0</v>
      </c>
    </row>
    <row r="62" spans="1:15" ht="15" customHeight="1" x14ac:dyDescent="0.25">
      <c r="A62" s="11"/>
      <c r="C62" s="7" t="s">
        <v>22</v>
      </c>
      <c r="D62" s="190">
        <f>E62+G62</f>
        <v>45786</v>
      </c>
      <c r="E62" s="190">
        <v>45786</v>
      </c>
      <c r="F62" s="190">
        <v>28007</v>
      </c>
      <c r="G62" s="190"/>
      <c r="H62" s="194">
        <f>I62+K62</f>
        <v>-3433</v>
      </c>
      <c r="I62" s="189">
        <v>-3433</v>
      </c>
      <c r="J62" s="189">
        <v>-2621</v>
      </c>
      <c r="K62" s="201"/>
      <c r="L62" s="8">
        <f>M62+O62</f>
        <v>42353</v>
      </c>
      <c r="M62" s="8">
        <f>E62+I62</f>
        <v>42353</v>
      </c>
      <c r="N62" s="8">
        <f>F62+J62</f>
        <v>25386</v>
      </c>
      <c r="O62" s="8">
        <f>G62+K62</f>
        <v>0</v>
      </c>
    </row>
    <row r="63" spans="1:15" ht="15" customHeight="1" x14ac:dyDescent="0.25">
      <c r="A63" s="29"/>
      <c r="B63" s="50"/>
      <c r="C63" s="51" t="s">
        <v>24</v>
      </c>
      <c r="D63" s="190">
        <f>SUM(D64:D65)</f>
        <v>14891</v>
      </c>
      <c r="E63" s="190">
        <f>SUM(E64:E65)</f>
        <v>14891</v>
      </c>
      <c r="F63" s="190">
        <f>SUM(F64:F65)</f>
        <v>11323</v>
      </c>
      <c r="G63" s="190">
        <f>SUM(G64:G65)</f>
        <v>0</v>
      </c>
      <c r="H63" s="194">
        <f>I63+K63</f>
        <v>229</v>
      </c>
      <c r="I63" s="189">
        <f>SUM(I64:I65)</f>
        <v>229</v>
      </c>
      <c r="J63" s="189">
        <f>SUM(J64:J65)</f>
        <v>175</v>
      </c>
      <c r="K63" s="201">
        <f>SUM(K64:K65)</f>
        <v>0</v>
      </c>
      <c r="L63" s="8">
        <f>SUM(L64:L65)</f>
        <v>15120</v>
      </c>
      <c r="M63" s="8">
        <f>SUM(M64:M65)</f>
        <v>15120</v>
      </c>
      <c r="N63" s="8">
        <f>SUM(N64:N65)</f>
        <v>11498</v>
      </c>
      <c r="O63" s="8">
        <f>SUM(O64:O65)</f>
        <v>0</v>
      </c>
    </row>
    <row r="64" spans="1:15" ht="15" hidden="1" customHeight="1" x14ac:dyDescent="0.25">
      <c r="A64" s="29"/>
      <c r="B64" s="351" t="s">
        <v>8</v>
      </c>
      <c r="C64" s="350"/>
      <c r="D64" s="190">
        <f>E64+G64</f>
        <v>13527</v>
      </c>
      <c r="E64" s="190">
        <v>13527</v>
      </c>
      <c r="F64" s="190">
        <v>10282</v>
      </c>
      <c r="G64" s="190"/>
      <c r="H64" s="194">
        <f>I64+K64</f>
        <v>0</v>
      </c>
      <c r="I64" s="189"/>
      <c r="J64" s="189"/>
      <c r="K64" s="201"/>
      <c r="L64" s="398">
        <f>M64+O64</f>
        <v>13527</v>
      </c>
      <c r="M64" s="396">
        <f>E64+I64</f>
        <v>13527</v>
      </c>
      <c r="N64" s="397">
        <f>F64+J64</f>
        <v>10282</v>
      </c>
      <c r="O64" s="396">
        <f>G64+K64</f>
        <v>0</v>
      </c>
    </row>
    <row r="65" spans="1:15" ht="15" customHeight="1" x14ac:dyDescent="0.25">
      <c r="A65" s="29"/>
      <c r="B65" s="349" t="s">
        <v>172</v>
      </c>
      <c r="C65" s="88"/>
      <c r="D65" s="190">
        <f>E65+G65</f>
        <v>1364</v>
      </c>
      <c r="E65" s="190">
        <v>1364</v>
      </c>
      <c r="F65" s="190">
        <v>1041</v>
      </c>
      <c r="G65" s="190"/>
      <c r="H65" s="194">
        <f>I65+K65</f>
        <v>229</v>
      </c>
      <c r="I65" s="189">
        <v>229</v>
      </c>
      <c r="J65" s="189">
        <v>175</v>
      </c>
      <c r="K65" s="201"/>
      <c r="L65" s="8">
        <f>M65+O65</f>
        <v>1593</v>
      </c>
      <c r="M65" s="8">
        <f>E65+I65</f>
        <v>1593</v>
      </c>
      <c r="N65" s="8">
        <f>F65+J65</f>
        <v>1216</v>
      </c>
      <c r="O65" s="8">
        <f>G65+K65</f>
        <v>0</v>
      </c>
    </row>
    <row r="66" spans="1:15" ht="15" customHeight="1" x14ac:dyDescent="0.25">
      <c r="A66" s="5" t="s">
        <v>84</v>
      </c>
      <c r="B66" s="6" t="s">
        <v>13</v>
      </c>
      <c r="C66" s="7"/>
      <c r="D66" s="190">
        <f>SUM(D67:D70)</f>
        <v>64982</v>
      </c>
      <c r="E66" s="190">
        <f>SUM(E67:E70)</f>
        <v>60839</v>
      </c>
      <c r="F66" s="190">
        <f>SUM(F67:F70)</f>
        <v>39583</v>
      </c>
      <c r="G66" s="190">
        <f>SUM(G67:G70)</f>
        <v>4143</v>
      </c>
      <c r="H66" s="189">
        <f>SUM(H67:H70)</f>
        <v>0</v>
      </c>
      <c r="I66" s="189">
        <f>SUM(I67:I70)</f>
        <v>0</v>
      </c>
      <c r="J66" s="189">
        <f>SUM(J67:J70)</f>
        <v>6</v>
      </c>
      <c r="K66" s="201">
        <f>SUM(K67:K70)</f>
        <v>0</v>
      </c>
      <c r="L66" s="8">
        <f>SUM(L67:L70)</f>
        <v>64982</v>
      </c>
      <c r="M66" s="8">
        <f>SUM(M67:M70)</f>
        <v>60839</v>
      </c>
      <c r="N66" s="8">
        <f>SUM(N67:N70)</f>
        <v>39589</v>
      </c>
      <c r="O66" s="8">
        <f>SUM(O67:O70)</f>
        <v>4143</v>
      </c>
    </row>
    <row r="67" spans="1:15" ht="15" customHeight="1" x14ac:dyDescent="0.25">
      <c r="A67" s="11"/>
      <c r="C67" s="7" t="s">
        <v>9</v>
      </c>
      <c r="D67" s="190">
        <f>E67+G67</f>
        <v>32259</v>
      </c>
      <c r="E67" s="190">
        <v>28116</v>
      </c>
      <c r="F67" s="190">
        <v>14691</v>
      </c>
      <c r="G67" s="190">
        <v>4143</v>
      </c>
      <c r="H67" s="194">
        <f>I67+K67</f>
        <v>943</v>
      </c>
      <c r="I67" s="189">
        <v>943</v>
      </c>
      <c r="J67" s="189">
        <v>720</v>
      </c>
      <c r="K67" s="201"/>
      <c r="L67" s="8">
        <f>M67+O67</f>
        <v>33202</v>
      </c>
      <c r="M67" s="8">
        <f>E67+I67</f>
        <v>29059</v>
      </c>
      <c r="N67" s="8">
        <f>F67+J67</f>
        <v>15411</v>
      </c>
      <c r="O67" s="8">
        <f>G67+K67</f>
        <v>4143</v>
      </c>
    </row>
    <row r="68" spans="1:15" ht="15" customHeight="1" x14ac:dyDescent="0.25">
      <c r="A68" s="11"/>
      <c r="C68" s="7" t="s">
        <v>33</v>
      </c>
      <c r="D68" s="190">
        <f>E68+G68</f>
        <v>4882</v>
      </c>
      <c r="E68" s="190">
        <v>4882</v>
      </c>
      <c r="F68" s="190">
        <v>3728</v>
      </c>
      <c r="G68" s="190"/>
      <c r="H68" s="194">
        <f>I68+K68</f>
        <v>-440</v>
      </c>
      <c r="I68" s="189">
        <v>-440</v>
      </c>
      <c r="J68" s="189">
        <v>-334</v>
      </c>
      <c r="K68" s="201"/>
      <c r="L68" s="8">
        <f>M68+O68</f>
        <v>4442</v>
      </c>
      <c r="M68" s="8">
        <f>E68+I68</f>
        <v>4442</v>
      </c>
      <c r="N68" s="8">
        <f>F68+J68</f>
        <v>3394</v>
      </c>
      <c r="O68" s="8">
        <f>G68+K68</f>
        <v>0</v>
      </c>
    </row>
    <row r="69" spans="1:15" ht="15" customHeight="1" x14ac:dyDescent="0.25">
      <c r="A69" s="11"/>
      <c r="C69" s="7" t="s">
        <v>22</v>
      </c>
      <c r="D69" s="190">
        <f>E69+G69</f>
        <v>13934</v>
      </c>
      <c r="E69" s="190">
        <v>13934</v>
      </c>
      <c r="F69" s="190">
        <v>10641</v>
      </c>
      <c r="G69" s="190"/>
      <c r="H69" s="194">
        <f>I69+K69</f>
        <v>260</v>
      </c>
      <c r="I69" s="189">
        <v>260</v>
      </c>
      <c r="J69" s="189">
        <v>198</v>
      </c>
      <c r="K69" s="201"/>
      <c r="L69" s="8">
        <f>M69+O69</f>
        <v>14194</v>
      </c>
      <c r="M69" s="8">
        <f>E69+I69</f>
        <v>14194</v>
      </c>
      <c r="N69" s="8">
        <f>F69+J69</f>
        <v>10839</v>
      </c>
      <c r="O69" s="8">
        <f>G69+K69</f>
        <v>0</v>
      </c>
    </row>
    <row r="70" spans="1:15" ht="15" customHeight="1" x14ac:dyDescent="0.25">
      <c r="A70" s="29"/>
      <c r="B70" s="50"/>
      <c r="C70" s="51" t="s">
        <v>24</v>
      </c>
      <c r="D70" s="190">
        <f>SUM(D71:D72)</f>
        <v>13907</v>
      </c>
      <c r="E70" s="190">
        <f>SUM(E71:E72)</f>
        <v>13907</v>
      </c>
      <c r="F70" s="190">
        <f>SUM(F71:F72)</f>
        <v>10523</v>
      </c>
      <c r="G70" s="190">
        <f>SUM(G71:G72)</f>
        <v>0</v>
      </c>
      <c r="H70" s="194">
        <f>I70+K70</f>
        <v>-763</v>
      </c>
      <c r="I70" s="189">
        <f>SUM(I71:I72)</f>
        <v>-763</v>
      </c>
      <c r="J70" s="189">
        <f>SUM(J71:J72)</f>
        <v>-578</v>
      </c>
      <c r="K70" s="201">
        <f>SUM(K71:K72)</f>
        <v>0</v>
      </c>
      <c r="L70" s="8">
        <f>SUM(L71:L72)</f>
        <v>13144</v>
      </c>
      <c r="M70" s="8">
        <f>SUM(M71:M72)</f>
        <v>13144</v>
      </c>
      <c r="N70" s="8">
        <f>SUM(N71:N72)</f>
        <v>9945</v>
      </c>
      <c r="O70" s="8">
        <f>SUM(O71:O72)</f>
        <v>0</v>
      </c>
    </row>
    <row r="71" spans="1:15" ht="15" hidden="1" customHeight="1" x14ac:dyDescent="0.25">
      <c r="A71" s="29"/>
      <c r="B71" s="351" t="s">
        <v>8</v>
      </c>
      <c r="C71" s="350"/>
      <c r="D71" s="190">
        <f>E71+G71</f>
        <v>13545</v>
      </c>
      <c r="E71" s="190">
        <v>13545</v>
      </c>
      <c r="F71" s="190">
        <v>10231</v>
      </c>
      <c r="G71" s="190"/>
      <c r="H71" s="194">
        <f>I71+K71</f>
        <v>-763</v>
      </c>
      <c r="I71" s="189">
        <v>-763</v>
      </c>
      <c r="J71" s="189">
        <v>-578</v>
      </c>
      <c r="K71" s="201"/>
      <c r="L71" s="398">
        <f>M71+O71</f>
        <v>12782</v>
      </c>
      <c r="M71" s="396">
        <f>E71+I71</f>
        <v>12782</v>
      </c>
      <c r="N71" s="397">
        <f>F71+J71</f>
        <v>9653</v>
      </c>
      <c r="O71" s="396">
        <f>G71+K71</f>
        <v>0</v>
      </c>
    </row>
    <row r="72" spans="1:15" ht="15" customHeight="1" x14ac:dyDescent="0.25">
      <c r="A72" s="29"/>
      <c r="B72" s="116" t="s">
        <v>172</v>
      </c>
      <c r="C72" s="88"/>
      <c r="D72" s="190">
        <f>E72+G72</f>
        <v>362</v>
      </c>
      <c r="E72" s="190">
        <v>362</v>
      </c>
      <c r="F72" s="190">
        <v>292</v>
      </c>
      <c r="G72" s="190"/>
      <c r="H72" s="194">
        <f>I72+K72</f>
        <v>0</v>
      </c>
      <c r="I72" s="189"/>
      <c r="J72" s="189"/>
      <c r="K72" s="201"/>
      <c r="L72" s="8">
        <f>M72+O72</f>
        <v>362</v>
      </c>
      <c r="M72" s="8">
        <f>E72+I72</f>
        <v>362</v>
      </c>
      <c r="N72" s="8">
        <f>F72+J72</f>
        <v>292</v>
      </c>
      <c r="O72" s="8">
        <f>G72+K72</f>
        <v>0</v>
      </c>
    </row>
    <row r="73" spans="1:15" ht="15" customHeight="1" x14ac:dyDescent="0.25">
      <c r="A73" s="5" t="s">
        <v>85</v>
      </c>
      <c r="B73" s="19" t="s">
        <v>14</v>
      </c>
      <c r="C73" s="20"/>
      <c r="D73" s="190">
        <f>SUM(D74:D77)</f>
        <v>74367</v>
      </c>
      <c r="E73" s="190">
        <f>SUM(E74:E77)</f>
        <v>74367</v>
      </c>
      <c r="F73" s="190">
        <f>SUM(F74:F77)</f>
        <v>51611</v>
      </c>
      <c r="G73" s="190">
        <f>SUM(G74:G77)</f>
        <v>0</v>
      </c>
      <c r="H73" s="189">
        <f>SUM(H74:H77)</f>
        <v>269</v>
      </c>
      <c r="I73" s="189">
        <f>SUM(I74:I77)</f>
        <v>269</v>
      </c>
      <c r="J73" s="189">
        <f>SUM(J74:J77)</f>
        <v>357</v>
      </c>
      <c r="K73" s="201">
        <f>SUM(K74:K77)</f>
        <v>0</v>
      </c>
      <c r="L73" s="8">
        <f>SUM(L74:L77)</f>
        <v>74636</v>
      </c>
      <c r="M73" s="8">
        <f>SUM(M74:M77)</f>
        <v>74636</v>
      </c>
      <c r="N73" s="8">
        <f>SUM(N74:N77)</f>
        <v>51968</v>
      </c>
      <c r="O73" s="8">
        <f>SUM(O74:O77)</f>
        <v>0</v>
      </c>
    </row>
    <row r="74" spans="1:15" ht="15" customHeight="1" x14ac:dyDescent="0.25">
      <c r="A74" s="11"/>
      <c r="B74" s="47"/>
      <c r="C74" s="20" t="s">
        <v>9</v>
      </c>
      <c r="D74" s="190">
        <f>E74+G74</f>
        <v>36997</v>
      </c>
      <c r="E74" s="190">
        <v>36997</v>
      </c>
      <c r="F74" s="190">
        <v>23222</v>
      </c>
      <c r="G74" s="190"/>
      <c r="H74" s="194">
        <f>I74+K74</f>
        <v>-683</v>
      </c>
      <c r="I74" s="189">
        <v>-683</v>
      </c>
      <c r="J74" s="189">
        <v>-375</v>
      </c>
      <c r="K74" s="201"/>
      <c r="L74" s="8">
        <f>M74+O74</f>
        <v>36314</v>
      </c>
      <c r="M74" s="8">
        <f>E74+I74</f>
        <v>36314</v>
      </c>
      <c r="N74" s="8">
        <f>F74+J74</f>
        <v>22847</v>
      </c>
      <c r="O74" s="8">
        <f>G74+K74</f>
        <v>0</v>
      </c>
    </row>
    <row r="75" spans="1:15" ht="15" customHeight="1" x14ac:dyDescent="0.25">
      <c r="A75" s="11"/>
      <c r="B75" s="47"/>
      <c r="C75" s="20" t="s">
        <v>33</v>
      </c>
      <c r="D75" s="190">
        <f>E75+G75</f>
        <v>4750</v>
      </c>
      <c r="E75" s="190">
        <v>4750</v>
      </c>
      <c r="F75" s="190">
        <v>3626</v>
      </c>
      <c r="G75" s="190"/>
      <c r="H75" s="194">
        <f>I75+K75</f>
        <v>141</v>
      </c>
      <c r="I75" s="189">
        <v>141</v>
      </c>
      <c r="J75" s="189">
        <v>108</v>
      </c>
      <c r="K75" s="201"/>
      <c r="L75" s="8">
        <f>M75+O75</f>
        <v>4891</v>
      </c>
      <c r="M75" s="8">
        <f>E75+I75</f>
        <v>4891</v>
      </c>
      <c r="N75" s="8">
        <f>F75+J75</f>
        <v>3734</v>
      </c>
      <c r="O75" s="8">
        <f>G75+K75</f>
        <v>0</v>
      </c>
    </row>
    <row r="76" spans="1:15" ht="15" customHeight="1" x14ac:dyDescent="0.25">
      <c r="A76" s="11"/>
      <c r="B76" s="47"/>
      <c r="C76" s="20" t="s">
        <v>22</v>
      </c>
      <c r="D76" s="190">
        <f>E76+G76</f>
        <v>18279</v>
      </c>
      <c r="E76" s="190">
        <v>18279</v>
      </c>
      <c r="F76" s="190">
        <v>13956</v>
      </c>
      <c r="G76" s="190"/>
      <c r="H76" s="194">
        <f>I76+K76</f>
        <v>542</v>
      </c>
      <c r="I76" s="189">
        <v>542</v>
      </c>
      <c r="J76" s="189">
        <v>419</v>
      </c>
      <c r="K76" s="201"/>
      <c r="L76" s="8">
        <f>M76+O76</f>
        <v>18821</v>
      </c>
      <c r="M76" s="8">
        <f>E76+I76</f>
        <v>18821</v>
      </c>
      <c r="N76" s="8">
        <f>F76+J76</f>
        <v>14375</v>
      </c>
      <c r="O76" s="8">
        <f>G76+K76</f>
        <v>0</v>
      </c>
    </row>
    <row r="77" spans="1:15" ht="15" customHeight="1" x14ac:dyDescent="0.25">
      <c r="A77" s="29"/>
      <c r="B77" s="30"/>
      <c r="C77" s="55" t="s">
        <v>24</v>
      </c>
      <c r="D77" s="190">
        <f>SUM(D78:D79)</f>
        <v>14341</v>
      </c>
      <c r="E77" s="190">
        <f>SUM(E78:E79)</f>
        <v>14341</v>
      </c>
      <c r="F77" s="190">
        <f>SUM(F78:F79)</f>
        <v>10807</v>
      </c>
      <c r="G77" s="190">
        <f>SUM(G78:G79)</f>
        <v>0</v>
      </c>
      <c r="H77" s="194">
        <f>I77+K77</f>
        <v>269</v>
      </c>
      <c r="I77" s="189">
        <f>SUM(I78:I79)</f>
        <v>269</v>
      </c>
      <c r="J77" s="189">
        <f>SUM(J78:J79)</f>
        <v>205</v>
      </c>
      <c r="K77" s="201">
        <f>SUM(K78:K79)</f>
        <v>0</v>
      </c>
      <c r="L77" s="8">
        <f>SUM(L78:L79)</f>
        <v>14610</v>
      </c>
      <c r="M77" s="8">
        <f>SUM(M78:M79)</f>
        <v>14610</v>
      </c>
      <c r="N77" s="8">
        <f>SUM(N78:N79)</f>
        <v>11012</v>
      </c>
      <c r="O77" s="8">
        <f>SUM(O78:O79)</f>
        <v>0</v>
      </c>
    </row>
    <row r="78" spans="1:15" ht="15" hidden="1" customHeight="1" x14ac:dyDescent="0.25">
      <c r="A78" s="29"/>
      <c r="B78" s="399" t="s">
        <v>8</v>
      </c>
      <c r="C78" s="350"/>
      <c r="D78" s="190">
        <f>E78+G78</f>
        <v>13228</v>
      </c>
      <c r="E78" s="190">
        <v>13228</v>
      </c>
      <c r="F78" s="190">
        <v>9947</v>
      </c>
      <c r="G78" s="190"/>
      <c r="H78" s="194">
        <f>I78+K78</f>
        <v>0</v>
      </c>
      <c r="I78" s="189"/>
      <c r="J78" s="189"/>
      <c r="K78" s="201"/>
      <c r="L78" s="398">
        <f>M78+O78</f>
        <v>13228</v>
      </c>
      <c r="M78" s="396">
        <f>E78+I78</f>
        <v>13228</v>
      </c>
      <c r="N78" s="397">
        <f>F78+J78</f>
        <v>9947</v>
      </c>
      <c r="O78" s="396">
        <f>G78+K78</f>
        <v>0</v>
      </c>
    </row>
    <row r="79" spans="1:15" ht="15" customHeight="1" x14ac:dyDescent="0.25">
      <c r="A79" s="29"/>
      <c r="B79" s="403" t="s">
        <v>172</v>
      </c>
      <c r="C79" s="88"/>
      <c r="D79" s="190">
        <f>E79+G79</f>
        <v>1113</v>
      </c>
      <c r="E79" s="190">
        <v>1113</v>
      </c>
      <c r="F79" s="190">
        <v>860</v>
      </c>
      <c r="G79" s="190"/>
      <c r="H79" s="194">
        <f>I79+K79</f>
        <v>269</v>
      </c>
      <c r="I79" s="189">
        <v>269</v>
      </c>
      <c r="J79" s="189">
        <v>205</v>
      </c>
      <c r="K79" s="201"/>
      <c r="L79" s="8">
        <f>M79+O79</f>
        <v>1382</v>
      </c>
      <c r="M79" s="8">
        <f>E79+I79</f>
        <v>1382</v>
      </c>
      <c r="N79" s="8">
        <f>F79+J79</f>
        <v>1065</v>
      </c>
      <c r="O79" s="8">
        <f>G79+K79</f>
        <v>0</v>
      </c>
    </row>
    <row r="80" spans="1:15" ht="15" customHeight="1" x14ac:dyDescent="0.25">
      <c r="A80" s="48" t="s">
        <v>86</v>
      </c>
      <c r="B80" s="19" t="s">
        <v>15</v>
      </c>
      <c r="C80" s="20"/>
      <c r="D80" s="190">
        <f>SUM(D81:D84)</f>
        <v>83106</v>
      </c>
      <c r="E80" s="190">
        <f>SUM(E81:E84)</f>
        <v>79274</v>
      </c>
      <c r="F80" s="190">
        <f>SUM(F81:F84)</f>
        <v>55530</v>
      </c>
      <c r="G80" s="190">
        <f>SUM(G81:G84)</f>
        <v>3832</v>
      </c>
      <c r="H80" s="189">
        <f>SUM(H81:H84)</f>
        <v>-821</v>
      </c>
      <c r="I80" s="189">
        <f>SUM(I81:I84)</f>
        <v>-1032</v>
      </c>
      <c r="J80" s="189">
        <f>SUM(J81:J84)</f>
        <v>-862</v>
      </c>
      <c r="K80" s="201">
        <f>SUM(K81:K84)</f>
        <v>211</v>
      </c>
      <c r="L80" s="8">
        <f>SUM(L81:L84)</f>
        <v>82285</v>
      </c>
      <c r="M80" s="8">
        <f>SUM(M81:M84)</f>
        <v>78242</v>
      </c>
      <c r="N80" s="8">
        <f>SUM(N81:N84)</f>
        <v>54668</v>
      </c>
      <c r="O80" s="8">
        <f>SUM(O81:O84)</f>
        <v>4043</v>
      </c>
    </row>
    <row r="81" spans="1:15" ht="15" customHeight="1" x14ac:dyDescent="0.25">
      <c r="A81" s="66"/>
      <c r="B81" s="47"/>
      <c r="C81" s="20" t="s">
        <v>9</v>
      </c>
      <c r="D81" s="190">
        <f>E81+G81</f>
        <v>38751</v>
      </c>
      <c r="E81" s="190">
        <v>34919</v>
      </c>
      <c r="F81" s="190">
        <v>21882</v>
      </c>
      <c r="G81" s="190">
        <v>3832</v>
      </c>
      <c r="H81" s="194">
        <f>I81+K81</f>
        <v>0</v>
      </c>
      <c r="I81" s="189">
        <v>-211</v>
      </c>
      <c r="J81" s="189">
        <v>-236</v>
      </c>
      <c r="K81" s="201">
        <v>211</v>
      </c>
      <c r="L81" s="8">
        <f>M81+O81</f>
        <v>38751</v>
      </c>
      <c r="M81" s="8">
        <f>E81+I81</f>
        <v>34708</v>
      </c>
      <c r="N81" s="8">
        <f>F81+J81</f>
        <v>21646</v>
      </c>
      <c r="O81" s="8">
        <f>G81+K81</f>
        <v>4043</v>
      </c>
    </row>
    <row r="82" spans="1:15" ht="15" customHeight="1" x14ac:dyDescent="0.25">
      <c r="A82" s="66"/>
      <c r="B82" s="47"/>
      <c r="C82" s="20" t="s">
        <v>33</v>
      </c>
      <c r="D82" s="190">
        <f>E82+G82</f>
        <v>7135</v>
      </c>
      <c r="E82" s="190">
        <v>7135</v>
      </c>
      <c r="F82" s="190">
        <v>5447</v>
      </c>
      <c r="G82" s="190"/>
      <c r="H82" s="194">
        <f>I82+K82</f>
        <v>0</v>
      </c>
      <c r="I82" s="189"/>
      <c r="J82" s="189"/>
      <c r="K82" s="201"/>
      <c r="L82" s="8">
        <f>M82+O82</f>
        <v>7135</v>
      </c>
      <c r="M82" s="8">
        <f>E82+I82</f>
        <v>7135</v>
      </c>
      <c r="N82" s="8">
        <f>F82+J82</f>
        <v>5447</v>
      </c>
      <c r="O82" s="8">
        <f>G82+K82</f>
        <v>0</v>
      </c>
    </row>
    <row r="83" spans="1:15" ht="15" customHeight="1" x14ac:dyDescent="0.25">
      <c r="A83" s="66"/>
      <c r="B83" s="47"/>
      <c r="C83" s="20" t="s">
        <v>22</v>
      </c>
      <c r="D83" s="190">
        <f>E83+G83</f>
        <v>23216</v>
      </c>
      <c r="E83" s="190">
        <v>23216</v>
      </c>
      <c r="F83" s="190">
        <v>17730</v>
      </c>
      <c r="G83" s="190"/>
      <c r="H83" s="194">
        <f>I83+K83</f>
        <v>-954</v>
      </c>
      <c r="I83" s="189">
        <v>-954</v>
      </c>
      <c r="J83" s="189">
        <v>-728</v>
      </c>
      <c r="K83" s="201"/>
      <c r="L83" s="8">
        <f>M83+O83</f>
        <v>22262</v>
      </c>
      <c r="M83" s="8">
        <f>E83+I83</f>
        <v>22262</v>
      </c>
      <c r="N83" s="8">
        <f>F83+J83</f>
        <v>17002</v>
      </c>
      <c r="O83" s="8">
        <f>G83+K83</f>
        <v>0</v>
      </c>
    </row>
    <row r="84" spans="1:15" ht="15" customHeight="1" x14ac:dyDescent="0.25">
      <c r="A84" s="402"/>
      <c r="B84" s="30"/>
      <c r="C84" s="55" t="s">
        <v>24</v>
      </c>
      <c r="D84" s="190">
        <f>SUM(D85:D86)</f>
        <v>14004</v>
      </c>
      <c r="E84" s="190">
        <f>SUM(E85:E86)</f>
        <v>14004</v>
      </c>
      <c r="F84" s="190">
        <f>SUM(F85:F86)</f>
        <v>10471</v>
      </c>
      <c r="G84" s="190">
        <f>SUM(G85:G86)</f>
        <v>0</v>
      </c>
      <c r="H84" s="194">
        <f>I84+K84</f>
        <v>133</v>
      </c>
      <c r="I84" s="189">
        <f>SUM(I85:I86)</f>
        <v>133</v>
      </c>
      <c r="J84" s="189">
        <f>SUM(J85:J86)</f>
        <v>102</v>
      </c>
      <c r="K84" s="201">
        <f>SUM(K85:K86)</f>
        <v>0</v>
      </c>
      <c r="L84" s="8">
        <f>SUM(L85:L86)</f>
        <v>14137</v>
      </c>
      <c r="M84" s="8">
        <f>SUM(M85:M86)</f>
        <v>14137</v>
      </c>
      <c r="N84" s="8">
        <f>SUM(N85:N86)</f>
        <v>10573</v>
      </c>
      <c r="O84" s="8">
        <f>SUM(O85:O86)</f>
        <v>0</v>
      </c>
    </row>
    <row r="85" spans="1:15" ht="15" hidden="1" customHeight="1" x14ac:dyDescent="0.25">
      <c r="A85" s="402"/>
      <c r="B85" s="399" t="s">
        <v>8</v>
      </c>
      <c r="C85" s="350"/>
      <c r="D85" s="190">
        <f>E85+G85</f>
        <v>13511</v>
      </c>
      <c r="E85" s="190">
        <v>13511</v>
      </c>
      <c r="F85" s="190">
        <v>10094</v>
      </c>
      <c r="G85" s="190"/>
      <c r="H85" s="194">
        <f>I85+K85</f>
        <v>0</v>
      </c>
      <c r="I85" s="189"/>
      <c r="J85" s="189"/>
      <c r="K85" s="201"/>
      <c r="L85" s="398">
        <f>M85+O85</f>
        <v>13511</v>
      </c>
      <c r="M85" s="396">
        <f>E85+I85</f>
        <v>13511</v>
      </c>
      <c r="N85" s="397">
        <f>F85+J85</f>
        <v>10094</v>
      </c>
      <c r="O85" s="396">
        <f>G85+K85</f>
        <v>0</v>
      </c>
    </row>
    <row r="86" spans="1:15" ht="15" customHeight="1" x14ac:dyDescent="0.25">
      <c r="A86" s="401"/>
      <c r="B86" s="65" t="s">
        <v>172</v>
      </c>
      <c r="C86" s="88"/>
      <c r="D86" s="190">
        <f>E86+G86</f>
        <v>493</v>
      </c>
      <c r="E86" s="190">
        <v>493</v>
      </c>
      <c r="F86" s="190">
        <v>377</v>
      </c>
      <c r="G86" s="190"/>
      <c r="H86" s="194">
        <f>I86+K86</f>
        <v>133</v>
      </c>
      <c r="I86" s="189">
        <v>133</v>
      </c>
      <c r="J86" s="189">
        <v>102</v>
      </c>
      <c r="K86" s="201"/>
      <c r="L86" s="8">
        <f>M86+O86</f>
        <v>626</v>
      </c>
      <c r="M86" s="8">
        <f>E86+I86</f>
        <v>626</v>
      </c>
      <c r="N86" s="8">
        <f>F86+J86</f>
        <v>479</v>
      </c>
      <c r="O86" s="8">
        <f>G86+K86</f>
        <v>0</v>
      </c>
    </row>
    <row r="87" spans="1:15" ht="15" customHeight="1" x14ac:dyDescent="0.25">
      <c r="A87" s="11" t="s">
        <v>87</v>
      </c>
      <c r="B87" s="12" t="s">
        <v>16</v>
      </c>
      <c r="C87" s="7"/>
      <c r="D87" s="190">
        <f>SUM(D88:D91)</f>
        <v>124496</v>
      </c>
      <c r="E87" s="190">
        <f>SUM(E88:E91)</f>
        <v>124496</v>
      </c>
      <c r="F87" s="190">
        <f>SUM(F88:F91)</f>
        <v>88651</v>
      </c>
      <c r="G87" s="190">
        <f>SUM(G88:G91)</f>
        <v>0</v>
      </c>
      <c r="H87" s="189">
        <f>SUM(H88:H91)</f>
        <v>273</v>
      </c>
      <c r="I87" s="189">
        <f>SUM(I88:I91)</f>
        <v>273</v>
      </c>
      <c r="J87" s="189">
        <f>SUM(J88:J91)</f>
        <v>1359</v>
      </c>
      <c r="K87" s="201">
        <f>SUM(K88:K91)</f>
        <v>0</v>
      </c>
      <c r="L87" s="8">
        <f>SUM(L88:L91)</f>
        <v>124769</v>
      </c>
      <c r="M87" s="8">
        <f>SUM(M88:M91)</f>
        <v>124769</v>
      </c>
      <c r="N87" s="8">
        <f>SUM(N88:N91)</f>
        <v>90010</v>
      </c>
      <c r="O87" s="8">
        <f>SUM(O88:O91)</f>
        <v>0</v>
      </c>
    </row>
    <row r="88" spans="1:15" ht="15" customHeight="1" x14ac:dyDescent="0.25">
      <c r="A88" s="11"/>
      <c r="C88" s="7" t="s">
        <v>9</v>
      </c>
      <c r="D88" s="190">
        <f>E88+G88</f>
        <v>56469</v>
      </c>
      <c r="E88" s="190">
        <v>56469</v>
      </c>
      <c r="F88" s="190">
        <v>36873</v>
      </c>
      <c r="G88" s="190"/>
      <c r="H88" s="194">
        <f>I88+K88</f>
        <v>-381</v>
      </c>
      <c r="I88" s="189">
        <v>-381</v>
      </c>
      <c r="J88" s="189">
        <v>852</v>
      </c>
      <c r="K88" s="201"/>
      <c r="L88" s="8">
        <f>M88+O88</f>
        <v>56088</v>
      </c>
      <c r="M88" s="8">
        <f>E88+I88</f>
        <v>56088</v>
      </c>
      <c r="N88" s="8">
        <f>F88+J88</f>
        <v>37725</v>
      </c>
      <c r="O88" s="8">
        <f>G88+K88</f>
        <v>0</v>
      </c>
    </row>
    <row r="89" spans="1:15" ht="15" customHeight="1" x14ac:dyDescent="0.25">
      <c r="A89" s="11"/>
      <c r="C89" s="7" t="s">
        <v>33</v>
      </c>
      <c r="D89" s="190">
        <f>E89+G89</f>
        <v>11362</v>
      </c>
      <c r="E89" s="190">
        <v>11362</v>
      </c>
      <c r="F89" s="190">
        <v>8680</v>
      </c>
      <c r="G89" s="190"/>
      <c r="H89" s="194">
        <f>I89+K89</f>
        <v>620</v>
      </c>
      <c r="I89" s="189">
        <v>620</v>
      </c>
      <c r="J89" s="189">
        <v>473</v>
      </c>
      <c r="K89" s="201"/>
      <c r="L89" s="8">
        <f>M89+O89</f>
        <v>11982</v>
      </c>
      <c r="M89" s="8">
        <f>E89+I89</f>
        <v>11982</v>
      </c>
      <c r="N89" s="8">
        <f>F89+J89</f>
        <v>9153</v>
      </c>
      <c r="O89" s="8">
        <f>G89+K89</f>
        <v>0</v>
      </c>
    </row>
    <row r="90" spans="1:15" ht="15" customHeight="1" x14ac:dyDescent="0.25">
      <c r="A90" s="11"/>
      <c r="C90" s="7" t="s">
        <v>22</v>
      </c>
      <c r="D90" s="190">
        <f>E90+G90</f>
        <v>38761</v>
      </c>
      <c r="E90" s="190">
        <v>38761</v>
      </c>
      <c r="F90" s="190">
        <v>29598</v>
      </c>
      <c r="G90" s="190"/>
      <c r="H90" s="194">
        <f>I90+K90</f>
        <v>-239</v>
      </c>
      <c r="I90" s="189">
        <v>-239</v>
      </c>
      <c r="J90" s="189">
        <v>-174</v>
      </c>
      <c r="K90" s="201"/>
      <c r="L90" s="8">
        <f>M90+O90</f>
        <v>38522</v>
      </c>
      <c r="M90" s="8">
        <f>E90+I90</f>
        <v>38522</v>
      </c>
      <c r="N90" s="8">
        <f>F90+J90</f>
        <v>29424</v>
      </c>
      <c r="O90" s="8">
        <f>G90+K90</f>
        <v>0</v>
      </c>
    </row>
    <row r="91" spans="1:15" ht="15" customHeight="1" x14ac:dyDescent="0.25">
      <c r="A91" s="29"/>
      <c r="B91" s="50"/>
      <c r="C91" s="51" t="s">
        <v>24</v>
      </c>
      <c r="D91" s="190">
        <f>SUM(D92:D93)</f>
        <v>17904</v>
      </c>
      <c r="E91" s="190">
        <f>SUM(E92:E93)</f>
        <v>17904</v>
      </c>
      <c r="F91" s="190">
        <f>SUM(F92:F93)</f>
        <v>13500</v>
      </c>
      <c r="G91" s="190">
        <f>SUM(G92:G93)</f>
        <v>0</v>
      </c>
      <c r="H91" s="194">
        <f>I91+K91</f>
        <v>273</v>
      </c>
      <c r="I91" s="189">
        <f>SUM(I92:I93)</f>
        <v>273</v>
      </c>
      <c r="J91" s="189">
        <f>SUM(J92:J93)</f>
        <v>208</v>
      </c>
      <c r="K91" s="201">
        <f>SUM(K92:K93)</f>
        <v>0</v>
      </c>
      <c r="L91" s="8">
        <f>SUM(L92:L93)</f>
        <v>18177</v>
      </c>
      <c r="M91" s="8">
        <f>SUM(M92:M93)</f>
        <v>18177</v>
      </c>
      <c r="N91" s="8">
        <f>SUM(N92:N93)</f>
        <v>13708</v>
      </c>
      <c r="O91" s="8">
        <f>SUM(O92:O93)</f>
        <v>0</v>
      </c>
    </row>
    <row r="92" spans="1:15" ht="15" hidden="1" customHeight="1" x14ac:dyDescent="0.25">
      <c r="A92" s="29"/>
      <c r="B92" s="399" t="s">
        <v>8</v>
      </c>
      <c r="C92" s="350"/>
      <c r="D92" s="190">
        <f>E92+G92</f>
        <v>16255</v>
      </c>
      <c r="E92" s="190">
        <v>16255</v>
      </c>
      <c r="F92" s="190">
        <v>12258</v>
      </c>
      <c r="G92" s="190"/>
      <c r="H92" s="194">
        <f>I92+K92</f>
        <v>0</v>
      </c>
      <c r="I92" s="189"/>
      <c r="J92" s="189"/>
      <c r="K92" s="201"/>
      <c r="L92" s="398">
        <f>M92+O92</f>
        <v>16255</v>
      </c>
      <c r="M92" s="396">
        <f>E92+I92</f>
        <v>16255</v>
      </c>
      <c r="N92" s="397">
        <f>F92+J92</f>
        <v>12258</v>
      </c>
      <c r="O92" s="396">
        <f>G92+K92</f>
        <v>0</v>
      </c>
    </row>
    <row r="93" spans="1:15" ht="15" customHeight="1" x14ac:dyDescent="0.25">
      <c r="A93" s="29"/>
      <c r="B93" s="65" t="s">
        <v>172</v>
      </c>
      <c r="C93" s="88"/>
      <c r="D93" s="190">
        <f>E93+G93</f>
        <v>1649</v>
      </c>
      <c r="E93" s="190">
        <v>1649</v>
      </c>
      <c r="F93" s="190">
        <v>1242</v>
      </c>
      <c r="G93" s="190"/>
      <c r="H93" s="194">
        <f>I93+K93</f>
        <v>273</v>
      </c>
      <c r="I93" s="189">
        <v>273</v>
      </c>
      <c r="J93" s="189">
        <v>208</v>
      </c>
      <c r="K93" s="201"/>
      <c r="L93" s="8">
        <f>M93+O93</f>
        <v>1922</v>
      </c>
      <c r="M93" s="8">
        <f>E93+I93</f>
        <v>1922</v>
      </c>
      <c r="N93" s="8">
        <f>F93+J93</f>
        <v>1450</v>
      </c>
      <c r="O93" s="8">
        <f>G93+K93</f>
        <v>0</v>
      </c>
    </row>
    <row r="94" spans="1:15" ht="15" customHeight="1" x14ac:dyDescent="0.25">
      <c r="A94" s="5" t="s">
        <v>88</v>
      </c>
      <c r="B94" s="6" t="s">
        <v>17</v>
      </c>
      <c r="C94" s="7"/>
      <c r="D94" s="190">
        <f>SUM(D95:D98)</f>
        <v>75769</v>
      </c>
      <c r="E94" s="190">
        <f>SUM(E95:E98)</f>
        <v>75769</v>
      </c>
      <c r="F94" s="190">
        <f>SUM(F95:F98)</f>
        <v>53366</v>
      </c>
      <c r="G94" s="190">
        <f>SUM(G95:G98)</f>
        <v>0</v>
      </c>
      <c r="H94" s="189">
        <f>SUM(H95:H98)</f>
        <v>242</v>
      </c>
      <c r="I94" s="189">
        <f>SUM(I95:I98)</f>
        <v>242</v>
      </c>
      <c r="J94" s="189">
        <f>SUM(J95:J98)</f>
        <v>220</v>
      </c>
      <c r="K94" s="201">
        <f>SUM(K95:K98)</f>
        <v>0</v>
      </c>
      <c r="L94" s="8">
        <f>SUM(L95:L98)</f>
        <v>76011</v>
      </c>
      <c r="M94" s="8">
        <f>SUM(M95:M98)</f>
        <v>76011</v>
      </c>
      <c r="N94" s="8">
        <f>SUM(N95:N98)</f>
        <v>53586</v>
      </c>
      <c r="O94" s="8">
        <f>SUM(O95:O98)</f>
        <v>0</v>
      </c>
    </row>
    <row r="95" spans="1:15" ht="15" customHeight="1" x14ac:dyDescent="0.25">
      <c r="A95" s="11"/>
      <c r="C95" s="7" t="s">
        <v>9</v>
      </c>
      <c r="D95" s="190">
        <f>E95+G95</f>
        <v>35157</v>
      </c>
      <c r="E95" s="190">
        <v>35157</v>
      </c>
      <c r="F95" s="190">
        <v>22585</v>
      </c>
      <c r="G95" s="190"/>
      <c r="H95" s="194">
        <f>I95+K95</f>
        <v>-59</v>
      </c>
      <c r="I95" s="189">
        <v>-59</v>
      </c>
      <c r="J95" s="189">
        <v>-10</v>
      </c>
      <c r="K95" s="201"/>
      <c r="L95" s="8">
        <f>M95+O95</f>
        <v>35098</v>
      </c>
      <c r="M95" s="8">
        <f>E95+I95</f>
        <v>35098</v>
      </c>
      <c r="N95" s="8">
        <f>F95+J95</f>
        <v>22575</v>
      </c>
      <c r="O95" s="8">
        <f>G95+K95</f>
        <v>0</v>
      </c>
    </row>
    <row r="96" spans="1:15" ht="15" customHeight="1" x14ac:dyDescent="0.25">
      <c r="A96" s="11"/>
      <c r="C96" s="7" t="s">
        <v>33</v>
      </c>
      <c r="D96" s="190">
        <f>E96+G96</f>
        <v>2290</v>
      </c>
      <c r="E96" s="190">
        <v>2290</v>
      </c>
      <c r="F96" s="190">
        <v>1748</v>
      </c>
      <c r="G96" s="190"/>
      <c r="H96" s="194">
        <f>I96+K96</f>
        <v>59</v>
      </c>
      <c r="I96" s="189">
        <v>59</v>
      </c>
      <c r="J96" s="189">
        <v>45</v>
      </c>
      <c r="K96" s="201"/>
      <c r="L96" s="8">
        <f>M96+O96</f>
        <v>2349</v>
      </c>
      <c r="M96" s="8">
        <f>E96+I96</f>
        <v>2349</v>
      </c>
      <c r="N96" s="8">
        <f>F96+J96</f>
        <v>1793</v>
      </c>
      <c r="O96" s="8">
        <f>G96+K96</f>
        <v>0</v>
      </c>
    </row>
    <row r="97" spans="1:15" ht="15" customHeight="1" x14ac:dyDescent="0.25">
      <c r="A97" s="11"/>
      <c r="C97" s="7" t="s">
        <v>22</v>
      </c>
      <c r="D97" s="190">
        <f>E97+G97</f>
        <v>23452</v>
      </c>
      <c r="E97" s="190">
        <v>23452</v>
      </c>
      <c r="F97" s="190">
        <v>17904</v>
      </c>
      <c r="G97" s="190"/>
      <c r="H97" s="194">
        <f>I97+K97</f>
        <v>0</v>
      </c>
      <c r="I97" s="189"/>
      <c r="J97" s="189"/>
      <c r="K97" s="201"/>
      <c r="L97" s="8">
        <f>M97+O97</f>
        <v>23452</v>
      </c>
      <c r="M97" s="8">
        <f>E97+I97</f>
        <v>23452</v>
      </c>
      <c r="N97" s="8">
        <f>F97+J97</f>
        <v>17904</v>
      </c>
      <c r="O97" s="8">
        <f>G97+K97</f>
        <v>0</v>
      </c>
    </row>
    <row r="98" spans="1:15" ht="15" customHeight="1" x14ac:dyDescent="0.25">
      <c r="A98" s="29"/>
      <c r="B98" s="50"/>
      <c r="C98" s="51" t="s">
        <v>24</v>
      </c>
      <c r="D98" s="190">
        <f>SUM(D99:D100)</f>
        <v>14870</v>
      </c>
      <c r="E98" s="190">
        <f>SUM(E99:E100)</f>
        <v>14870</v>
      </c>
      <c r="F98" s="190">
        <f>SUM(F99:F100)</f>
        <v>11129</v>
      </c>
      <c r="G98" s="190">
        <f>SUM(G99:G100)</f>
        <v>0</v>
      </c>
      <c r="H98" s="194">
        <f>I98+K98</f>
        <v>242</v>
      </c>
      <c r="I98" s="189">
        <f>SUM(I99:I100)</f>
        <v>242</v>
      </c>
      <c r="J98" s="189">
        <f>SUM(J99:J100)</f>
        <v>185</v>
      </c>
      <c r="K98" s="201">
        <f>SUM(K99:K100)</f>
        <v>0</v>
      </c>
      <c r="L98" s="8">
        <f>SUM(L99:L100)</f>
        <v>15112</v>
      </c>
      <c r="M98" s="8">
        <f>SUM(M99:M100)</f>
        <v>15112</v>
      </c>
      <c r="N98" s="8">
        <f>SUM(N99:N100)</f>
        <v>11314</v>
      </c>
      <c r="O98" s="8">
        <f>SUM(O99:O100)</f>
        <v>0</v>
      </c>
    </row>
    <row r="99" spans="1:15" ht="15" hidden="1" customHeight="1" x14ac:dyDescent="0.25">
      <c r="A99" s="29"/>
      <c r="B99" s="399" t="s">
        <v>8</v>
      </c>
      <c r="C99" s="350"/>
      <c r="D99" s="190">
        <f>E99+G99</f>
        <v>13485</v>
      </c>
      <c r="E99" s="190">
        <v>13485</v>
      </c>
      <c r="F99" s="190">
        <v>10074</v>
      </c>
      <c r="G99" s="190"/>
      <c r="H99" s="194">
        <f>I99+K99</f>
        <v>0</v>
      </c>
      <c r="I99" s="189"/>
      <c r="J99" s="189"/>
      <c r="K99" s="201"/>
      <c r="L99" s="398">
        <f>M99+O99</f>
        <v>13485</v>
      </c>
      <c r="M99" s="396">
        <f>E99+I99</f>
        <v>13485</v>
      </c>
      <c r="N99" s="397">
        <f>F99+J99</f>
        <v>10074</v>
      </c>
      <c r="O99" s="396">
        <f>G99+K99</f>
        <v>0</v>
      </c>
    </row>
    <row r="100" spans="1:15" ht="15" customHeight="1" x14ac:dyDescent="0.25">
      <c r="A100" s="29"/>
      <c r="B100" s="65" t="s">
        <v>172</v>
      </c>
      <c r="C100" s="88"/>
      <c r="D100" s="190">
        <f>E100+G100</f>
        <v>1385</v>
      </c>
      <c r="E100" s="190">
        <v>1385</v>
      </c>
      <c r="F100" s="190">
        <v>1055</v>
      </c>
      <c r="G100" s="190"/>
      <c r="H100" s="194">
        <f>I100+K100</f>
        <v>242</v>
      </c>
      <c r="I100" s="189">
        <v>242</v>
      </c>
      <c r="J100" s="189">
        <v>185</v>
      </c>
      <c r="K100" s="201"/>
      <c r="L100" s="8">
        <f>M100+O100</f>
        <v>1627</v>
      </c>
      <c r="M100" s="8">
        <f>E100+I100</f>
        <v>1627</v>
      </c>
      <c r="N100" s="8">
        <f>F100+J100</f>
        <v>1240</v>
      </c>
      <c r="O100" s="8">
        <f>G100+K100</f>
        <v>0</v>
      </c>
    </row>
    <row r="101" spans="1:15" ht="15" customHeight="1" x14ac:dyDescent="0.25">
      <c r="A101" s="5" t="s">
        <v>89</v>
      </c>
      <c r="B101" s="6" t="s">
        <v>18</v>
      </c>
      <c r="C101" s="7"/>
      <c r="D101" s="190">
        <f>SUM(D102:D105)</f>
        <v>57352</v>
      </c>
      <c r="E101" s="190">
        <f>SUM(E102:E105)</f>
        <v>57352</v>
      </c>
      <c r="F101" s="190">
        <f>SUM(F102:F105)</f>
        <v>40814</v>
      </c>
      <c r="G101" s="190">
        <f>SUM(G102:G105)</f>
        <v>0</v>
      </c>
      <c r="H101" s="189">
        <f>SUM(H102:H105)</f>
        <v>148</v>
      </c>
      <c r="I101" s="189">
        <f>SUM(I102:I105)</f>
        <v>148</v>
      </c>
      <c r="J101" s="189">
        <f>SUM(J102:J105)</f>
        <v>165</v>
      </c>
      <c r="K101" s="201">
        <f>SUM(K102:K105)</f>
        <v>0</v>
      </c>
      <c r="L101" s="8">
        <f>SUM(L102:L105)</f>
        <v>57500</v>
      </c>
      <c r="M101" s="8">
        <f>SUM(M102:M105)</f>
        <v>57500</v>
      </c>
      <c r="N101" s="8">
        <f>SUM(N102:N105)</f>
        <v>40979</v>
      </c>
      <c r="O101" s="8">
        <f>SUM(O102:O105)</f>
        <v>0</v>
      </c>
    </row>
    <row r="102" spans="1:15" ht="15" customHeight="1" x14ac:dyDescent="0.25">
      <c r="A102" s="11"/>
      <c r="C102" s="7" t="s">
        <v>9</v>
      </c>
      <c r="D102" s="190">
        <f>E102+G102</f>
        <v>27567</v>
      </c>
      <c r="E102" s="190">
        <v>27567</v>
      </c>
      <c r="F102" s="190">
        <v>18106</v>
      </c>
      <c r="G102" s="190"/>
      <c r="H102" s="194">
        <f>I102+K102</f>
        <v>15</v>
      </c>
      <c r="I102" s="189">
        <v>15</v>
      </c>
      <c r="J102" s="189">
        <v>69</v>
      </c>
      <c r="K102" s="201"/>
      <c r="L102" s="8">
        <f>M102+O102</f>
        <v>27582</v>
      </c>
      <c r="M102" s="8">
        <f>E102+I102</f>
        <v>27582</v>
      </c>
      <c r="N102" s="8">
        <f>F102+J102</f>
        <v>18175</v>
      </c>
      <c r="O102" s="8">
        <f>G102+K102</f>
        <v>0</v>
      </c>
    </row>
    <row r="103" spans="1:15" ht="15" customHeight="1" x14ac:dyDescent="0.25">
      <c r="A103" s="11"/>
      <c r="C103" s="7" t="s">
        <v>33</v>
      </c>
      <c r="D103" s="190">
        <f>E103+G103</f>
        <v>2444</v>
      </c>
      <c r="E103" s="190">
        <v>2444</v>
      </c>
      <c r="F103" s="190">
        <v>1865</v>
      </c>
      <c r="G103" s="190"/>
      <c r="H103" s="194">
        <f>I103+K103</f>
        <v>0</v>
      </c>
      <c r="I103" s="189"/>
      <c r="J103" s="189"/>
      <c r="K103" s="201"/>
      <c r="L103" s="8">
        <f>M103+O103</f>
        <v>2444</v>
      </c>
      <c r="M103" s="8">
        <f>E103+I103</f>
        <v>2444</v>
      </c>
      <c r="N103" s="8">
        <f>F103+J103</f>
        <v>1865</v>
      </c>
      <c r="O103" s="8">
        <f>G103+K103</f>
        <v>0</v>
      </c>
    </row>
    <row r="104" spans="1:15" ht="15" customHeight="1" x14ac:dyDescent="0.25">
      <c r="A104" s="11"/>
      <c r="C104" s="7" t="s">
        <v>22</v>
      </c>
      <c r="D104" s="190">
        <f>E104+G104</f>
        <v>20580</v>
      </c>
      <c r="E104" s="190">
        <v>20580</v>
      </c>
      <c r="F104" s="190">
        <v>15717</v>
      </c>
      <c r="G104" s="190"/>
      <c r="H104" s="194">
        <f>I104+K104</f>
        <v>-15</v>
      </c>
      <c r="I104" s="189">
        <v>-15</v>
      </c>
      <c r="J104" s="189">
        <v>-17</v>
      </c>
      <c r="K104" s="201"/>
      <c r="L104" s="8">
        <f>M104+O104</f>
        <v>20565</v>
      </c>
      <c r="M104" s="8">
        <f>E104+I104</f>
        <v>20565</v>
      </c>
      <c r="N104" s="8">
        <f>F104+J104</f>
        <v>15700</v>
      </c>
      <c r="O104" s="8">
        <f>G104+K104</f>
        <v>0</v>
      </c>
    </row>
    <row r="105" spans="1:15" ht="15" customHeight="1" x14ac:dyDescent="0.25">
      <c r="A105" s="29"/>
      <c r="B105" s="50"/>
      <c r="C105" s="51" t="s">
        <v>24</v>
      </c>
      <c r="D105" s="190">
        <f>SUM(D106:D107)</f>
        <v>6761</v>
      </c>
      <c r="E105" s="190">
        <f>SUM(E106:E107)</f>
        <v>6761</v>
      </c>
      <c r="F105" s="190">
        <f>SUM(F106:F107)</f>
        <v>5126</v>
      </c>
      <c r="G105" s="190">
        <f>SUM(G106:G107)</f>
        <v>0</v>
      </c>
      <c r="H105" s="194">
        <f>I105+K105</f>
        <v>148</v>
      </c>
      <c r="I105" s="189">
        <f>SUM(I106:I107)</f>
        <v>148</v>
      </c>
      <c r="J105" s="189">
        <f>SUM(J106:J107)</f>
        <v>113</v>
      </c>
      <c r="K105" s="201">
        <f>SUM(K106:K107)</f>
        <v>0</v>
      </c>
      <c r="L105" s="8">
        <f>SUM(L106:L107)</f>
        <v>6909</v>
      </c>
      <c r="M105" s="8">
        <f>SUM(M106:M107)</f>
        <v>6909</v>
      </c>
      <c r="N105" s="8">
        <f>SUM(N106:N107)</f>
        <v>5239</v>
      </c>
      <c r="O105" s="8">
        <f>SUM(O106:O107)</f>
        <v>0</v>
      </c>
    </row>
    <row r="106" spans="1:15" ht="15" hidden="1" customHeight="1" x14ac:dyDescent="0.25">
      <c r="A106" s="29"/>
      <c r="B106" s="399" t="s">
        <v>8</v>
      </c>
      <c r="C106" s="350"/>
      <c r="D106" s="190">
        <f>E106+G106</f>
        <v>6761</v>
      </c>
      <c r="E106" s="190">
        <v>6761</v>
      </c>
      <c r="F106" s="190">
        <v>5126</v>
      </c>
      <c r="G106" s="190"/>
      <c r="H106" s="194">
        <f>I106+K106</f>
        <v>0</v>
      </c>
      <c r="I106" s="189"/>
      <c r="J106" s="189"/>
      <c r="K106" s="201"/>
      <c r="L106" s="398">
        <f>M106+O106</f>
        <v>6761</v>
      </c>
      <c r="M106" s="396">
        <f>E106+I106</f>
        <v>6761</v>
      </c>
      <c r="N106" s="397">
        <f>F106+J106</f>
        <v>5126</v>
      </c>
      <c r="O106" s="396">
        <f>G106+K106</f>
        <v>0</v>
      </c>
    </row>
    <row r="107" spans="1:15" ht="15" customHeight="1" x14ac:dyDescent="0.25">
      <c r="A107" s="29"/>
      <c r="B107" s="65" t="s">
        <v>172</v>
      </c>
      <c r="C107" s="88"/>
      <c r="D107" s="190">
        <f>E107+G107</f>
        <v>0</v>
      </c>
      <c r="E107" s="190"/>
      <c r="F107" s="190"/>
      <c r="G107" s="190"/>
      <c r="H107" s="194">
        <f>I107+K107</f>
        <v>148</v>
      </c>
      <c r="I107" s="189">
        <v>148</v>
      </c>
      <c r="J107" s="189">
        <v>113</v>
      </c>
      <c r="K107" s="201"/>
      <c r="L107" s="8">
        <f>M107+O107</f>
        <v>148</v>
      </c>
      <c r="M107" s="8">
        <f>E107+I107</f>
        <v>148</v>
      </c>
      <c r="N107" s="8">
        <f>F107+J107</f>
        <v>113</v>
      </c>
      <c r="O107" s="8">
        <f>G107+K107</f>
        <v>0</v>
      </c>
    </row>
    <row r="108" spans="1:15" ht="15" customHeight="1" x14ac:dyDescent="0.25">
      <c r="A108" s="5" t="s">
        <v>90</v>
      </c>
      <c r="B108" s="6" t="s">
        <v>19</v>
      </c>
      <c r="C108" s="7"/>
      <c r="D108" s="190">
        <f>SUM(D109:D111)</f>
        <v>138038</v>
      </c>
      <c r="E108" s="190">
        <f>SUM(E109:E111)</f>
        <v>134038</v>
      </c>
      <c r="F108" s="190">
        <f>SUM(F109:F111)</f>
        <v>85665</v>
      </c>
      <c r="G108" s="190">
        <f>SUM(G109:G111)</f>
        <v>4000</v>
      </c>
      <c r="H108" s="189">
        <f>SUM(H109:H111)</f>
        <v>6000</v>
      </c>
      <c r="I108" s="189">
        <f>SUM(I109:I111)</f>
        <v>6000</v>
      </c>
      <c r="J108" s="189">
        <f>SUM(J109:J111)</f>
        <v>8</v>
      </c>
      <c r="K108" s="201">
        <f>SUM(K109:K111)</f>
        <v>0</v>
      </c>
      <c r="L108" s="8">
        <f>SUM(L109:L111)</f>
        <v>144038</v>
      </c>
      <c r="M108" s="8">
        <f>SUM(M109:M111)</f>
        <v>140038</v>
      </c>
      <c r="N108" s="8">
        <f>SUM(N109:N111)</f>
        <v>85673</v>
      </c>
      <c r="O108" s="8">
        <f>SUM(O109:O111)</f>
        <v>4000</v>
      </c>
    </row>
    <row r="109" spans="1:15" ht="15" customHeight="1" x14ac:dyDescent="0.25">
      <c r="A109" s="11"/>
      <c r="C109" s="7" t="s">
        <v>9</v>
      </c>
      <c r="D109" s="190">
        <f>E109+G109</f>
        <v>103163</v>
      </c>
      <c r="E109" s="190">
        <v>99163</v>
      </c>
      <c r="F109" s="190">
        <v>59011</v>
      </c>
      <c r="G109" s="190">
        <v>4000</v>
      </c>
      <c r="H109" s="194">
        <f>I109+K109</f>
        <v>6034</v>
      </c>
      <c r="I109" s="189">
        <v>6034</v>
      </c>
      <c r="J109" s="189">
        <v>34</v>
      </c>
      <c r="K109" s="201"/>
      <c r="L109" s="8">
        <f>M109+O109</f>
        <v>109197</v>
      </c>
      <c r="M109" s="8">
        <f>E109+I109</f>
        <v>105197</v>
      </c>
      <c r="N109" s="8">
        <f>F109+J109</f>
        <v>59045</v>
      </c>
      <c r="O109" s="8">
        <f>G109+K109</f>
        <v>4000</v>
      </c>
    </row>
    <row r="110" spans="1:15" ht="15" customHeight="1" x14ac:dyDescent="0.25">
      <c r="A110" s="11"/>
      <c r="C110" s="7" t="s">
        <v>33</v>
      </c>
      <c r="D110" s="190">
        <f>E110+G110</f>
        <v>13294</v>
      </c>
      <c r="E110" s="190">
        <v>13294</v>
      </c>
      <c r="F110" s="190">
        <v>10155</v>
      </c>
      <c r="G110" s="190"/>
      <c r="H110" s="194">
        <f>I110+K110</f>
        <v>345</v>
      </c>
      <c r="I110" s="189">
        <v>345</v>
      </c>
      <c r="J110" s="189">
        <v>262</v>
      </c>
      <c r="K110" s="201"/>
      <c r="L110" s="8">
        <f>M110+O110</f>
        <v>13639</v>
      </c>
      <c r="M110" s="8">
        <f>E110+I110</f>
        <v>13639</v>
      </c>
      <c r="N110" s="8">
        <f>F110+J110</f>
        <v>10417</v>
      </c>
      <c r="O110" s="8">
        <f>G110+K110</f>
        <v>0</v>
      </c>
    </row>
    <row r="111" spans="1:15" ht="15" customHeight="1" x14ac:dyDescent="0.25">
      <c r="A111" s="11"/>
      <c r="C111" s="7" t="s">
        <v>22</v>
      </c>
      <c r="D111" s="190">
        <f>E111+G111</f>
        <v>21581</v>
      </c>
      <c r="E111" s="190">
        <v>21581</v>
      </c>
      <c r="F111" s="190">
        <v>16499</v>
      </c>
      <c r="G111" s="190"/>
      <c r="H111" s="194">
        <f>I111+K111</f>
        <v>-379</v>
      </c>
      <c r="I111" s="189">
        <v>-379</v>
      </c>
      <c r="J111" s="189">
        <v>-288</v>
      </c>
      <c r="K111" s="201"/>
      <c r="L111" s="8">
        <f>M111+O111</f>
        <v>21202</v>
      </c>
      <c r="M111" s="8">
        <f>E111+I111</f>
        <v>21202</v>
      </c>
      <c r="N111" s="8">
        <f>F111+J111</f>
        <v>16211</v>
      </c>
      <c r="O111" s="8">
        <f>G111+K111</f>
        <v>0</v>
      </c>
    </row>
    <row r="112" spans="1:15" ht="30" x14ac:dyDescent="0.25">
      <c r="A112" s="9" t="s">
        <v>91</v>
      </c>
      <c r="B112" s="217" t="s">
        <v>26</v>
      </c>
      <c r="C112" s="7" t="s">
        <v>9</v>
      </c>
      <c r="D112" s="190">
        <f>E112+G112</f>
        <v>1305518</v>
      </c>
      <c r="E112" s="190">
        <v>245504</v>
      </c>
      <c r="F112" s="190"/>
      <c r="G112" s="190">
        <v>1060014</v>
      </c>
      <c r="H112" s="194">
        <f>I112+K112</f>
        <v>10328</v>
      </c>
      <c r="I112" s="189">
        <v>-15008</v>
      </c>
      <c r="J112" s="189"/>
      <c r="K112" s="201">
        <v>25336</v>
      </c>
      <c r="L112" s="8">
        <f>M112+O112</f>
        <v>1315846</v>
      </c>
      <c r="M112" s="8">
        <f>E112+I112</f>
        <v>230496</v>
      </c>
      <c r="N112" s="8">
        <f>F112+J112</f>
        <v>0</v>
      </c>
      <c r="O112" s="8">
        <f>G112+K112</f>
        <v>1085350</v>
      </c>
    </row>
    <row r="113" spans="1:17" ht="15" customHeight="1" x14ac:dyDescent="0.25">
      <c r="A113" s="11" t="s">
        <v>92</v>
      </c>
      <c r="B113" s="16" t="s">
        <v>186</v>
      </c>
      <c r="C113" s="51" t="s">
        <v>21</v>
      </c>
      <c r="D113" s="190">
        <f>E113+G113</f>
        <v>13085</v>
      </c>
      <c r="E113" s="190"/>
      <c r="F113" s="190"/>
      <c r="G113" s="190">
        <v>13085</v>
      </c>
      <c r="H113" s="194">
        <f>I113+K113</f>
        <v>0</v>
      </c>
      <c r="I113" s="189"/>
      <c r="J113" s="189"/>
      <c r="K113" s="201"/>
      <c r="L113" s="8">
        <f>M113+O113</f>
        <v>13085</v>
      </c>
      <c r="M113" s="8">
        <f>E113+I113</f>
        <v>0</v>
      </c>
      <c r="N113" s="8">
        <f>F113+J113</f>
        <v>0</v>
      </c>
      <c r="O113" s="8">
        <f>G113+K113</f>
        <v>13085</v>
      </c>
    </row>
    <row r="114" spans="1:17" ht="15.95" customHeight="1" x14ac:dyDescent="0.25">
      <c r="A114" s="60" t="s">
        <v>93</v>
      </c>
      <c r="B114" s="152" t="s">
        <v>190</v>
      </c>
      <c r="C114" s="216"/>
      <c r="D114" s="210">
        <f>D28+D29+D38+D46+D53+D59+D66+D73+D80+D87+D94+D101+D108+D112+D113</f>
        <v>5380915</v>
      </c>
      <c r="E114" s="210">
        <f>E28+E29+E38+E46+E53+E59+E66+E73+E80+E87+E94+E101+E108+E112+E113</f>
        <v>4098387</v>
      </c>
      <c r="F114" s="210">
        <f>F28+F29+F38+F46+F53+F59+F66+F73+F80+F87+F94+F101+F108+F112+F113</f>
        <v>2021612</v>
      </c>
      <c r="G114" s="210">
        <f>G28+G29+G38+G46+G53+G59+G66+G73+G80+G87+G94+G101+G108+G112+G113</f>
        <v>1282528</v>
      </c>
      <c r="H114" s="209">
        <f>H28+H29+H38+H46+H53+H59+H66+H73+H80+H87+H94+H101+H108+H112+H113</f>
        <v>97243</v>
      </c>
      <c r="I114" s="209">
        <f>I28+I29+I38+I46+I53+I59+I66+I73+I80+I87+I94+I101+I108+I112+I113</f>
        <v>67053</v>
      </c>
      <c r="J114" s="209">
        <f>J28+J29+J38+J46+J53+J59+J66+J73+J80+J87+J94+J101+J108+J112+J113</f>
        <v>15629</v>
      </c>
      <c r="K114" s="208">
        <f>K28+K29+K38+K46+K53+K59+K66+K73+K80+K87+K94+K101+K108+K112+K113</f>
        <v>30190</v>
      </c>
      <c r="L114" s="33">
        <f>L28+L29+L38+L46+L53+L59+L66+L73+L80+L87+L94+L101+L108+L112+L113</f>
        <v>5478158</v>
      </c>
      <c r="M114" s="33">
        <f>M28+M29+M38+M46+M53+M59+M66+M73+M80+M87+M94+M101+M108+M112+M113</f>
        <v>4165440</v>
      </c>
      <c r="N114" s="33">
        <f>N28+N29+N38+N46+N53+N59+N66+N73+N80+N87+N94+N101+N108+N112+N113</f>
        <v>2037241</v>
      </c>
      <c r="O114" s="33">
        <f>O28+O29+O38+O46+O53+O59+O66+O73+O80+O87+O94+O101+O108+O112+O113</f>
        <v>1312718</v>
      </c>
    </row>
    <row r="115" spans="1:17" s="24" customFormat="1" ht="15.95" customHeight="1" x14ac:dyDescent="0.25">
      <c r="A115" s="61"/>
      <c r="B115" s="68" t="s">
        <v>172</v>
      </c>
      <c r="C115" s="15"/>
      <c r="D115" s="214">
        <f>D32+D45+D52+D65+D72+D79+D86+D93+D100+D107+D35</f>
        <v>36298</v>
      </c>
      <c r="E115" s="214">
        <f>E32+E45+E52+E65+E72+E79+E86+E93+E100+E107+E35</f>
        <v>8298</v>
      </c>
      <c r="F115" s="214">
        <f>F32+F45+F52+F65+F72+F79+F86+F93+F100+F107+F35</f>
        <v>6420</v>
      </c>
      <c r="G115" s="214">
        <f>G32+G45+G52+G65+G72+G79+G86+G93+G100+G107+G35</f>
        <v>28000</v>
      </c>
      <c r="H115" s="213">
        <f>H32+H45+H52+H65+H72+H79+H86+H93+H100+H107+H35</f>
        <v>54959</v>
      </c>
      <c r="I115" s="213">
        <f>I32+I45+I52+I65+I72+I79+I86+I93+I100+I107+I35</f>
        <v>54959</v>
      </c>
      <c r="J115" s="213">
        <f>J32+J45+J52+J65+J72+J79+J86+J93+J100+J107+J35</f>
        <v>17411</v>
      </c>
      <c r="K115" s="212">
        <f>K32+K45+K52+K65+K72+K79+K86+K93+K100+K107+K35</f>
        <v>0</v>
      </c>
      <c r="L115" s="69">
        <f>L32+L45+L52+L65+L72+L79+L86+L93+L100+L107+L35</f>
        <v>91257</v>
      </c>
      <c r="M115" s="69">
        <f>M32+M45+M52+M65+M72+M79+M86+M93+M100+M107+M35</f>
        <v>63257</v>
      </c>
      <c r="N115" s="69">
        <f>N32+N45+N52+N65+N72+N79+N86+N93+N100+N107+N35</f>
        <v>23831</v>
      </c>
      <c r="O115" s="69">
        <f>O32+O45+O52+O65+O72+O79+O86+O93+O100+O107+O35</f>
        <v>28000</v>
      </c>
      <c r="P115" s="2"/>
      <c r="Q115" s="2"/>
    </row>
    <row r="116" spans="1:17" ht="15.95" customHeight="1" x14ac:dyDescent="0.25">
      <c r="A116" s="66" t="s">
        <v>94</v>
      </c>
      <c r="B116" s="454" t="s">
        <v>65</v>
      </c>
      <c r="C116" s="454"/>
      <c r="D116" s="454"/>
      <c r="E116" s="454"/>
      <c r="F116" s="454"/>
      <c r="G116" s="454"/>
      <c r="H116" s="454"/>
      <c r="I116" s="454"/>
      <c r="J116" s="454"/>
      <c r="K116" s="454"/>
      <c r="L116" s="454"/>
      <c r="M116" s="454"/>
      <c r="N116" s="454"/>
      <c r="O116" s="454"/>
    </row>
    <row r="117" spans="1:17" ht="15" customHeight="1" x14ac:dyDescent="0.25">
      <c r="A117" s="5" t="s">
        <v>95</v>
      </c>
      <c r="B117" s="47" t="s">
        <v>20</v>
      </c>
      <c r="C117" s="207"/>
      <c r="D117" s="193">
        <f>D118+D119+D120+D123+D124</f>
        <v>1722120</v>
      </c>
      <c r="E117" s="193">
        <f>E118+E119+E120+E123+E124</f>
        <v>1464247</v>
      </c>
      <c r="F117" s="193">
        <f>F118+F119+F120+F123+F124</f>
        <v>0</v>
      </c>
      <c r="G117" s="193">
        <f>G118+G119+G120+G123+G124</f>
        <v>257873</v>
      </c>
      <c r="H117" s="194">
        <f>I117+K117</f>
        <v>-42867</v>
      </c>
      <c r="I117" s="194">
        <f>I118+I119+I120+I123+I124</f>
        <v>-35503</v>
      </c>
      <c r="J117" s="194">
        <f>J118+J119+J120+J123+J124</f>
        <v>0</v>
      </c>
      <c r="K117" s="211">
        <f>K118+K119+K120+K123+K124</f>
        <v>-7364</v>
      </c>
      <c r="L117" s="77">
        <f>L118+L119+L120+L123+L124</f>
        <v>1679253</v>
      </c>
      <c r="M117" s="77">
        <f>M118+M119+M120+M123+M124</f>
        <v>1428744</v>
      </c>
      <c r="N117" s="77">
        <f>N118+N119+N120+N123+N124</f>
        <v>0</v>
      </c>
      <c r="O117" s="77">
        <f>O118+O119+O120+O123+O124</f>
        <v>250509</v>
      </c>
    </row>
    <row r="118" spans="1:17" ht="15" customHeight="1" x14ac:dyDescent="0.25">
      <c r="A118" s="11"/>
      <c r="B118" s="47"/>
      <c r="C118" s="20" t="s">
        <v>21</v>
      </c>
      <c r="D118" s="190">
        <f>E118+G118</f>
        <v>80820</v>
      </c>
      <c r="E118" s="190">
        <v>60820</v>
      </c>
      <c r="F118" s="190"/>
      <c r="G118" s="190">
        <v>20000</v>
      </c>
      <c r="H118" s="194">
        <f>I118+K118</f>
        <v>-7938</v>
      </c>
      <c r="I118" s="189">
        <v>-6365</v>
      </c>
      <c r="J118" s="189"/>
      <c r="K118" s="201">
        <v>-1573</v>
      </c>
      <c r="L118" s="8">
        <f>M118+O118</f>
        <v>72882</v>
      </c>
      <c r="M118" s="8">
        <f>E118+I118</f>
        <v>54455</v>
      </c>
      <c r="N118" s="8">
        <f>F118+J118</f>
        <v>0</v>
      </c>
      <c r="O118" s="8">
        <f>G118+K118</f>
        <v>18427</v>
      </c>
    </row>
    <row r="119" spans="1:17" x14ac:dyDescent="0.25">
      <c r="A119" s="11"/>
      <c r="B119" s="47"/>
      <c r="C119" s="72" t="s">
        <v>25</v>
      </c>
      <c r="D119" s="190">
        <f>E119+G119</f>
        <v>19495</v>
      </c>
      <c r="E119" s="190"/>
      <c r="F119" s="190"/>
      <c r="G119" s="190">
        <v>19495</v>
      </c>
      <c r="H119" s="194">
        <f>I119+K119</f>
        <v>0</v>
      </c>
      <c r="I119" s="189"/>
      <c r="J119" s="189"/>
      <c r="K119" s="201"/>
      <c r="L119" s="8">
        <f>M119+O119</f>
        <v>19495</v>
      </c>
      <c r="M119" s="8">
        <f>E119+I119</f>
        <v>0</v>
      </c>
      <c r="N119" s="8">
        <f>F119+J119</f>
        <v>0</v>
      </c>
      <c r="O119" s="8">
        <f>G119+K119</f>
        <v>19495</v>
      </c>
    </row>
    <row r="120" spans="1:17" ht="15" customHeight="1" x14ac:dyDescent="0.25">
      <c r="A120" s="29"/>
      <c r="B120" s="355"/>
      <c r="C120" s="87" t="s">
        <v>33</v>
      </c>
      <c r="D120" s="348">
        <f>D121+D122</f>
        <v>1439245</v>
      </c>
      <c r="E120" s="190">
        <f>E121+E122</f>
        <v>1284074</v>
      </c>
      <c r="F120" s="190">
        <f>F121+F122</f>
        <v>0</v>
      </c>
      <c r="G120" s="190">
        <f>G121+G122</f>
        <v>155171</v>
      </c>
      <c r="H120" s="194">
        <f>H121+H122</f>
        <v>-4668</v>
      </c>
      <c r="I120" s="189">
        <f>I121+I122</f>
        <v>-7343</v>
      </c>
      <c r="J120" s="189">
        <f>J121+J122</f>
        <v>0</v>
      </c>
      <c r="K120" s="201">
        <f>K121+K122</f>
        <v>2675</v>
      </c>
      <c r="L120" s="8">
        <f>L121+L122</f>
        <v>1434577</v>
      </c>
      <c r="M120" s="8">
        <f>M121+M122</f>
        <v>1276731</v>
      </c>
      <c r="N120" s="8">
        <f>N121+N122</f>
        <v>0</v>
      </c>
      <c r="O120" s="8">
        <f>O121+O122</f>
        <v>157846</v>
      </c>
    </row>
    <row r="121" spans="1:17" ht="15" hidden="1" customHeight="1" x14ac:dyDescent="0.25">
      <c r="A121" s="56"/>
      <c r="B121" s="354" t="s">
        <v>8</v>
      </c>
      <c r="C121" s="350"/>
      <c r="D121" s="353">
        <f>E121+G121</f>
        <v>265575</v>
      </c>
      <c r="E121" s="57">
        <v>110404</v>
      </c>
      <c r="F121" s="57"/>
      <c r="G121" s="57">
        <v>155171</v>
      </c>
      <c r="H121" s="194">
        <f>I121+K121</f>
        <v>-4668</v>
      </c>
      <c r="I121" s="189">
        <v>-7343</v>
      </c>
      <c r="J121" s="189"/>
      <c r="K121" s="201">
        <v>2675</v>
      </c>
      <c r="L121" s="57">
        <f>M121+O121</f>
        <v>260907</v>
      </c>
      <c r="M121" s="57">
        <f>E121+I121</f>
        <v>103061</v>
      </c>
      <c r="N121" s="57">
        <f>F121+J121</f>
        <v>0</v>
      </c>
      <c r="O121" s="57">
        <f>G121+K121</f>
        <v>157846</v>
      </c>
    </row>
    <row r="122" spans="1:17" ht="27.95" customHeight="1" x14ac:dyDescent="0.25">
      <c r="A122" s="29"/>
      <c r="B122" s="352" t="s">
        <v>184</v>
      </c>
      <c r="C122" s="88"/>
      <c r="D122" s="348">
        <f>E122+G122</f>
        <v>1173670</v>
      </c>
      <c r="E122" s="190">
        <v>1173670</v>
      </c>
      <c r="F122" s="200"/>
      <c r="G122" s="200"/>
      <c r="H122" s="194">
        <f>I122+K122</f>
        <v>0</v>
      </c>
      <c r="I122" s="189"/>
      <c r="J122" s="189"/>
      <c r="K122" s="201"/>
      <c r="L122" s="8">
        <f>M122+O122</f>
        <v>1173670</v>
      </c>
      <c r="M122" s="8">
        <f>E122+I122</f>
        <v>1173670</v>
      </c>
      <c r="N122" s="8">
        <f>F122+J122</f>
        <v>0</v>
      </c>
      <c r="O122" s="8">
        <f>G122+K122</f>
        <v>0</v>
      </c>
    </row>
    <row r="123" spans="1:17" ht="15" customHeight="1" x14ac:dyDescent="0.25">
      <c r="A123" s="29"/>
      <c r="B123" s="30"/>
      <c r="C123" s="336" t="s">
        <v>22</v>
      </c>
      <c r="D123" s="190">
        <f>E123+G123</f>
        <v>127962</v>
      </c>
      <c r="E123" s="190">
        <v>64755</v>
      </c>
      <c r="F123" s="190"/>
      <c r="G123" s="190">
        <v>63207</v>
      </c>
      <c r="H123" s="194">
        <f>I123+K123</f>
        <v>-22376</v>
      </c>
      <c r="I123" s="189">
        <v>-13910</v>
      </c>
      <c r="J123" s="189"/>
      <c r="K123" s="201">
        <v>-8466</v>
      </c>
      <c r="L123" s="8">
        <f>M123+O123</f>
        <v>105586</v>
      </c>
      <c r="M123" s="8">
        <f>E123+I123</f>
        <v>50845</v>
      </c>
      <c r="N123" s="8">
        <f>F123+J123</f>
        <v>0</v>
      </c>
      <c r="O123" s="8">
        <f>G123+K123</f>
        <v>54741</v>
      </c>
    </row>
    <row r="124" spans="1:17" ht="15" customHeight="1" x14ac:dyDescent="0.25">
      <c r="A124" s="29"/>
      <c r="B124" s="30"/>
      <c r="C124" s="55" t="s">
        <v>32</v>
      </c>
      <c r="D124" s="190">
        <f>E124+G124</f>
        <v>54598</v>
      </c>
      <c r="E124" s="190">
        <v>54598</v>
      </c>
      <c r="F124" s="190"/>
      <c r="G124" s="190"/>
      <c r="H124" s="194">
        <f>I124+K124</f>
        <v>-7885</v>
      </c>
      <c r="I124" s="189">
        <v>-7885</v>
      </c>
      <c r="J124" s="189"/>
      <c r="K124" s="201"/>
      <c r="L124" s="8">
        <f>M124+O124</f>
        <v>46713</v>
      </c>
      <c r="M124" s="8">
        <f>E124+I124</f>
        <v>46713</v>
      </c>
      <c r="N124" s="8">
        <f>F124+J124</f>
        <v>0</v>
      </c>
      <c r="O124" s="8">
        <f>G124+K124</f>
        <v>0</v>
      </c>
    </row>
    <row r="125" spans="1:17" ht="15" customHeight="1" x14ac:dyDescent="0.25">
      <c r="A125" s="25" t="s">
        <v>96</v>
      </c>
      <c r="B125" s="52" t="s">
        <v>7</v>
      </c>
      <c r="C125" s="51"/>
      <c r="D125" s="190">
        <f>SUM(D126:D128)</f>
        <v>28545</v>
      </c>
      <c r="E125" s="190">
        <f>SUM(E126:E128)</f>
        <v>22242</v>
      </c>
      <c r="F125" s="190">
        <f>SUM(F126:F128)</f>
        <v>0</v>
      </c>
      <c r="G125" s="190">
        <f>SUM(G126:G128)</f>
        <v>6303</v>
      </c>
      <c r="H125" s="189">
        <f>SUM(H126:H128)</f>
        <v>0</v>
      </c>
      <c r="I125" s="189">
        <f>SUM(I126:I128)</f>
        <v>0</v>
      </c>
      <c r="J125" s="189">
        <f>SUM(J126:J128)</f>
        <v>0</v>
      </c>
      <c r="K125" s="201">
        <f>SUM(K126:K128)</f>
        <v>0</v>
      </c>
      <c r="L125" s="8">
        <f>SUM(L126:L128)</f>
        <v>28545</v>
      </c>
      <c r="M125" s="8">
        <f>SUM(M126:M128)</f>
        <v>22242</v>
      </c>
      <c r="N125" s="8">
        <f>SUM(N126:N128)</f>
        <v>0</v>
      </c>
      <c r="O125" s="8">
        <f>SUM(O126:O128)</f>
        <v>6303</v>
      </c>
    </row>
    <row r="126" spans="1:17" ht="15" customHeight="1" x14ac:dyDescent="0.25">
      <c r="A126" s="29"/>
      <c r="B126" s="58"/>
      <c r="C126" s="51" t="s">
        <v>25</v>
      </c>
      <c r="D126" s="190">
        <f>E126+G126</f>
        <v>12989</v>
      </c>
      <c r="E126" s="190">
        <v>12989</v>
      </c>
      <c r="F126" s="190"/>
      <c r="G126" s="190"/>
      <c r="H126" s="194">
        <f>I126+K126</f>
        <v>0</v>
      </c>
      <c r="I126" s="189"/>
      <c r="J126" s="189"/>
      <c r="K126" s="201"/>
      <c r="L126" s="8">
        <f>M126+O126</f>
        <v>12989</v>
      </c>
      <c r="M126" s="8">
        <f>E126+I126</f>
        <v>12989</v>
      </c>
      <c r="N126" s="8">
        <f>F126+J126</f>
        <v>0</v>
      </c>
      <c r="O126" s="8">
        <f>G126+K126</f>
        <v>0</v>
      </c>
    </row>
    <row r="127" spans="1:17" ht="15" customHeight="1" x14ac:dyDescent="0.25">
      <c r="A127" s="29"/>
      <c r="B127" s="53"/>
      <c r="C127" s="51" t="s">
        <v>33</v>
      </c>
      <c r="D127" s="190">
        <f>E127+G127</f>
        <v>1593</v>
      </c>
      <c r="E127" s="190">
        <v>1593</v>
      </c>
      <c r="F127" s="190"/>
      <c r="G127" s="190"/>
      <c r="H127" s="194">
        <f>I127+K127</f>
        <v>0</v>
      </c>
      <c r="I127" s="189"/>
      <c r="J127" s="189"/>
      <c r="K127" s="201"/>
      <c r="L127" s="8">
        <f>M127+O127</f>
        <v>1593</v>
      </c>
      <c r="M127" s="8">
        <f>E127+I127</f>
        <v>1593</v>
      </c>
      <c r="N127" s="8">
        <f>F127+J127</f>
        <v>0</v>
      </c>
      <c r="O127" s="8">
        <f>G127+K127</f>
        <v>0</v>
      </c>
    </row>
    <row r="128" spans="1:17" ht="15" customHeight="1" x14ac:dyDescent="0.25">
      <c r="A128" s="29"/>
      <c r="B128" s="53"/>
      <c r="C128" s="51" t="s">
        <v>22</v>
      </c>
      <c r="D128" s="190">
        <f>E128+G128</f>
        <v>13963</v>
      </c>
      <c r="E128" s="190">
        <v>7660</v>
      </c>
      <c r="F128" s="190"/>
      <c r="G128" s="190">
        <v>6303</v>
      </c>
      <c r="H128" s="194">
        <f>I128+K128</f>
        <v>0</v>
      </c>
      <c r="I128" s="189"/>
      <c r="J128" s="189"/>
      <c r="K128" s="201"/>
      <c r="L128" s="8">
        <f>M128+O128</f>
        <v>13963</v>
      </c>
      <c r="M128" s="8">
        <f>E128+I128</f>
        <v>7660</v>
      </c>
      <c r="N128" s="8">
        <f>F128+J128</f>
        <v>0</v>
      </c>
      <c r="O128" s="8">
        <f>G128+K128</f>
        <v>6303</v>
      </c>
    </row>
    <row r="129" spans="1:15" ht="15" customHeight="1" x14ac:dyDescent="0.25">
      <c r="A129" s="25" t="s">
        <v>97</v>
      </c>
      <c r="B129" s="6" t="s">
        <v>10</v>
      </c>
      <c r="C129" s="51"/>
      <c r="D129" s="190">
        <f>SUM(D130:D132)</f>
        <v>32048</v>
      </c>
      <c r="E129" s="190">
        <f>SUM(E130:E132)</f>
        <v>22048</v>
      </c>
      <c r="F129" s="190">
        <f>SUM(F130:F132)</f>
        <v>0</v>
      </c>
      <c r="G129" s="190">
        <f>SUM(G130:G132)</f>
        <v>10000</v>
      </c>
      <c r="H129" s="189">
        <f>SUM(H130:H132)</f>
        <v>-9544</v>
      </c>
      <c r="I129" s="189">
        <f>SUM(I130:I132)</f>
        <v>-544</v>
      </c>
      <c r="J129" s="189">
        <f>SUM(J130:J132)</f>
        <v>0</v>
      </c>
      <c r="K129" s="201">
        <f>SUM(K130:K132)</f>
        <v>-9000</v>
      </c>
      <c r="L129" s="8">
        <f>SUM(L130:L132)</f>
        <v>22504</v>
      </c>
      <c r="M129" s="8">
        <f>SUM(M130:M132)</f>
        <v>21504</v>
      </c>
      <c r="N129" s="8">
        <f>SUM(N130:N132)</f>
        <v>0</v>
      </c>
      <c r="O129" s="8">
        <f>SUM(O130:O132)</f>
        <v>1000</v>
      </c>
    </row>
    <row r="130" spans="1:15" ht="15" customHeight="1" x14ac:dyDescent="0.25">
      <c r="A130" s="29"/>
      <c r="B130" s="50"/>
      <c r="C130" s="51" t="s">
        <v>25</v>
      </c>
      <c r="D130" s="190">
        <f>E130+G130</f>
        <v>11543</v>
      </c>
      <c r="E130" s="190">
        <v>11543</v>
      </c>
      <c r="F130" s="190"/>
      <c r="G130" s="190"/>
      <c r="H130" s="194">
        <f>I130+K130</f>
        <v>0</v>
      </c>
      <c r="I130" s="189"/>
      <c r="J130" s="189"/>
      <c r="K130" s="201"/>
      <c r="L130" s="8">
        <f>M130+O130</f>
        <v>11543</v>
      </c>
      <c r="M130" s="8">
        <f>E130+I130</f>
        <v>11543</v>
      </c>
      <c r="N130" s="8">
        <f>F130+J130</f>
        <v>0</v>
      </c>
      <c r="O130" s="8">
        <f>G130+K130</f>
        <v>0</v>
      </c>
    </row>
    <row r="131" spans="1:15" ht="15" customHeight="1" x14ac:dyDescent="0.25">
      <c r="A131" s="29"/>
      <c r="B131" s="12"/>
      <c r="C131" s="51" t="s">
        <v>33</v>
      </c>
      <c r="D131" s="190">
        <f>E131+G131</f>
        <v>855</v>
      </c>
      <c r="E131" s="190">
        <v>855</v>
      </c>
      <c r="F131" s="190"/>
      <c r="G131" s="190"/>
      <c r="H131" s="194">
        <f>I131+K131</f>
        <v>0</v>
      </c>
      <c r="I131" s="189"/>
      <c r="J131" s="189"/>
      <c r="K131" s="201"/>
      <c r="L131" s="8">
        <f>M131+O131</f>
        <v>855</v>
      </c>
      <c r="M131" s="8">
        <f>E131+I131</f>
        <v>855</v>
      </c>
      <c r="N131" s="8">
        <f>F131+J131</f>
        <v>0</v>
      </c>
      <c r="O131" s="8">
        <f>G131+K131</f>
        <v>0</v>
      </c>
    </row>
    <row r="132" spans="1:15" ht="15" customHeight="1" x14ac:dyDescent="0.25">
      <c r="A132" s="29"/>
      <c r="B132" s="12"/>
      <c r="C132" s="51" t="s">
        <v>22</v>
      </c>
      <c r="D132" s="190">
        <f>E132+G132</f>
        <v>19650</v>
      </c>
      <c r="E132" s="190">
        <v>9650</v>
      </c>
      <c r="F132" s="190"/>
      <c r="G132" s="190">
        <v>10000</v>
      </c>
      <c r="H132" s="194">
        <f>I132+K132</f>
        <v>-9544</v>
      </c>
      <c r="I132" s="189">
        <v>-544</v>
      </c>
      <c r="J132" s="189"/>
      <c r="K132" s="201">
        <v>-9000</v>
      </c>
      <c r="L132" s="8">
        <f>M132+O132</f>
        <v>10106</v>
      </c>
      <c r="M132" s="8">
        <f>E132+I132</f>
        <v>9106</v>
      </c>
      <c r="N132" s="8">
        <f>F132+J132</f>
        <v>0</v>
      </c>
      <c r="O132" s="8">
        <f>G132+K132</f>
        <v>1000</v>
      </c>
    </row>
    <row r="133" spans="1:15" ht="15" customHeight="1" x14ac:dyDescent="0.25">
      <c r="A133" s="25" t="s">
        <v>98</v>
      </c>
      <c r="B133" s="16" t="s">
        <v>11</v>
      </c>
      <c r="C133" s="51"/>
      <c r="D133" s="190">
        <f>SUM(D134:D136)</f>
        <v>34052</v>
      </c>
      <c r="E133" s="190">
        <f>SUM(E134:E136)</f>
        <v>31252</v>
      </c>
      <c r="F133" s="190">
        <f>SUM(F134:F136)</f>
        <v>0</v>
      </c>
      <c r="G133" s="190">
        <f>SUM(G134:G136)</f>
        <v>2800</v>
      </c>
      <c r="H133" s="189">
        <f>SUM(H134:H136)</f>
        <v>6100</v>
      </c>
      <c r="I133" s="189">
        <f>SUM(I134:I136)</f>
        <v>0</v>
      </c>
      <c r="J133" s="189">
        <f>SUM(J134:J136)</f>
        <v>0</v>
      </c>
      <c r="K133" s="201">
        <f>SUM(K134:K136)</f>
        <v>6100</v>
      </c>
      <c r="L133" s="8">
        <f>SUM(L134:L136)</f>
        <v>40152</v>
      </c>
      <c r="M133" s="8">
        <f>SUM(M134:M136)</f>
        <v>31252</v>
      </c>
      <c r="N133" s="8">
        <f>SUM(N134:N136)</f>
        <v>0</v>
      </c>
      <c r="O133" s="8">
        <f>SUM(O134:O136)</f>
        <v>8900</v>
      </c>
    </row>
    <row r="134" spans="1:15" ht="15" customHeight="1" x14ac:dyDescent="0.25">
      <c r="A134" s="29"/>
      <c r="B134" s="50"/>
      <c r="C134" s="51" t="s">
        <v>25</v>
      </c>
      <c r="D134" s="190">
        <f>E134+G134</f>
        <v>14638</v>
      </c>
      <c r="E134" s="190">
        <v>14638</v>
      </c>
      <c r="F134" s="190"/>
      <c r="G134" s="190"/>
      <c r="H134" s="194">
        <f>I134+K134</f>
        <v>0</v>
      </c>
      <c r="I134" s="189"/>
      <c r="J134" s="189"/>
      <c r="K134" s="201"/>
      <c r="L134" s="8">
        <f>M134+O134</f>
        <v>14638</v>
      </c>
      <c r="M134" s="8">
        <f>E134+I134</f>
        <v>14638</v>
      </c>
      <c r="N134" s="8">
        <f>F134+J134</f>
        <v>0</v>
      </c>
      <c r="O134" s="8">
        <f>G134+K134</f>
        <v>0</v>
      </c>
    </row>
    <row r="135" spans="1:15" ht="15" customHeight="1" x14ac:dyDescent="0.25">
      <c r="A135" s="29"/>
      <c r="B135" s="59"/>
      <c r="C135" s="51" t="s">
        <v>33</v>
      </c>
      <c r="D135" s="190">
        <f>E135+G135</f>
        <v>3069</v>
      </c>
      <c r="E135" s="190">
        <v>3069</v>
      </c>
      <c r="F135" s="190"/>
      <c r="G135" s="190"/>
      <c r="H135" s="194">
        <f>I135+K135</f>
        <v>0</v>
      </c>
      <c r="I135" s="189"/>
      <c r="J135" s="189"/>
      <c r="K135" s="201"/>
      <c r="L135" s="8">
        <f>M135+O135</f>
        <v>3069</v>
      </c>
      <c r="M135" s="8">
        <f>E135+I135</f>
        <v>3069</v>
      </c>
      <c r="N135" s="8">
        <f>F135+J135</f>
        <v>0</v>
      </c>
      <c r="O135" s="8">
        <f>G135+K135</f>
        <v>0</v>
      </c>
    </row>
    <row r="136" spans="1:15" ht="15" customHeight="1" x14ac:dyDescent="0.25">
      <c r="A136" s="29"/>
      <c r="B136" s="59"/>
      <c r="C136" s="51" t="s">
        <v>22</v>
      </c>
      <c r="D136" s="190">
        <f>E136+G136</f>
        <v>16345</v>
      </c>
      <c r="E136" s="190">
        <v>13545</v>
      </c>
      <c r="F136" s="190"/>
      <c r="G136" s="190">
        <v>2800</v>
      </c>
      <c r="H136" s="194">
        <f>I136+K136</f>
        <v>6100</v>
      </c>
      <c r="I136" s="189"/>
      <c r="J136" s="189"/>
      <c r="K136" s="201">
        <v>6100</v>
      </c>
      <c r="L136" s="8">
        <f>M136+O136</f>
        <v>22445</v>
      </c>
      <c r="M136" s="8">
        <f>E136+I136</f>
        <v>13545</v>
      </c>
      <c r="N136" s="8">
        <f>F136+J136</f>
        <v>0</v>
      </c>
      <c r="O136" s="8">
        <f>G136+K136</f>
        <v>8900</v>
      </c>
    </row>
    <row r="137" spans="1:15" ht="15" customHeight="1" x14ac:dyDescent="0.25">
      <c r="A137" s="25" t="s">
        <v>99</v>
      </c>
      <c r="B137" s="16" t="s">
        <v>67</v>
      </c>
      <c r="C137" s="51"/>
      <c r="D137" s="190">
        <f>SUM(D138:D140)</f>
        <v>43411</v>
      </c>
      <c r="E137" s="190">
        <f>SUM(E138:E140)</f>
        <v>42040</v>
      </c>
      <c r="F137" s="190">
        <f>SUM(F138:F140)</f>
        <v>0</v>
      </c>
      <c r="G137" s="190">
        <f>SUM(G138:G140)</f>
        <v>1371</v>
      </c>
      <c r="H137" s="189">
        <f>SUM(H138:H140)</f>
        <v>2296</v>
      </c>
      <c r="I137" s="189">
        <f>SUM(I138:I140)</f>
        <v>2296</v>
      </c>
      <c r="J137" s="189">
        <f>SUM(J138:J140)</f>
        <v>0</v>
      </c>
      <c r="K137" s="201">
        <f>SUM(K138:K140)</f>
        <v>0</v>
      </c>
      <c r="L137" s="8">
        <f>SUM(L138:L140)</f>
        <v>45707</v>
      </c>
      <c r="M137" s="8">
        <f>SUM(M138:M140)</f>
        <v>44336</v>
      </c>
      <c r="N137" s="8">
        <f>SUM(N138:N140)</f>
        <v>0</v>
      </c>
      <c r="O137" s="8">
        <f>SUM(O138:O140)</f>
        <v>1371</v>
      </c>
    </row>
    <row r="138" spans="1:15" ht="15" customHeight="1" x14ac:dyDescent="0.25">
      <c r="A138" s="29"/>
      <c r="B138" s="50"/>
      <c r="C138" s="51" t="s">
        <v>25</v>
      </c>
      <c r="D138" s="190">
        <f>E138+G138</f>
        <v>13095</v>
      </c>
      <c r="E138" s="190">
        <v>13095</v>
      </c>
      <c r="F138" s="190"/>
      <c r="G138" s="190"/>
      <c r="H138" s="194">
        <f>I138+K138</f>
        <v>0</v>
      </c>
      <c r="I138" s="189"/>
      <c r="J138" s="189"/>
      <c r="K138" s="201"/>
      <c r="L138" s="8">
        <f>M138+O138</f>
        <v>13095</v>
      </c>
      <c r="M138" s="8">
        <f>E138+I138</f>
        <v>13095</v>
      </c>
      <c r="N138" s="8">
        <f>F138+J138</f>
        <v>0</v>
      </c>
      <c r="O138" s="8">
        <f>G138+K138</f>
        <v>0</v>
      </c>
    </row>
    <row r="139" spans="1:15" ht="15" customHeight="1" x14ac:dyDescent="0.25">
      <c r="A139" s="29"/>
      <c r="B139" s="59"/>
      <c r="C139" s="51" t="s">
        <v>33</v>
      </c>
      <c r="D139" s="190">
        <f>E139+G139</f>
        <v>1867</v>
      </c>
      <c r="E139" s="190">
        <v>1867</v>
      </c>
      <c r="F139" s="190"/>
      <c r="G139" s="190"/>
      <c r="H139" s="194">
        <f>I139+K139</f>
        <v>0</v>
      </c>
      <c r="I139" s="189"/>
      <c r="J139" s="189"/>
      <c r="K139" s="201"/>
      <c r="L139" s="8">
        <f>M139+O139</f>
        <v>1867</v>
      </c>
      <c r="M139" s="8">
        <f>E139+I139</f>
        <v>1867</v>
      </c>
      <c r="N139" s="8">
        <f>F139+J139</f>
        <v>0</v>
      </c>
      <c r="O139" s="8">
        <f>G139+K139</f>
        <v>0</v>
      </c>
    </row>
    <row r="140" spans="1:15" ht="15" customHeight="1" x14ac:dyDescent="0.25">
      <c r="A140" s="29"/>
      <c r="B140" s="59"/>
      <c r="C140" s="51" t="s">
        <v>22</v>
      </c>
      <c r="D140" s="190">
        <f>E140+G140</f>
        <v>28449</v>
      </c>
      <c r="E140" s="190">
        <v>27078</v>
      </c>
      <c r="F140" s="190"/>
      <c r="G140" s="190">
        <v>1371</v>
      </c>
      <c r="H140" s="194">
        <f>I140+K140</f>
        <v>2296</v>
      </c>
      <c r="I140" s="189">
        <v>2296</v>
      </c>
      <c r="J140" s="189"/>
      <c r="K140" s="201"/>
      <c r="L140" s="8">
        <f>M140+O140</f>
        <v>30745</v>
      </c>
      <c r="M140" s="8">
        <f>E140+I140</f>
        <v>29374</v>
      </c>
      <c r="N140" s="8">
        <f>F140+J140</f>
        <v>0</v>
      </c>
      <c r="O140" s="8">
        <f>G140+K140</f>
        <v>1371</v>
      </c>
    </row>
    <row r="141" spans="1:15" ht="15" customHeight="1" x14ac:dyDescent="0.25">
      <c r="A141" s="25" t="s">
        <v>100</v>
      </c>
      <c r="B141" s="16" t="s">
        <v>68</v>
      </c>
      <c r="C141" s="51"/>
      <c r="D141" s="190">
        <f>SUM(D142:D144)</f>
        <v>22380</v>
      </c>
      <c r="E141" s="190">
        <f>SUM(E142:E144)</f>
        <v>21527</v>
      </c>
      <c r="F141" s="190">
        <f>SUM(F142:F144)</f>
        <v>0</v>
      </c>
      <c r="G141" s="190">
        <f>SUM(G142:G144)</f>
        <v>853</v>
      </c>
      <c r="H141" s="189">
        <f>SUM(H142:H144)</f>
        <v>0</v>
      </c>
      <c r="I141" s="189">
        <f>SUM(I142:I144)</f>
        <v>0</v>
      </c>
      <c r="J141" s="189">
        <f>SUM(J142:J144)</f>
        <v>0</v>
      </c>
      <c r="K141" s="201">
        <f>SUM(K142:K144)</f>
        <v>0</v>
      </c>
      <c r="L141" s="8">
        <f>SUM(L142:L144)</f>
        <v>22380</v>
      </c>
      <c r="M141" s="8">
        <f>SUM(M142:M144)</f>
        <v>21527</v>
      </c>
      <c r="N141" s="8">
        <f>SUM(N142:N144)</f>
        <v>0</v>
      </c>
      <c r="O141" s="8">
        <f>SUM(O142:O144)</f>
        <v>853</v>
      </c>
    </row>
    <row r="142" spans="1:15" ht="15" customHeight="1" x14ac:dyDescent="0.25">
      <c r="A142" s="29"/>
      <c r="B142" s="50"/>
      <c r="C142" s="51" t="s">
        <v>25</v>
      </c>
      <c r="D142" s="190">
        <f>E142+G142</f>
        <v>10636</v>
      </c>
      <c r="E142" s="190">
        <v>10636</v>
      </c>
      <c r="F142" s="190"/>
      <c r="G142" s="190"/>
      <c r="H142" s="194">
        <f>I142+K142</f>
        <v>0</v>
      </c>
      <c r="I142" s="189"/>
      <c r="J142" s="189"/>
      <c r="K142" s="201"/>
      <c r="L142" s="8">
        <f>M142+O142</f>
        <v>10636</v>
      </c>
      <c r="M142" s="8">
        <f>E142+I142</f>
        <v>10636</v>
      </c>
      <c r="N142" s="8">
        <f>F142+J142</f>
        <v>0</v>
      </c>
      <c r="O142" s="8">
        <f>G142+K142</f>
        <v>0</v>
      </c>
    </row>
    <row r="143" spans="1:15" ht="15" customHeight="1" x14ac:dyDescent="0.25">
      <c r="A143" s="29"/>
      <c r="B143" s="59"/>
      <c r="C143" s="51" t="s">
        <v>33</v>
      </c>
      <c r="D143" s="190">
        <f>E143+G143</f>
        <v>1810</v>
      </c>
      <c r="E143" s="190">
        <v>1810</v>
      </c>
      <c r="F143" s="190"/>
      <c r="G143" s="190"/>
      <c r="H143" s="194">
        <f>I143+K143</f>
        <v>0</v>
      </c>
      <c r="I143" s="189"/>
      <c r="J143" s="189"/>
      <c r="K143" s="201"/>
      <c r="L143" s="8">
        <f>M143+O143</f>
        <v>1810</v>
      </c>
      <c r="M143" s="8">
        <f>E143+I143</f>
        <v>1810</v>
      </c>
      <c r="N143" s="8">
        <f>F143+J143</f>
        <v>0</v>
      </c>
      <c r="O143" s="8">
        <f>G143+K143</f>
        <v>0</v>
      </c>
    </row>
    <row r="144" spans="1:15" ht="15" customHeight="1" x14ac:dyDescent="0.25">
      <c r="A144" s="29"/>
      <c r="B144" s="59"/>
      <c r="C144" s="51" t="s">
        <v>22</v>
      </c>
      <c r="D144" s="190">
        <f>E144+G144</f>
        <v>9934</v>
      </c>
      <c r="E144" s="190">
        <v>9081</v>
      </c>
      <c r="F144" s="190"/>
      <c r="G144" s="190">
        <v>853</v>
      </c>
      <c r="H144" s="194">
        <f>I144+K144</f>
        <v>0</v>
      </c>
      <c r="I144" s="189"/>
      <c r="J144" s="189"/>
      <c r="K144" s="201"/>
      <c r="L144" s="8">
        <f>M144+O144</f>
        <v>9934</v>
      </c>
      <c r="M144" s="8">
        <f>E144+I144</f>
        <v>9081</v>
      </c>
      <c r="N144" s="8">
        <f>F144+J144</f>
        <v>0</v>
      </c>
      <c r="O144" s="8">
        <f>G144+K144</f>
        <v>853</v>
      </c>
    </row>
    <row r="145" spans="1:15" ht="15" customHeight="1" x14ac:dyDescent="0.25">
      <c r="A145" s="25" t="s">
        <v>101</v>
      </c>
      <c r="B145" s="16" t="s">
        <v>14</v>
      </c>
      <c r="C145" s="51"/>
      <c r="D145" s="190">
        <f>SUM(D146:D148)</f>
        <v>32526</v>
      </c>
      <c r="E145" s="190">
        <f>SUM(E146:E148)</f>
        <v>32526</v>
      </c>
      <c r="F145" s="190">
        <f>SUM(F146:F148)</f>
        <v>0</v>
      </c>
      <c r="G145" s="190">
        <f>SUM(G146:G148)</f>
        <v>0</v>
      </c>
      <c r="H145" s="189">
        <f>SUM(H146:H148)</f>
        <v>0</v>
      </c>
      <c r="I145" s="189">
        <f>SUM(I146:I148)</f>
        <v>0</v>
      </c>
      <c r="J145" s="189">
        <f>SUM(J146:J148)</f>
        <v>0</v>
      </c>
      <c r="K145" s="201">
        <f>SUM(K146:K148)</f>
        <v>0</v>
      </c>
      <c r="L145" s="8">
        <f>SUM(L146:L148)</f>
        <v>32526</v>
      </c>
      <c r="M145" s="8">
        <f>SUM(M146:M148)</f>
        <v>32526</v>
      </c>
      <c r="N145" s="8">
        <f>SUM(N146:N148)</f>
        <v>0</v>
      </c>
      <c r="O145" s="8">
        <f>SUM(O146:O148)</f>
        <v>0</v>
      </c>
    </row>
    <row r="146" spans="1:15" ht="15" customHeight="1" x14ac:dyDescent="0.25">
      <c r="A146" s="29"/>
      <c r="B146" s="50"/>
      <c r="C146" s="51" t="s">
        <v>25</v>
      </c>
      <c r="D146" s="190">
        <f>E146+G146</f>
        <v>15763</v>
      </c>
      <c r="E146" s="190">
        <v>15763</v>
      </c>
      <c r="F146" s="190"/>
      <c r="G146" s="190"/>
      <c r="H146" s="194">
        <f>I146+K146</f>
        <v>0</v>
      </c>
      <c r="I146" s="189"/>
      <c r="J146" s="189"/>
      <c r="K146" s="201"/>
      <c r="L146" s="8">
        <f>M146+O146</f>
        <v>15763</v>
      </c>
      <c r="M146" s="8">
        <f>E146+I146</f>
        <v>15763</v>
      </c>
      <c r="N146" s="8">
        <f>F146+J146</f>
        <v>0</v>
      </c>
      <c r="O146" s="8">
        <f>G146+K146</f>
        <v>0</v>
      </c>
    </row>
    <row r="147" spans="1:15" ht="15" customHeight="1" x14ac:dyDescent="0.25">
      <c r="A147" s="29"/>
      <c r="B147" s="59"/>
      <c r="C147" s="51" t="s">
        <v>33</v>
      </c>
      <c r="D147" s="190">
        <f>E147+G147</f>
        <v>2137</v>
      </c>
      <c r="E147" s="190">
        <v>2137</v>
      </c>
      <c r="F147" s="190"/>
      <c r="G147" s="190"/>
      <c r="H147" s="194">
        <f>I147+K147</f>
        <v>0</v>
      </c>
      <c r="I147" s="189"/>
      <c r="J147" s="189"/>
      <c r="K147" s="201"/>
      <c r="L147" s="8">
        <f>M147+O147</f>
        <v>2137</v>
      </c>
      <c r="M147" s="8">
        <f>E147+I147</f>
        <v>2137</v>
      </c>
      <c r="N147" s="8">
        <f>F147+J147</f>
        <v>0</v>
      </c>
      <c r="O147" s="8">
        <f>G147+K147</f>
        <v>0</v>
      </c>
    </row>
    <row r="148" spans="1:15" ht="15" customHeight="1" x14ac:dyDescent="0.25">
      <c r="A148" s="29"/>
      <c r="B148" s="59"/>
      <c r="C148" s="51" t="s">
        <v>22</v>
      </c>
      <c r="D148" s="190">
        <f>E148+G148</f>
        <v>14626</v>
      </c>
      <c r="E148" s="190">
        <v>14626</v>
      </c>
      <c r="F148" s="190"/>
      <c r="G148" s="190"/>
      <c r="H148" s="194">
        <f>I148+K148</f>
        <v>0</v>
      </c>
      <c r="I148" s="189"/>
      <c r="J148" s="189"/>
      <c r="K148" s="201"/>
      <c r="L148" s="8">
        <f>M148+O148</f>
        <v>14626</v>
      </c>
      <c r="M148" s="8">
        <f>E148+I148</f>
        <v>14626</v>
      </c>
      <c r="N148" s="8">
        <f>F148+J148</f>
        <v>0</v>
      </c>
      <c r="O148" s="8">
        <f>G148+K148</f>
        <v>0</v>
      </c>
    </row>
    <row r="149" spans="1:15" ht="15" customHeight="1" x14ac:dyDescent="0.25">
      <c r="A149" s="25" t="s">
        <v>102</v>
      </c>
      <c r="B149" s="16" t="s">
        <v>15</v>
      </c>
      <c r="C149" s="51"/>
      <c r="D149" s="190">
        <f>SUM(D150:D152)</f>
        <v>26447</v>
      </c>
      <c r="E149" s="190">
        <f>SUM(E150:E152)</f>
        <v>26447</v>
      </c>
      <c r="F149" s="190">
        <f>SUM(F150:F152)</f>
        <v>0</v>
      </c>
      <c r="G149" s="190">
        <f>SUM(G150:G152)</f>
        <v>0</v>
      </c>
      <c r="H149" s="189">
        <f>SUM(H150:H152)</f>
        <v>954</v>
      </c>
      <c r="I149" s="189">
        <f>SUM(I150:I152)</f>
        <v>954</v>
      </c>
      <c r="J149" s="189">
        <f>SUM(J150:J152)</f>
        <v>0</v>
      </c>
      <c r="K149" s="201">
        <f>SUM(K150:K152)</f>
        <v>0</v>
      </c>
      <c r="L149" s="8">
        <f>SUM(L150:L152)</f>
        <v>27401</v>
      </c>
      <c r="M149" s="8">
        <f>SUM(M150:M152)</f>
        <v>27401</v>
      </c>
      <c r="N149" s="8">
        <f>SUM(N150:N152)</f>
        <v>0</v>
      </c>
      <c r="O149" s="8">
        <f>SUM(O150:O152)</f>
        <v>0</v>
      </c>
    </row>
    <row r="150" spans="1:15" ht="15" customHeight="1" x14ac:dyDescent="0.25">
      <c r="A150" s="29"/>
      <c r="B150" s="50"/>
      <c r="C150" s="51" t="s">
        <v>25</v>
      </c>
      <c r="D150" s="190">
        <f>E150+G150</f>
        <v>13859</v>
      </c>
      <c r="E150" s="190">
        <v>13859</v>
      </c>
      <c r="F150" s="190"/>
      <c r="G150" s="190"/>
      <c r="H150" s="194">
        <f>I150+K150</f>
        <v>0</v>
      </c>
      <c r="I150" s="189"/>
      <c r="J150" s="189"/>
      <c r="K150" s="201"/>
      <c r="L150" s="8">
        <f>M150+O150</f>
        <v>13859</v>
      </c>
      <c r="M150" s="8">
        <f>E150+I150</f>
        <v>13859</v>
      </c>
      <c r="N150" s="8">
        <f>F150+J150</f>
        <v>0</v>
      </c>
      <c r="O150" s="8">
        <f>G150+K150</f>
        <v>0</v>
      </c>
    </row>
    <row r="151" spans="1:15" ht="15" customHeight="1" x14ac:dyDescent="0.25">
      <c r="A151" s="29"/>
      <c r="B151" s="59"/>
      <c r="C151" s="51" t="s">
        <v>33</v>
      </c>
      <c r="D151" s="190">
        <f>E151+G151</f>
        <v>1452</v>
      </c>
      <c r="E151" s="190">
        <v>1452</v>
      </c>
      <c r="F151" s="190"/>
      <c r="G151" s="190"/>
      <c r="H151" s="194">
        <f>I151+K151</f>
        <v>0</v>
      </c>
      <c r="I151" s="189"/>
      <c r="J151" s="189"/>
      <c r="K151" s="201"/>
      <c r="L151" s="8">
        <f>M151+O151</f>
        <v>1452</v>
      </c>
      <c r="M151" s="8">
        <f>E151+I151</f>
        <v>1452</v>
      </c>
      <c r="N151" s="8">
        <f>F151+J151</f>
        <v>0</v>
      </c>
      <c r="O151" s="8">
        <f>G151+K151</f>
        <v>0</v>
      </c>
    </row>
    <row r="152" spans="1:15" ht="15" customHeight="1" x14ac:dyDescent="0.25">
      <c r="A152" s="29"/>
      <c r="B152" s="59"/>
      <c r="C152" s="51" t="s">
        <v>22</v>
      </c>
      <c r="D152" s="190">
        <f>E152+G152</f>
        <v>11136</v>
      </c>
      <c r="E152" s="190">
        <v>11136</v>
      </c>
      <c r="F152" s="190"/>
      <c r="G152" s="190"/>
      <c r="H152" s="194">
        <f>I152+K152</f>
        <v>954</v>
      </c>
      <c r="I152" s="189">
        <v>954</v>
      </c>
      <c r="J152" s="189"/>
      <c r="K152" s="201"/>
      <c r="L152" s="8">
        <f>M152+O152</f>
        <v>12090</v>
      </c>
      <c r="M152" s="8">
        <f>E152+I152</f>
        <v>12090</v>
      </c>
      <c r="N152" s="8">
        <f>F152+J152</f>
        <v>0</v>
      </c>
      <c r="O152" s="8">
        <f>G152+K152</f>
        <v>0</v>
      </c>
    </row>
    <row r="153" spans="1:15" ht="15" customHeight="1" x14ac:dyDescent="0.25">
      <c r="A153" s="25" t="s">
        <v>103</v>
      </c>
      <c r="B153" s="52" t="s">
        <v>16</v>
      </c>
      <c r="C153" s="51"/>
      <c r="D153" s="190">
        <f>SUM(D154:D156)</f>
        <v>52548</v>
      </c>
      <c r="E153" s="190">
        <f>SUM(E154:E156)</f>
        <v>48548</v>
      </c>
      <c r="F153" s="190">
        <f>SUM(F154:F156)</f>
        <v>0</v>
      </c>
      <c r="G153" s="190">
        <f>SUM(G154:G156)</f>
        <v>4000</v>
      </c>
      <c r="H153" s="189">
        <f>SUM(H154:H156)</f>
        <v>0</v>
      </c>
      <c r="I153" s="189">
        <f>SUM(I154:I156)</f>
        <v>0</v>
      </c>
      <c r="J153" s="189">
        <f>SUM(J154:J156)</f>
        <v>0</v>
      </c>
      <c r="K153" s="201">
        <f>SUM(K154:K156)</f>
        <v>0</v>
      </c>
      <c r="L153" s="8">
        <f>SUM(L154:L156)</f>
        <v>52548</v>
      </c>
      <c r="M153" s="8">
        <f>SUM(M154:M156)</f>
        <v>48548</v>
      </c>
      <c r="N153" s="8">
        <f>SUM(N154:N156)</f>
        <v>0</v>
      </c>
      <c r="O153" s="8">
        <f>SUM(O154:O156)</f>
        <v>4000</v>
      </c>
    </row>
    <row r="154" spans="1:15" ht="15" customHeight="1" x14ac:dyDescent="0.25">
      <c r="A154" s="29"/>
      <c r="B154" s="50"/>
      <c r="C154" s="51" t="s">
        <v>25</v>
      </c>
      <c r="D154" s="190">
        <f>E154+G154</f>
        <v>21232</v>
      </c>
      <c r="E154" s="190">
        <v>21232</v>
      </c>
      <c r="F154" s="190"/>
      <c r="G154" s="190"/>
      <c r="H154" s="194">
        <f>I154+K154</f>
        <v>0</v>
      </c>
      <c r="I154" s="189"/>
      <c r="J154" s="189"/>
      <c r="K154" s="201"/>
      <c r="L154" s="8">
        <f>M154+O154</f>
        <v>21232</v>
      </c>
      <c r="M154" s="8">
        <f>E154+I154</f>
        <v>21232</v>
      </c>
      <c r="N154" s="8">
        <f>F154+J154</f>
        <v>0</v>
      </c>
      <c r="O154" s="8">
        <f>G154+K154</f>
        <v>0</v>
      </c>
    </row>
    <row r="155" spans="1:15" ht="15" customHeight="1" x14ac:dyDescent="0.25">
      <c r="A155" s="29"/>
      <c r="B155" s="53"/>
      <c r="C155" s="51" t="s">
        <v>33</v>
      </c>
      <c r="D155" s="190">
        <f>E155+G155</f>
        <v>5432</v>
      </c>
      <c r="E155" s="190">
        <v>5432</v>
      </c>
      <c r="F155" s="190"/>
      <c r="G155" s="190"/>
      <c r="H155" s="194">
        <f>I155+K155</f>
        <v>0</v>
      </c>
      <c r="I155" s="189"/>
      <c r="J155" s="189"/>
      <c r="K155" s="201"/>
      <c r="L155" s="8">
        <f>M155+O155</f>
        <v>5432</v>
      </c>
      <c r="M155" s="8">
        <f>E155+I155</f>
        <v>5432</v>
      </c>
      <c r="N155" s="8">
        <f>F155+J155</f>
        <v>0</v>
      </c>
      <c r="O155" s="8">
        <f>G155+K155</f>
        <v>0</v>
      </c>
    </row>
    <row r="156" spans="1:15" ht="15" customHeight="1" x14ac:dyDescent="0.25">
      <c r="A156" s="29"/>
      <c r="B156" s="53"/>
      <c r="C156" s="51" t="s">
        <v>22</v>
      </c>
      <c r="D156" s="190">
        <f>E156+G156</f>
        <v>25884</v>
      </c>
      <c r="E156" s="190">
        <v>21884</v>
      </c>
      <c r="F156" s="190"/>
      <c r="G156" s="190">
        <v>4000</v>
      </c>
      <c r="H156" s="194">
        <f>I156+K156</f>
        <v>0</v>
      </c>
      <c r="I156" s="189"/>
      <c r="J156" s="189"/>
      <c r="K156" s="201"/>
      <c r="L156" s="8">
        <f>M156+O156</f>
        <v>25884</v>
      </c>
      <c r="M156" s="8">
        <f>E156+I156</f>
        <v>21884</v>
      </c>
      <c r="N156" s="8">
        <f>F156+J156</f>
        <v>0</v>
      </c>
      <c r="O156" s="8">
        <f>G156+K156</f>
        <v>4000</v>
      </c>
    </row>
    <row r="157" spans="1:15" ht="15" customHeight="1" x14ac:dyDescent="0.25">
      <c r="A157" s="25" t="s">
        <v>104</v>
      </c>
      <c r="B157" s="16" t="s">
        <v>17</v>
      </c>
      <c r="C157" s="51"/>
      <c r="D157" s="190">
        <f>SUM(D158:D160)</f>
        <v>26126</v>
      </c>
      <c r="E157" s="190">
        <f>SUM(E158:E160)</f>
        <v>26126</v>
      </c>
      <c r="F157" s="190">
        <f>SUM(F158:F160)</f>
        <v>0</v>
      </c>
      <c r="G157" s="190">
        <f>SUM(G158:G160)</f>
        <v>0</v>
      </c>
      <c r="H157" s="189">
        <f>SUM(H158:H160)</f>
        <v>0</v>
      </c>
      <c r="I157" s="189">
        <f>SUM(I158:I160)</f>
        <v>0</v>
      </c>
      <c r="J157" s="189">
        <f>SUM(J158:J160)</f>
        <v>0</v>
      </c>
      <c r="K157" s="201">
        <f>SUM(K158:K160)</f>
        <v>0</v>
      </c>
      <c r="L157" s="8">
        <f>SUM(L158:L160)</f>
        <v>26126</v>
      </c>
      <c r="M157" s="8">
        <f>SUM(M158:M160)</f>
        <v>26126</v>
      </c>
      <c r="N157" s="8">
        <f>SUM(N158:N160)</f>
        <v>0</v>
      </c>
      <c r="O157" s="8">
        <f>SUM(O158:O160)</f>
        <v>0</v>
      </c>
    </row>
    <row r="158" spans="1:15" ht="15" customHeight="1" x14ac:dyDescent="0.25">
      <c r="A158" s="29"/>
      <c r="B158" s="50"/>
      <c r="C158" s="51" t="s">
        <v>25</v>
      </c>
      <c r="D158" s="190">
        <f>E158+G158</f>
        <v>16291</v>
      </c>
      <c r="E158" s="190">
        <v>16291</v>
      </c>
      <c r="F158" s="190"/>
      <c r="G158" s="190"/>
      <c r="H158" s="194">
        <f>I158+K158</f>
        <v>0</v>
      </c>
      <c r="I158" s="189"/>
      <c r="J158" s="189"/>
      <c r="K158" s="201"/>
      <c r="L158" s="8">
        <f>M158+O158</f>
        <v>16291</v>
      </c>
      <c r="M158" s="8">
        <f>E158+I158</f>
        <v>16291</v>
      </c>
      <c r="N158" s="8">
        <f>F158+J158</f>
        <v>0</v>
      </c>
      <c r="O158" s="8">
        <f>G158+K158</f>
        <v>0</v>
      </c>
    </row>
    <row r="159" spans="1:15" ht="15" customHeight="1" x14ac:dyDescent="0.25">
      <c r="A159" s="29"/>
      <c r="B159" s="59"/>
      <c r="C159" s="51" t="s">
        <v>33</v>
      </c>
      <c r="D159" s="190">
        <f>E159+G159</f>
        <v>1517</v>
      </c>
      <c r="E159" s="190">
        <v>1517</v>
      </c>
      <c r="F159" s="190"/>
      <c r="G159" s="190"/>
      <c r="H159" s="194">
        <f>I159+K159</f>
        <v>0</v>
      </c>
      <c r="I159" s="189"/>
      <c r="J159" s="189"/>
      <c r="K159" s="201"/>
      <c r="L159" s="8">
        <f>M159+O159</f>
        <v>1517</v>
      </c>
      <c r="M159" s="8">
        <f>E159+I159</f>
        <v>1517</v>
      </c>
      <c r="N159" s="8">
        <f>F159+J159</f>
        <v>0</v>
      </c>
      <c r="O159" s="8">
        <f>G159+K159</f>
        <v>0</v>
      </c>
    </row>
    <row r="160" spans="1:15" ht="15" customHeight="1" x14ac:dyDescent="0.25">
      <c r="A160" s="29"/>
      <c r="B160" s="59"/>
      <c r="C160" s="51" t="s">
        <v>22</v>
      </c>
      <c r="D160" s="190">
        <f>E160+G160</f>
        <v>8318</v>
      </c>
      <c r="E160" s="190">
        <v>8318</v>
      </c>
      <c r="F160" s="190"/>
      <c r="G160" s="190"/>
      <c r="H160" s="194">
        <f>I160+K160</f>
        <v>0</v>
      </c>
      <c r="I160" s="189"/>
      <c r="J160" s="189"/>
      <c r="K160" s="201"/>
      <c r="L160" s="8">
        <f>M160+O160</f>
        <v>8318</v>
      </c>
      <c r="M160" s="8">
        <f>E160+I160</f>
        <v>8318</v>
      </c>
      <c r="N160" s="8">
        <f>F160+J160</f>
        <v>0</v>
      </c>
      <c r="O160" s="8">
        <f>G160+K160</f>
        <v>0</v>
      </c>
    </row>
    <row r="161" spans="1:15" ht="15" customHeight="1" x14ac:dyDescent="0.25">
      <c r="A161" s="25" t="s">
        <v>105</v>
      </c>
      <c r="B161" s="16" t="s">
        <v>18</v>
      </c>
      <c r="C161" s="51"/>
      <c r="D161" s="190">
        <f>SUM(D162:D164)</f>
        <v>24221</v>
      </c>
      <c r="E161" s="190">
        <f>SUM(E162:E164)</f>
        <v>19121</v>
      </c>
      <c r="F161" s="190">
        <f>SUM(F162:F164)</f>
        <v>0</v>
      </c>
      <c r="G161" s="190">
        <f>SUM(G162:G164)</f>
        <v>5100</v>
      </c>
      <c r="H161" s="189">
        <f>SUM(H162:H164)</f>
        <v>0</v>
      </c>
      <c r="I161" s="189">
        <f>SUM(I162:I164)</f>
        <v>0</v>
      </c>
      <c r="J161" s="189">
        <f>SUM(J162:J164)</f>
        <v>0</v>
      </c>
      <c r="K161" s="201">
        <f>SUM(K162:K164)</f>
        <v>0</v>
      </c>
      <c r="L161" s="8">
        <f>SUM(L162:L164)</f>
        <v>24221</v>
      </c>
      <c r="M161" s="8">
        <f>SUM(M162:M164)</f>
        <v>19121</v>
      </c>
      <c r="N161" s="8">
        <f>SUM(N162:N164)</f>
        <v>0</v>
      </c>
      <c r="O161" s="8">
        <f>SUM(O162:O164)</f>
        <v>5100</v>
      </c>
    </row>
    <row r="162" spans="1:15" ht="15" customHeight="1" x14ac:dyDescent="0.25">
      <c r="A162" s="29"/>
      <c r="B162" s="50"/>
      <c r="C162" s="51" t="s">
        <v>25</v>
      </c>
      <c r="D162" s="190">
        <f>E162+G162</f>
        <v>10007</v>
      </c>
      <c r="E162" s="190">
        <v>10007</v>
      </c>
      <c r="F162" s="190"/>
      <c r="G162" s="190"/>
      <c r="H162" s="194">
        <f>I162+K162</f>
        <v>0</v>
      </c>
      <c r="I162" s="189"/>
      <c r="J162" s="189"/>
      <c r="K162" s="201"/>
      <c r="L162" s="8">
        <f>M162+O162</f>
        <v>10007</v>
      </c>
      <c r="M162" s="8">
        <f>E162+I162</f>
        <v>10007</v>
      </c>
      <c r="N162" s="8">
        <f>F162+J162</f>
        <v>0</v>
      </c>
      <c r="O162" s="8">
        <f>G162+K162</f>
        <v>0</v>
      </c>
    </row>
    <row r="163" spans="1:15" ht="15" customHeight="1" x14ac:dyDescent="0.25">
      <c r="A163" s="29"/>
      <c r="B163" s="59"/>
      <c r="C163" s="51" t="s">
        <v>33</v>
      </c>
      <c r="D163" s="190">
        <f>E163+G163</f>
        <v>1725</v>
      </c>
      <c r="E163" s="190">
        <v>1725</v>
      </c>
      <c r="F163" s="190"/>
      <c r="G163" s="190"/>
      <c r="H163" s="194">
        <f>I163+K163</f>
        <v>0</v>
      </c>
      <c r="I163" s="189"/>
      <c r="J163" s="189"/>
      <c r="K163" s="201"/>
      <c r="L163" s="8">
        <f>M163+O163</f>
        <v>1725</v>
      </c>
      <c r="M163" s="8">
        <f>E163+I163</f>
        <v>1725</v>
      </c>
      <c r="N163" s="8">
        <f>F163+J163</f>
        <v>0</v>
      </c>
      <c r="O163" s="8">
        <f>G163+K163</f>
        <v>0</v>
      </c>
    </row>
    <row r="164" spans="1:15" ht="15" customHeight="1" x14ac:dyDescent="0.25">
      <c r="A164" s="29"/>
      <c r="B164" s="59"/>
      <c r="C164" s="51" t="s">
        <v>22</v>
      </c>
      <c r="D164" s="190">
        <f>E164+G164</f>
        <v>12489</v>
      </c>
      <c r="E164" s="190">
        <v>7389</v>
      </c>
      <c r="F164" s="190"/>
      <c r="G164" s="190">
        <v>5100</v>
      </c>
      <c r="H164" s="194">
        <f>I164+K164</f>
        <v>0</v>
      </c>
      <c r="I164" s="189"/>
      <c r="J164" s="189"/>
      <c r="K164" s="201"/>
      <c r="L164" s="8">
        <f>M164+O164</f>
        <v>12489</v>
      </c>
      <c r="M164" s="8">
        <f>E164+I164</f>
        <v>7389</v>
      </c>
      <c r="N164" s="8">
        <f>F164+J164</f>
        <v>0</v>
      </c>
      <c r="O164" s="8">
        <f>G164+K164</f>
        <v>5100</v>
      </c>
    </row>
    <row r="165" spans="1:15" ht="15" customHeight="1" x14ac:dyDescent="0.25">
      <c r="A165" s="25" t="s">
        <v>106</v>
      </c>
      <c r="B165" s="19" t="s">
        <v>19</v>
      </c>
      <c r="C165" s="55"/>
      <c r="D165" s="190">
        <f>SUM(D166:D168)</f>
        <v>651831</v>
      </c>
      <c r="E165" s="190">
        <f>SUM(E166:E168)</f>
        <v>624831</v>
      </c>
      <c r="F165" s="190">
        <f>SUM(F166:F168)</f>
        <v>0</v>
      </c>
      <c r="G165" s="190">
        <f>SUM(G166:G168)</f>
        <v>27000</v>
      </c>
      <c r="H165" s="194">
        <f>SUM(H166:H168)</f>
        <v>-6000</v>
      </c>
      <c r="I165" s="189">
        <f>SUM(I166:I168)</f>
        <v>-6000</v>
      </c>
      <c r="J165" s="189">
        <f>SUM(J166:J168)</f>
        <v>0</v>
      </c>
      <c r="K165" s="201">
        <f>SUM(K166:K168)</f>
        <v>0</v>
      </c>
      <c r="L165" s="8">
        <f>SUM(L166:L168)</f>
        <v>645831</v>
      </c>
      <c r="M165" s="8">
        <f>SUM(M166:M168)</f>
        <v>618831</v>
      </c>
      <c r="N165" s="8">
        <f>SUM(N166:N168)</f>
        <v>0</v>
      </c>
      <c r="O165" s="8">
        <f>SUM(O166:O168)</f>
        <v>27000</v>
      </c>
    </row>
    <row r="166" spans="1:15" ht="15" customHeight="1" x14ac:dyDescent="0.25">
      <c r="A166" s="29"/>
      <c r="B166" s="47"/>
      <c r="C166" s="51" t="s">
        <v>25</v>
      </c>
      <c r="D166" s="190">
        <f>E166+G166</f>
        <v>10000</v>
      </c>
      <c r="E166" s="190">
        <v>10000</v>
      </c>
      <c r="F166" s="190"/>
      <c r="G166" s="190"/>
      <c r="H166" s="194">
        <f>I166+K166</f>
        <v>0</v>
      </c>
      <c r="I166" s="189"/>
      <c r="J166" s="189"/>
      <c r="K166" s="201"/>
      <c r="L166" s="8">
        <f>M166+O166</f>
        <v>10000</v>
      </c>
      <c r="M166" s="8">
        <f>E166+I166</f>
        <v>10000</v>
      </c>
      <c r="N166" s="8">
        <f>F166+J166</f>
        <v>0</v>
      </c>
      <c r="O166" s="8">
        <f>G166+K166</f>
        <v>0</v>
      </c>
    </row>
    <row r="167" spans="1:15" ht="15" customHeight="1" x14ac:dyDescent="0.25">
      <c r="A167" s="29"/>
      <c r="B167" s="47"/>
      <c r="C167" s="55" t="s">
        <v>33</v>
      </c>
      <c r="D167" s="190">
        <f>E167+G167</f>
        <v>147435</v>
      </c>
      <c r="E167" s="190">
        <v>147435</v>
      </c>
      <c r="F167" s="190"/>
      <c r="G167" s="190"/>
      <c r="H167" s="194">
        <f>I167+K167</f>
        <v>0</v>
      </c>
      <c r="I167" s="189"/>
      <c r="J167" s="189"/>
      <c r="K167" s="201"/>
      <c r="L167" s="8">
        <f>M167+O167</f>
        <v>147435</v>
      </c>
      <c r="M167" s="8">
        <f>E167+I167</f>
        <v>147435</v>
      </c>
      <c r="N167" s="8">
        <f>F167+J167</f>
        <v>0</v>
      </c>
      <c r="O167" s="8">
        <f>G167+K167</f>
        <v>0</v>
      </c>
    </row>
    <row r="168" spans="1:15" ht="15" customHeight="1" x14ac:dyDescent="0.25">
      <c r="A168" s="29"/>
      <c r="B168" s="47"/>
      <c r="C168" s="55" t="s">
        <v>22</v>
      </c>
      <c r="D168" s="190">
        <f>E168+G168</f>
        <v>494396</v>
      </c>
      <c r="E168" s="190">
        <v>467396</v>
      </c>
      <c r="F168" s="190"/>
      <c r="G168" s="190">
        <v>27000</v>
      </c>
      <c r="H168" s="194">
        <f>I168+K168</f>
        <v>-6000</v>
      </c>
      <c r="I168" s="189">
        <v>-6000</v>
      </c>
      <c r="J168" s="189"/>
      <c r="K168" s="201"/>
      <c r="L168" s="8">
        <f>M168+O168</f>
        <v>488396</v>
      </c>
      <c r="M168" s="8">
        <f>E168+I168</f>
        <v>461396</v>
      </c>
      <c r="N168" s="8">
        <f>F168+J168</f>
        <v>0</v>
      </c>
      <c r="O168" s="8">
        <f>G168+K168</f>
        <v>27000</v>
      </c>
    </row>
    <row r="169" spans="1:15" ht="15.95" customHeight="1" x14ac:dyDescent="0.25">
      <c r="A169" s="60" t="s">
        <v>107</v>
      </c>
      <c r="B169" s="33" t="s">
        <v>191</v>
      </c>
      <c r="C169" s="15"/>
      <c r="D169" s="188">
        <f>D117+D125+D129+D133+D137+D141+D145+D149+D153+D157+D161+D165</f>
        <v>2696255</v>
      </c>
      <c r="E169" s="188">
        <f>E117+E125+E129+E133+E137+E141+E145+E149+E153+E157+E161+E165</f>
        <v>2380955</v>
      </c>
      <c r="F169" s="188">
        <f>F117+F125+F129+F133+F137+F141+F145+F149+F153+F157+F161+F165</f>
        <v>0</v>
      </c>
      <c r="G169" s="188">
        <f>G117+G125+G129+G133+G137+G141+G145+G149+G153+G157+G161+G165</f>
        <v>315300</v>
      </c>
      <c r="H169" s="187">
        <f>H117+H125+H129+H133+H137+H141+H145+H149+H153+H157+H161+H165</f>
        <v>-49061</v>
      </c>
      <c r="I169" s="187">
        <f>I117+I125+I129+I133+I137+I141+I145+I149+I153+I157+I161+I165</f>
        <v>-38797</v>
      </c>
      <c r="J169" s="187">
        <f>J117+J125+J129+J133+J137+J141+J145+J149+J153+J157+J161+J165</f>
        <v>0</v>
      </c>
      <c r="K169" s="203">
        <f>K117+K125+K129+K133+K137+K141+K145+K149+K153+K157+K161+K165</f>
        <v>-10264</v>
      </c>
      <c r="L169" s="1">
        <f>L117+L125+L129+L133+L137+L141+L145+L149+L153+L157+L161+L165</f>
        <v>2647194</v>
      </c>
      <c r="M169" s="1">
        <f>M117+M125+M129+M133+M137+M141+M145+M149+M153+M157+M161+M165</f>
        <v>2342158</v>
      </c>
      <c r="N169" s="1">
        <f>N117+N125+N129+N133+N137+N141+N145+N149+N153+N157+N161+N165</f>
        <v>0</v>
      </c>
      <c r="O169" s="1">
        <f>O117+O125+O129+O133+O137+O141+O145+O149+O153+O157+O161+O165</f>
        <v>305036</v>
      </c>
    </row>
    <row r="170" spans="1:15" ht="27.95" customHeight="1" x14ac:dyDescent="0.25">
      <c r="A170" s="61"/>
      <c r="B170" s="215" t="s">
        <v>184</v>
      </c>
      <c r="C170" s="92"/>
      <c r="D170" s="214">
        <f>D122</f>
        <v>1173670</v>
      </c>
      <c r="E170" s="214">
        <f>E122</f>
        <v>1173670</v>
      </c>
      <c r="F170" s="214">
        <f>F122</f>
        <v>0</v>
      </c>
      <c r="G170" s="214">
        <f>G122</f>
        <v>0</v>
      </c>
      <c r="H170" s="213">
        <f>H122</f>
        <v>0</v>
      </c>
      <c r="I170" s="213">
        <f>I122</f>
        <v>0</v>
      </c>
      <c r="J170" s="213">
        <f>J122</f>
        <v>0</v>
      </c>
      <c r="K170" s="212">
        <f>K122</f>
        <v>0</v>
      </c>
      <c r="L170" s="69">
        <f>L122</f>
        <v>1173670</v>
      </c>
      <c r="M170" s="69">
        <f>M122</f>
        <v>1173670</v>
      </c>
      <c r="N170" s="69">
        <f>N122</f>
        <v>0</v>
      </c>
      <c r="O170" s="69">
        <f>O122</f>
        <v>0</v>
      </c>
    </row>
    <row r="171" spans="1:15" ht="15.95" customHeight="1" x14ac:dyDescent="0.25">
      <c r="A171" s="66" t="s">
        <v>108</v>
      </c>
      <c r="B171" s="454" t="s">
        <v>69</v>
      </c>
      <c r="C171" s="454"/>
      <c r="D171" s="454"/>
      <c r="E171" s="454"/>
      <c r="F171" s="454"/>
      <c r="G171" s="454"/>
      <c r="H171" s="454"/>
      <c r="I171" s="454"/>
      <c r="J171" s="454"/>
      <c r="K171" s="454"/>
      <c r="L171" s="454"/>
      <c r="M171" s="454"/>
      <c r="N171" s="454"/>
      <c r="O171" s="454"/>
    </row>
    <row r="172" spans="1:15" ht="15" customHeight="1" x14ac:dyDescent="0.25">
      <c r="A172" s="5" t="s">
        <v>109</v>
      </c>
      <c r="B172" s="59" t="s">
        <v>20</v>
      </c>
      <c r="C172" s="76" t="s">
        <v>34</v>
      </c>
      <c r="D172" s="190">
        <f>SUM(D173:D174)</f>
        <v>13137</v>
      </c>
      <c r="E172" s="190">
        <f>SUM(E173:E174)</f>
        <v>13137</v>
      </c>
      <c r="F172" s="190">
        <f>SUM(F173:F174)</f>
        <v>0</v>
      </c>
      <c r="G172" s="190">
        <f>SUM(G173:G174)</f>
        <v>0</v>
      </c>
      <c r="H172" s="194">
        <f>I172+K172</f>
        <v>0</v>
      </c>
      <c r="I172" s="189">
        <f>SUM(I173:I174)</f>
        <v>0</v>
      </c>
      <c r="J172" s="189">
        <f>SUM(J173:J174)</f>
        <v>0</v>
      </c>
      <c r="K172" s="201">
        <f>SUM(K173:K174)</f>
        <v>0</v>
      </c>
      <c r="L172" s="8">
        <f>SUM(L173:L174)</f>
        <v>13137</v>
      </c>
      <c r="M172" s="8">
        <f>SUM(M173:M174)</f>
        <v>13137</v>
      </c>
      <c r="N172" s="8">
        <f>SUM(N173:N174)</f>
        <v>0</v>
      </c>
      <c r="O172" s="8">
        <f>SUM(O173:O174)</f>
        <v>0</v>
      </c>
    </row>
    <row r="173" spans="1:15" ht="15" hidden="1" customHeight="1" x14ac:dyDescent="0.25">
      <c r="A173" s="11"/>
      <c r="B173" s="399" t="s">
        <v>8</v>
      </c>
      <c r="C173" s="350"/>
      <c r="D173" s="193">
        <f>E173+G173</f>
        <v>10137</v>
      </c>
      <c r="E173" s="193">
        <v>10137</v>
      </c>
      <c r="F173" s="193"/>
      <c r="G173" s="193"/>
      <c r="H173" s="194">
        <f>I173+K173</f>
        <v>0</v>
      </c>
      <c r="I173" s="194"/>
      <c r="J173" s="194"/>
      <c r="K173" s="211"/>
      <c r="L173" s="398">
        <f>M173+O173</f>
        <v>10137</v>
      </c>
      <c r="M173" s="396">
        <f>E173+I173</f>
        <v>10137</v>
      </c>
      <c r="N173" s="397">
        <f>F173+J173</f>
        <v>0</v>
      </c>
      <c r="O173" s="396">
        <f>G173+K173</f>
        <v>0</v>
      </c>
    </row>
    <row r="174" spans="1:15" ht="15" customHeight="1" x14ac:dyDescent="0.25">
      <c r="A174" s="11"/>
      <c r="B174" s="65" t="s">
        <v>172</v>
      </c>
      <c r="C174" s="88"/>
      <c r="D174" s="193">
        <f>E174+G174</f>
        <v>3000</v>
      </c>
      <c r="E174" s="193">
        <v>3000</v>
      </c>
      <c r="F174" s="193"/>
      <c r="G174" s="193"/>
      <c r="H174" s="194">
        <f>I174+K174</f>
        <v>0</v>
      </c>
      <c r="I174" s="194"/>
      <c r="J174" s="194"/>
      <c r="K174" s="211"/>
      <c r="L174" s="8">
        <f>M174+O174</f>
        <v>3000</v>
      </c>
      <c r="M174" s="8">
        <f>E174+I174</f>
        <v>3000</v>
      </c>
      <c r="N174" s="8">
        <f>F174+J174</f>
        <v>0</v>
      </c>
      <c r="O174" s="8">
        <f>G174+K174</f>
        <v>0</v>
      </c>
    </row>
    <row r="175" spans="1:15" ht="15" customHeight="1" x14ac:dyDescent="0.25">
      <c r="A175" s="5" t="s">
        <v>110</v>
      </c>
      <c r="B175" s="19" t="s">
        <v>77</v>
      </c>
      <c r="C175" s="20" t="s">
        <v>34</v>
      </c>
      <c r="D175" s="190">
        <f>E175+G175</f>
        <v>29296</v>
      </c>
      <c r="E175" s="190">
        <v>29296</v>
      </c>
      <c r="F175" s="190">
        <v>22443</v>
      </c>
      <c r="G175" s="190"/>
      <c r="H175" s="194">
        <f>I175+K175</f>
        <v>0</v>
      </c>
      <c r="I175" s="189"/>
      <c r="J175" s="189"/>
      <c r="K175" s="201"/>
      <c r="L175" s="8">
        <f>M175+O175</f>
        <v>29296</v>
      </c>
      <c r="M175" s="8">
        <f>E175+I175</f>
        <v>29296</v>
      </c>
      <c r="N175" s="8">
        <f>F175+J175</f>
        <v>22443</v>
      </c>
      <c r="O175" s="8">
        <f>G175+K175</f>
        <v>0</v>
      </c>
    </row>
    <row r="176" spans="1:15" ht="15.95" customHeight="1" x14ac:dyDescent="0.25">
      <c r="A176" s="452" t="s">
        <v>111</v>
      </c>
      <c r="B176" s="152" t="s">
        <v>192</v>
      </c>
      <c r="C176" s="156"/>
      <c r="D176" s="210">
        <f>D172+D175</f>
        <v>42433</v>
      </c>
      <c r="E176" s="210">
        <f>E172+E175</f>
        <v>42433</v>
      </c>
      <c r="F176" s="210">
        <f>F172+F175</f>
        <v>22443</v>
      </c>
      <c r="G176" s="210">
        <f>G172+G175</f>
        <v>0</v>
      </c>
      <c r="H176" s="209">
        <f>H172+H175</f>
        <v>0</v>
      </c>
      <c r="I176" s="209">
        <f>I172+I175</f>
        <v>0</v>
      </c>
      <c r="J176" s="209">
        <f>J172+J175</f>
        <v>0</v>
      </c>
      <c r="K176" s="208">
        <f>K172+K175</f>
        <v>0</v>
      </c>
      <c r="L176" s="33">
        <f>L172+L175</f>
        <v>42433</v>
      </c>
      <c r="M176" s="33">
        <f>M172+M175</f>
        <v>42433</v>
      </c>
      <c r="N176" s="33">
        <f>N172+N175</f>
        <v>22443</v>
      </c>
      <c r="O176" s="33">
        <f>O172+O175</f>
        <v>0</v>
      </c>
    </row>
    <row r="177" spans="1:15" ht="15.95" customHeight="1" x14ac:dyDescent="0.25">
      <c r="A177" s="453"/>
      <c r="B177" s="394" t="s">
        <v>172</v>
      </c>
      <c r="C177" s="15"/>
      <c r="D177" s="214">
        <f>D174</f>
        <v>3000</v>
      </c>
      <c r="E177" s="214">
        <f>E174</f>
        <v>3000</v>
      </c>
      <c r="F177" s="214">
        <f>F174</f>
        <v>0</v>
      </c>
      <c r="G177" s="214">
        <f>G174</f>
        <v>0</v>
      </c>
      <c r="H177" s="213">
        <f>H174</f>
        <v>0</v>
      </c>
      <c r="I177" s="213">
        <f>I174</f>
        <v>0</v>
      </c>
      <c r="J177" s="213">
        <f>J174</f>
        <v>0</v>
      </c>
      <c r="K177" s="212">
        <f>K174</f>
        <v>0</v>
      </c>
      <c r="L177" s="69">
        <f>L174</f>
        <v>3000</v>
      </c>
      <c r="M177" s="69">
        <f>M174</f>
        <v>3000</v>
      </c>
      <c r="N177" s="69">
        <f>N174</f>
        <v>0</v>
      </c>
      <c r="O177" s="69">
        <f>O174</f>
        <v>0</v>
      </c>
    </row>
    <row r="178" spans="1:15" ht="15.95" customHeight="1" x14ac:dyDescent="0.25">
      <c r="A178" s="9" t="s">
        <v>112</v>
      </c>
      <c r="B178" s="454" t="s">
        <v>187</v>
      </c>
      <c r="C178" s="454"/>
      <c r="D178" s="454"/>
      <c r="E178" s="454"/>
      <c r="F178" s="454"/>
      <c r="G178" s="454"/>
      <c r="H178" s="454"/>
      <c r="I178" s="454"/>
      <c r="J178" s="454"/>
      <c r="K178" s="454"/>
      <c r="L178" s="454"/>
      <c r="M178" s="454"/>
      <c r="N178" s="454"/>
      <c r="O178" s="454"/>
    </row>
    <row r="179" spans="1:15" ht="15" customHeight="1" x14ac:dyDescent="0.25">
      <c r="A179" s="5" t="s">
        <v>113</v>
      </c>
      <c r="B179" s="62" t="s">
        <v>20</v>
      </c>
      <c r="C179" s="207"/>
      <c r="D179" s="190">
        <f>SUM(D180:D181)</f>
        <v>701709</v>
      </c>
      <c r="E179" s="190">
        <f>SUM(E180:E181)</f>
        <v>602103</v>
      </c>
      <c r="F179" s="190">
        <f>SUM(F180:F181)</f>
        <v>70195</v>
      </c>
      <c r="G179" s="190">
        <f>SUM(G180:G181)</f>
        <v>99606</v>
      </c>
      <c r="H179" s="189">
        <f>SUM(H180:H181)</f>
        <v>59502</v>
      </c>
      <c r="I179" s="189">
        <f>SUM(I180:I181)</f>
        <v>49438</v>
      </c>
      <c r="J179" s="189">
        <f>SUM(J180:J181)</f>
        <v>0</v>
      </c>
      <c r="K179" s="201">
        <f>SUM(K180:K181)</f>
        <v>10064</v>
      </c>
      <c r="L179" s="77">
        <f>SUM(L180:L181)</f>
        <v>761211</v>
      </c>
      <c r="M179" s="77">
        <f>SUM(M180:M181)</f>
        <v>651541</v>
      </c>
      <c r="N179" s="77">
        <f>SUM(N180:N181)</f>
        <v>70195</v>
      </c>
      <c r="O179" s="77">
        <f>SUM(O180:O181)</f>
        <v>109670</v>
      </c>
    </row>
    <row r="180" spans="1:15" ht="15" customHeight="1" x14ac:dyDescent="0.25">
      <c r="A180" s="11"/>
      <c r="B180" s="62"/>
      <c r="C180" s="20" t="s">
        <v>32</v>
      </c>
      <c r="D180" s="190">
        <f>E180+G180</f>
        <v>4344</v>
      </c>
      <c r="E180" s="190">
        <v>4344</v>
      </c>
      <c r="F180" s="190"/>
      <c r="G180" s="190"/>
      <c r="H180" s="194">
        <f>I180+K180</f>
        <v>0</v>
      </c>
      <c r="I180" s="189"/>
      <c r="J180" s="189"/>
      <c r="K180" s="201"/>
      <c r="L180" s="8">
        <f>M180+O180</f>
        <v>4344</v>
      </c>
      <c r="M180" s="8">
        <f>E180+I180</f>
        <v>4344</v>
      </c>
      <c r="N180" s="8">
        <f>F180+J180</f>
        <v>0</v>
      </c>
      <c r="O180" s="8">
        <f>G180+K180</f>
        <v>0</v>
      </c>
    </row>
    <row r="181" spans="1:15" ht="15.75" customHeight="1" x14ac:dyDescent="0.25">
      <c r="A181" s="11"/>
      <c r="B181" s="62"/>
      <c r="C181" s="20" t="s">
        <v>57</v>
      </c>
      <c r="D181" s="190">
        <f>SUM(D182:D183)</f>
        <v>697365</v>
      </c>
      <c r="E181" s="190">
        <f>SUM(E182:E183)</f>
        <v>597759</v>
      </c>
      <c r="F181" s="190">
        <f>SUM(F182:F183)</f>
        <v>70195</v>
      </c>
      <c r="G181" s="190">
        <f>SUM(G182:G183)</f>
        <v>99606</v>
      </c>
      <c r="H181" s="189">
        <f>SUM(H182:H183)</f>
        <v>59502</v>
      </c>
      <c r="I181" s="189">
        <f>SUM(I182:I183)</f>
        <v>49438</v>
      </c>
      <c r="J181" s="189">
        <f>SUM(J182:J183)</f>
        <v>0</v>
      </c>
      <c r="K181" s="189">
        <f>SUM(K182:K183)</f>
        <v>10064</v>
      </c>
      <c r="L181" s="8">
        <f>SUM(L182:L183)</f>
        <v>756867</v>
      </c>
      <c r="M181" s="8">
        <f>SUM(M182:M183)</f>
        <v>647197</v>
      </c>
      <c r="N181" s="8">
        <f>SUM(N182:N183)</f>
        <v>70195</v>
      </c>
      <c r="O181" s="8">
        <f>SUM(O182:O183)</f>
        <v>109670</v>
      </c>
    </row>
    <row r="182" spans="1:15" ht="15" hidden="1" customHeight="1" x14ac:dyDescent="0.25">
      <c r="A182" s="11"/>
      <c r="B182" s="399" t="s">
        <v>8</v>
      </c>
      <c r="C182" s="350"/>
      <c r="D182" s="190">
        <f>E182+G182</f>
        <v>650855</v>
      </c>
      <c r="E182" s="190">
        <v>551249</v>
      </c>
      <c r="F182" s="190">
        <v>68915</v>
      </c>
      <c r="G182" s="190">
        <v>99606</v>
      </c>
      <c r="H182" s="194">
        <f>I182+K182</f>
        <v>59502</v>
      </c>
      <c r="I182" s="189">
        <v>49438</v>
      </c>
      <c r="J182" s="189"/>
      <c r="K182" s="201">
        <v>10064</v>
      </c>
      <c r="L182" s="398">
        <f>M182+O182</f>
        <v>710357</v>
      </c>
      <c r="M182" s="396">
        <f>E182+I182</f>
        <v>600687</v>
      </c>
      <c r="N182" s="397">
        <f>F182+J182</f>
        <v>68915</v>
      </c>
      <c r="O182" s="396">
        <f>G182+K182</f>
        <v>109670</v>
      </c>
    </row>
    <row r="183" spans="1:15" ht="15" customHeight="1" x14ac:dyDescent="0.25">
      <c r="A183" s="11"/>
      <c r="B183" s="65" t="s">
        <v>172</v>
      </c>
      <c r="C183" s="88"/>
      <c r="D183" s="190">
        <f>E183+G183</f>
        <v>46510</v>
      </c>
      <c r="E183" s="190">
        <v>46510</v>
      </c>
      <c r="F183" s="190">
        <v>1280</v>
      </c>
      <c r="G183" s="190"/>
      <c r="H183" s="194">
        <f>I183+K183</f>
        <v>0</v>
      </c>
      <c r="I183" s="189"/>
      <c r="J183" s="189"/>
      <c r="K183" s="201"/>
      <c r="L183" s="8">
        <f>M183+O183</f>
        <v>46510</v>
      </c>
      <c r="M183" s="8">
        <f>E183+I183</f>
        <v>46510</v>
      </c>
      <c r="N183" s="8">
        <f>F183+J183</f>
        <v>1280</v>
      </c>
      <c r="O183" s="8">
        <f>G183+K183</f>
        <v>0</v>
      </c>
    </row>
    <row r="184" spans="1:15" x14ac:dyDescent="0.25">
      <c r="A184" s="9" t="s">
        <v>114</v>
      </c>
      <c r="B184" s="195" t="s">
        <v>61</v>
      </c>
      <c r="C184" s="20" t="s">
        <v>57</v>
      </c>
      <c r="D184" s="190">
        <f>E184+G184</f>
        <v>131788</v>
      </c>
      <c r="E184" s="190">
        <v>131788</v>
      </c>
      <c r="F184" s="190">
        <v>79661</v>
      </c>
      <c r="G184" s="190"/>
      <c r="H184" s="194">
        <f>I184+K184</f>
        <v>0</v>
      </c>
      <c r="I184" s="189"/>
      <c r="J184" s="189"/>
      <c r="K184" s="201"/>
      <c r="L184" s="8">
        <f>M184+O184</f>
        <v>131788</v>
      </c>
      <c r="M184" s="8">
        <f>E184+I184</f>
        <v>131788</v>
      </c>
      <c r="N184" s="8">
        <f>F184+J184</f>
        <v>79661</v>
      </c>
      <c r="O184" s="8">
        <f>G184+K184</f>
        <v>0</v>
      </c>
    </row>
    <row r="185" spans="1:15" ht="15" customHeight="1" x14ac:dyDescent="0.25">
      <c r="A185" s="11" t="s">
        <v>115</v>
      </c>
      <c r="B185" s="47" t="s">
        <v>35</v>
      </c>
      <c r="C185" s="20" t="s">
        <v>57</v>
      </c>
      <c r="D185" s="190">
        <f>E185+G185</f>
        <v>106635</v>
      </c>
      <c r="E185" s="190">
        <v>106635</v>
      </c>
      <c r="F185" s="190">
        <v>58586</v>
      </c>
      <c r="G185" s="190"/>
      <c r="H185" s="189">
        <f>I185+K185</f>
        <v>-3000</v>
      </c>
      <c r="I185" s="189">
        <v>-3000</v>
      </c>
      <c r="J185" s="189"/>
      <c r="K185" s="201"/>
      <c r="L185" s="8">
        <f>M185+O185</f>
        <v>103635</v>
      </c>
      <c r="M185" s="8">
        <f>E185+I185</f>
        <v>103635</v>
      </c>
      <c r="N185" s="8">
        <f>F185+J185</f>
        <v>58586</v>
      </c>
      <c r="O185" s="8">
        <f>G185+K185</f>
        <v>0</v>
      </c>
    </row>
    <row r="186" spans="1:15" ht="15" customHeight="1" x14ac:dyDescent="0.25">
      <c r="A186" s="48" t="s">
        <v>116</v>
      </c>
      <c r="B186" s="19" t="s">
        <v>173</v>
      </c>
      <c r="C186" s="20" t="s">
        <v>57</v>
      </c>
      <c r="D186" s="190">
        <f>SUM(D187:D188)</f>
        <v>173954</v>
      </c>
      <c r="E186" s="190">
        <f>SUM(E187:E188)</f>
        <v>173954</v>
      </c>
      <c r="F186" s="190">
        <f>SUM(F187:F188)</f>
        <v>76802</v>
      </c>
      <c r="G186" s="190">
        <f>SUM(G187:G188)</f>
        <v>0</v>
      </c>
      <c r="H186" s="194">
        <f>I186+K186</f>
        <v>8919</v>
      </c>
      <c r="I186" s="189">
        <f>SUM(I187:I188)</f>
        <v>8919</v>
      </c>
      <c r="J186" s="189">
        <f>SUM(J187:J188)</f>
        <v>0</v>
      </c>
      <c r="K186" s="201">
        <f>SUM(K187:K188)</f>
        <v>0</v>
      </c>
      <c r="L186" s="8">
        <f>SUM(L187:L188)</f>
        <v>182873</v>
      </c>
      <c r="M186" s="8">
        <f>SUM(M187:M188)</f>
        <v>182873</v>
      </c>
      <c r="N186" s="8">
        <f>SUM(N187:N188)</f>
        <v>76802</v>
      </c>
      <c r="O186" s="8">
        <f>SUM(O187:O188)</f>
        <v>0</v>
      </c>
    </row>
    <row r="187" spans="1:15" ht="15" hidden="1" customHeight="1" x14ac:dyDescent="0.25">
      <c r="A187" s="66"/>
      <c r="B187" s="399" t="s">
        <v>8</v>
      </c>
      <c r="C187" s="350"/>
      <c r="D187" s="190">
        <f>E187+G187</f>
        <v>169775</v>
      </c>
      <c r="E187" s="190">
        <v>169775</v>
      </c>
      <c r="F187" s="190">
        <v>73611</v>
      </c>
      <c r="G187" s="190"/>
      <c r="H187" s="189">
        <f>I187+K187</f>
        <v>0</v>
      </c>
      <c r="I187" s="189"/>
      <c r="J187" s="189"/>
      <c r="K187" s="201"/>
      <c r="L187" s="398">
        <f>M187+O187</f>
        <v>169775</v>
      </c>
      <c r="M187" s="396">
        <f>E187+I187</f>
        <v>169775</v>
      </c>
      <c r="N187" s="397">
        <f>F187+J187</f>
        <v>73611</v>
      </c>
      <c r="O187" s="396">
        <f>G187+K187</f>
        <v>0</v>
      </c>
    </row>
    <row r="188" spans="1:15" ht="15" customHeight="1" x14ac:dyDescent="0.25">
      <c r="A188" s="79"/>
      <c r="B188" s="65" t="s">
        <v>172</v>
      </c>
      <c r="C188" s="88"/>
      <c r="D188" s="190">
        <f>E188+G188</f>
        <v>4179</v>
      </c>
      <c r="E188" s="190">
        <v>4179</v>
      </c>
      <c r="F188" s="190">
        <v>3191</v>
      </c>
      <c r="G188" s="190"/>
      <c r="H188" s="189">
        <f>I188+K188</f>
        <v>8919</v>
      </c>
      <c r="I188" s="189">
        <v>8919</v>
      </c>
      <c r="J188" s="189"/>
      <c r="K188" s="201"/>
      <c r="L188" s="8">
        <f>M188+O188</f>
        <v>13098</v>
      </c>
      <c r="M188" s="8">
        <f>E188+I188</f>
        <v>13098</v>
      </c>
      <c r="N188" s="8">
        <f>F188+J188</f>
        <v>3191</v>
      </c>
      <c r="O188" s="8">
        <f>G188+K188</f>
        <v>0</v>
      </c>
    </row>
    <row r="189" spans="1:15" ht="15" customHeight="1" x14ac:dyDescent="0.25">
      <c r="A189" s="11" t="s">
        <v>168</v>
      </c>
      <c r="B189" s="47" t="s">
        <v>181</v>
      </c>
      <c r="C189" s="20" t="s">
        <v>57</v>
      </c>
      <c r="D189" s="190">
        <f>E189+G189</f>
        <v>146474</v>
      </c>
      <c r="E189" s="190">
        <v>146474</v>
      </c>
      <c r="F189" s="190">
        <v>85144</v>
      </c>
      <c r="G189" s="190"/>
      <c r="H189" s="194">
        <f>I189+K189</f>
        <v>0</v>
      </c>
      <c r="I189" s="189"/>
      <c r="J189" s="189"/>
      <c r="K189" s="201"/>
      <c r="L189" s="8">
        <f>M189+O189</f>
        <v>146474</v>
      </c>
      <c r="M189" s="8">
        <f>E189+I189</f>
        <v>146474</v>
      </c>
      <c r="N189" s="8">
        <f>F189+J189</f>
        <v>85144</v>
      </c>
      <c r="O189" s="8">
        <f>G189+K189</f>
        <v>0</v>
      </c>
    </row>
    <row r="190" spans="1:15" ht="15" customHeight="1" x14ac:dyDescent="0.25">
      <c r="A190" s="5" t="s">
        <v>169</v>
      </c>
      <c r="B190" s="52" t="s">
        <v>162</v>
      </c>
      <c r="C190" s="20" t="s">
        <v>57</v>
      </c>
      <c r="D190" s="190">
        <f>SUM(D191:D192)</f>
        <v>103752</v>
      </c>
      <c r="E190" s="190">
        <f>SUM(E191:E192)</f>
        <v>103752</v>
      </c>
      <c r="F190" s="190">
        <f>SUM(F191:F192)</f>
        <v>51446</v>
      </c>
      <c r="G190" s="190">
        <f>SUM(G191:G192)</f>
        <v>0</v>
      </c>
      <c r="H190" s="194">
        <f>I190+K190</f>
        <v>1746</v>
      </c>
      <c r="I190" s="189">
        <f>SUM(I191:I192)</f>
        <v>1746</v>
      </c>
      <c r="J190" s="189">
        <f>SUM(J191:J192)</f>
        <v>0</v>
      </c>
      <c r="K190" s="201">
        <f>SUM(K191:K192)</f>
        <v>0</v>
      </c>
      <c r="L190" s="8">
        <f>SUM(L191:L192)</f>
        <v>105498</v>
      </c>
      <c r="M190" s="8">
        <f>SUM(M191:M192)</f>
        <v>105498</v>
      </c>
      <c r="N190" s="8">
        <f>SUM(N191:N192)</f>
        <v>51446</v>
      </c>
      <c r="O190" s="8">
        <f>SUM(O191:O192)</f>
        <v>0</v>
      </c>
    </row>
    <row r="191" spans="1:15" ht="15" hidden="1" customHeight="1" x14ac:dyDescent="0.25">
      <c r="A191" s="11"/>
      <c r="B191" s="399" t="s">
        <v>8</v>
      </c>
      <c r="C191" s="350"/>
      <c r="D191" s="190">
        <f>E191+G191</f>
        <v>99021</v>
      </c>
      <c r="E191" s="190">
        <v>99021</v>
      </c>
      <c r="F191" s="190">
        <v>47834</v>
      </c>
      <c r="G191" s="190"/>
      <c r="H191" s="194">
        <f>I191+K191</f>
        <v>0</v>
      </c>
      <c r="I191" s="189"/>
      <c r="J191" s="189"/>
      <c r="K191" s="201"/>
      <c r="L191" s="398">
        <f>M191+O191</f>
        <v>99021</v>
      </c>
      <c r="M191" s="396">
        <f>E191+I191</f>
        <v>99021</v>
      </c>
      <c r="N191" s="397">
        <f>F191+J191</f>
        <v>47834</v>
      </c>
      <c r="O191" s="396">
        <f>G191+K191</f>
        <v>0</v>
      </c>
    </row>
    <row r="192" spans="1:15" ht="15" customHeight="1" x14ac:dyDescent="0.25">
      <c r="A192" s="83"/>
      <c r="B192" s="65" t="s">
        <v>172</v>
      </c>
      <c r="C192" s="88"/>
      <c r="D192" s="190">
        <f>E192+G192</f>
        <v>4731</v>
      </c>
      <c r="E192" s="190">
        <v>4731</v>
      </c>
      <c r="F192" s="190">
        <v>3612</v>
      </c>
      <c r="G192" s="190"/>
      <c r="H192" s="194">
        <f>I192+K192</f>
        <v>1746</v>
      </c>
      <c r="I192" s="189">
        <v>1746</v>
      </c>
      <c r="J192" s="189"/>
      <c r="K192" s="201"/>
      <c r="L192" s="8">
        <f>M192+O192</f>
        <v>6477</v>
      </c>
      <c r="M192" s="8">
        <f>E192+I192</f>
        <v>6477</v>
      </c>
      <c r="N192" s="8">
        <f>F192+J192</f>
        <v>3612</v>
      </c>
      <c r="O192" s="8">
        <f>G192+K192</f>
        <v>0</v>
      </c>
    </row>
    <row r="193" spans="1:15" ht="15" customHeight="1" x14ac:dyDescent="0.25">
      <c r="A193" s="11" t="s">
        <v>117</v>
      </c>
      <c r="B193" s="21" t="s">
        <v>416</v>
      </c>
      <c r="C193" s="20" t="s">
        <v>57</v>
      </c>
      <c r="D193" s="190">
        <f>E193+G193</f>
        <v>143384</v>
      </c>
      <c r="E193" s="190">
        <v>143384</v>
      </c>
      <c r="F193" s="190">
        <v>81950</v>
      </c>
      <c r="G193" s="190"/>
      <c r="H193" s="194">
        <f>I193+K193</f>
        <v>0</v>
      </c>
      <c r="I193" s="189"/>
      <c r="J193" s="189"/>
      <c r="K193" s="201"/>
      <c r="L193" s="8">
        <f>M193+O193</f>
        <v>143384</v>
      </c>
      <c r="M193" s="8">
        <f>E193+I193</f>
        <v>143384</v>
      </c>
      <c r="N193" s="8">
        <f>F193+J193</f>
        <v>81950</v>
      </c>
      <c r="O193" s="8">
        <f>G193+K193</f>
        <v>0</v>
      </c>
    </row>
    <row r="194" spans="1:15" ht="15" customHeight="1" x14ac:dyDescent="0.25">
      <c r="A194" s="9" t="s">
        <v>170</v>
      </c>
      <c r="B194" s="8" t="s">
        <v>45</v>
      </c>
      <c r="C194" s="20" t="s">
        <v>57</v>
      </c>
      <c r="D194" s="190">
        <f>E194+G194</f>
        <v>74520</v>
      </c>
      <c r="E194" s="190">
        <v>73820</v>
      </c>
      <c r="F194" s="190">
        <v>47877</v>
      </c>
      <c r="G194" s="190">
        <v>700</v>
      </c>
      <c r="H194" s="189">
        <f>I194+K194</f>
        <v>0</v>
      </c>
      <c r="I194" s="189"/>
      <c r="J194" s="189"/>
      <c r="K194" s="201"/>
      <c r="L194" s="8">
        <f>M194+O194</f>
        <v>74520</v>
      </c>
      <c r="M194" s="8">
        <f>E194+I194</f>
        <v>73820</v>
      </c>
      <c r="N194" s="8">
        <f>F194+J194</f>
        <v>47877</v>
      </c>
      <c r="O194" s="8">
        <f>G194+K194</f>
        <v>700</v>
      </c>
    </row>
    <row r="195" spans="1:15" ht="16.5" customHeight="1" x14ac:dyDescent="0.25">
      <c r="A195" s="5" t="s">
        <v>171</v>
      </c>
      <c r="B195" s="19" t="s">
        <v>165</v>
      </c>
      <c r="C195" s="7" t="s">
        <v>57</v>
      </c>
      <c r="D195" s="190">
        <f>SUM(D196:D197)</f>
        <v>324855</v>
      </c>
      <c r="E195" s="190">
        <f>SUM(E196:E197)</f>
        <v>319126</v>
      </c>
      <c r="F195" s="190">
        <f>SUM(F196:F197)</f>
        <v>96974</v>
      </c>
      <c r="G195" s="190">
        <f>SUM(G196:G197)</f>
        <v>5729</v>
      </c>
      <c r="H195" s="194">
        <f>I195+K195</f>
        <v>6978</v>
      </c>
      <c r="I195" s="189">
        <f>SUM(I196:I197)</f>
        <v>6978</v>
      </c>
      <c r="J195" s="189">
        <f>SUM(J196:J197)</f>
        <v>0</v>
      </c>
      <c r="K195" s="201">
        <f>SUM(K196:K197)</f>
        <v>0</v>
      </c>
      <c r="L195" s="8">
        <f>SUM(L196:L197)</f>
        <v>331833</v>
      </c>
      <c r="M195" s="8">
        <f>SUM(M196:M197)</f>
        <v>326104</v>
      </c>
      <c r="N195" s="8">
        <f>SUM(N196:N197)</f>
        <v>96974</v>
      </c>
      <c r="O195" s="8">
        <f>SUM(O196:O197)</f>
        <v>5729</v>
      </c>
    </row>
    <row r="196" spans="1:15" ht="16.5" hidden="1" customHeight="1" x14ac:dyDescent="0.25">
      <c r="A196" s="11"/>
      <c r="B196" s="399" t="s">
        <v>8</v>
      </c>
      <c r="C196" s="350"/>
      <c r="D196" s="190">
        <f>E196+G196</f>
        <v>324855</v>
      </c>
      <c r="E196" s="190">
        <v>319126</v>
      </c>
      <c r="F196" s="190">
        <v>96974</v>
      </c>
      <c r="G196" s="190">
        <v>5729</v>
      </c>
      <c r="H196" s="189">
        <f>I196+K196</f>
        <v>5630</v>
      </c>
      <c r="I196" s="189">
        <v>5630</v>
      </c>
      <c r="J196" s="189"/>
      <c r="K196" s="201"/>
      <c r="L196" s="398">
        <f>M196+O196</f>
        <v>330485</v>
      </c>
      <c r="M196" s="396">
        <f>E196+I196</f>
        <v>324756</v>
      </c>
      <c r="N196" s="397">
        <f>F196+J196</f>
        <v>96974</v>
      </c>
      <c r="O196" s="396">
        <f>G196+K196</f>
        <v>5729</v>
      </c>
    </row>
    <row r="197" spans="1:15" ht="16.5" customHeight="1" x14ac:dyDescent="0.25">
      <c r="A197" s="83"/>
      <c r="B197" s="65" t="s">
        <v>172</v>
      </c>
      <c r="C197" s="88"/>
      <c r="D197" s="190"/>
      <c r="E197" s="190"/>
      <c r="F197" s="190"/>
      <c r="G197" s="190"/>
      <c r="H197" s="189">
        <f>I197+K197</f>
        <v>1348</v>
      </c>
      <c r="I197" s="189">
        <v>1348</v>
      </c>
      <c r="J197" s="189"/>
      <c r="K197" s="201"/>
      <c r="L197" s="8">
        <f>M197+O197</f>
        <v>1348</v>
      </c>
      <c r="M197" s="8">
        <f>E197+I197</f>
        <v>1348</v>
      </c>
      <c r="N197" s="8">
        <f>F197+J197</f>
        <v>0</v>
      </c>
      <c r="O197" s="8">
        <f>G197+K197</f>
        <v>0</v>
      </c>
    </row>
    <row r="198" spans="1:15" ht="16.5" customHeight="1" x14ac:dyDescent="0.25">
      <c r="A198" s="5" t="s">
        <v>118</v>
      </c>
      <c r="B198" s="52" t="s">
        <v>164</v>
      </c>
      <c r="C198" s="20" t="s">
        <v>57</v>
      </c>
      <c r="D198" s="190">
        <f>SUM(D199:D200)</f>
        <v>195281</v>
      </c>
      <c r="E198" s="190">
        <f>SUM(E199:E200)</f>
        <v>195281</v>
      </c>
      <c r="F198" s="190">
        <f>SUM(F199:F200)</f>
        <v>82300</v>
      </c>
      <c r="G198" s="190">
        <f>SUM(G199:G200)</f>
        <v>0</v>
      </c>
      <c r="H198" s="194">
        <f>I198+K198</f>
        <v>3763</v>
      </c>
      <c r="I198" s="189">
        <f>SUM(I199:I200)</f>
        <v>3763</v>
      </c>
      <c r="J198" s="189">
        <f>SUM(J199:J200)</f>
        <v>0</v>
      </c>
      <c r="K198" s="201">
        <f>SUM(K199:K200)</f>
        <v>0</v>
      </c>
      <c r="L198" s="8">
        <f>SUM(L199:L200)</f>
        <v>199044</v>
      </c>
      <c r="M198" s="8">
        <f>SUM(M199:M200)</f>
        <v>199044</v>
      </c>
      <c r="N198" s="8">
        <f>SUM(N199:N200)</f>
        <v>82300</v>
      </c>
      <c r="O198" s="8">
        <f>SUM(O199:O200)</f>
        <v>0</v>
      </c>
    </row>
    <row r="199" spans="1:15" ht="15" hidden="1" customHeight="1" x14ac:dyDescent="0.25">
      <c r="A199" s="11"/>
      <c r="B199" s="399" t="s">
        <v>8</v>
      </c>
      <c r="C199" s="350"/>
      <c r="D199" s="190">
        <f>E199+G199</f>
        <v>192415</v>
      </c>
      <c r="E199" s="190">
        <v>192415</v>
      </c>
      <c r="F199" s="190">
        <v>80112</v>
      </c>
      <c r="G199" s="190"/>
      <c r="H199" s="194">
        <f>I199+K199</f>
        <v>0</v>
      </c>
      <c r="I199" s="189"/>
      <c r="J199" s="189"/>
      <c r="K199" s="201"/>
      <c r="L199" s="398">
        <f>M199+O199</f>
        <v>192415</v>
      </c>
      <c r="M199" s="396">
        <f>E199+I199</f>
        <v>192415</v>
      </c>
      <c r="N199" s="397">
        <f>F199+J199</f>
        <v>80112</v>
      </c>
      <c r="O199" s="396">
        <f>G199+K199</f>
        <v>0</v>
      </c>
    </row>
    <row r="200" spans="1:15" ht="15" customHeight="1" x14ac:dyDescent="0.25">
      <c r="A200" s="83"/>
      <c r="B200" s="65" t="s">
        <v>172</v>
      </c>
      <c r="C200" s="88"/>
      <c r="D200" s="190">
        <f>E200+G200</f>
        <v>2866</v>
      </c>
      <c r="E200" s="190">
        <v>2866</v>
      </c>
      <c r="F200" s="190">
        <v>2188</v>
      </c>
      <c r="G200" s="190"/>
      <c r="H200" s="194">
        <f>I200+K200</f>
        <v>3763</v>
      </c>
      <c r="I200" s="189">
        <v>3763</v>
      </c>
      <c r="J200" s="189"/>
      <c r="K200" s="201"/>
      <c r="L200" s="8">
        <f>M200+O200</f>
        <v>6629</v>
      </c>
      <c r="M200" s="8">
        <f>E200+I200</f>
        <v>6629</v>
      </c>
      <c r="N200" s="8">
        <f>F200+J200</f>
        <v>2188</v>
      </c>
      <c r="O200" s="8">
        <f>G200+K200</f>
        <v>0</v>
      </c>
    </row>
    <row r="201" spans="1:15" ht="15" customHeight="1" x14ac:dyDescent="0.25">
      <c r="A201" s="11" t="s">
        <v>119</v>
      </c>
      <c r="B201" s="47" t="s">
        <v>163</v>
      </c>
      <c r="C201" s="7" t="s">
        <v>57</v>
      </c>
      <c r="D201" s="190">
        <f>E201+G201</f>
        <v>158550</v>
      </c>
      <c r="E201" s="190">
        <v>158550</v>
      </c>
      <c r="F201" s="190">
        <v>71545</v>
      </c>
      <c r="G201" s="190"/>
      <c r="H201" s="194">
        <f>I201+K201</f>
        <v>10289</v>
      </c>
      <c r="I201" s="189">
        <v>10289</v>
      </c>
      <c r="J201" s="189"/>
      <c r="K201" s="201"/>
      <c r="L201" s="8">
        <f>M201+O201</f>
        <v>168839</v>
      </c>
      <c r="M201" s="8">
        <f>E201+I201</f>
        <v>168839</v>
      </c>
      <c r="N201" s="8">
        <f>F201+J201</f>
        <v>71545</v>
      </c>
      <c r="O201" s="8">
        <f>G201+K201</f>
        <v>0</v>
      </c>
    </row>
    <row r="202" spans="1:15" ht="15" customHeight="1" x14ac:dyDescent="0.25">
      <c r="A202" s="5" t="s">
        <v>120</v>
      </c>
      <c r="B202" s="19" t="s">
        <v>501</v>
      </c>
      <c r="C202" s="7" t="s">
        <v>57</v>
      </c>
      <c r="D202" s="190">
        <f>E202+G202</f>
        <v>168161</v>
      </c>
      <c r="E202" s="190">
        <v>168161</v>
      </c>
      <c r="F202" s="190">
        <v>75883</v>
      </c>
      <c r="G202" s="190"/>
      <c r="H202" s="194">
        <f>I202+K202</f>
        <v>6307</v>
      </c>
      <c r="I202" s="189">
        <v>6307</v>
      </c>
      <c r="J202" s="189"/>
      <c r="K202" s="201"/>
      <c r="L202" s="8">
        <f>M202+O202</f>
        <v>174468</v>
      </c>
      <c r="M202" s="8">
        <f>E202+I202</f>
        <v>174468</v>
      </c>
      <c r="N202" s="8">
        <f>F202+J202</f>
        <v>75883</v>
      </c>
      <c r="O202" s="8">
        <f>G202+K202</f>
        <v>0</v>
      </c>
    </row>
    <row r="203" spans="1:15" ht="15" customHeight="1" x14ac:dyDescent="0.25">
      <c r="A203" s="5" t="s">
        <v>121</v>
      </c>
      <c r="B203" s="22" t="s">
        <v>52</v>
      </c>
      <c r="C203" s="20" t="s">
        <v>57</v>
      </c>
      <c r="D203" s="190">
        <f>E203+G203</f>
        <v>136168</v>
      </c>
      <c r="E203" s="190">
        <v>69555</v>
      </c>
      <c r="F203" s="190">
        <v>37371</v>
      </c>
      <c r="G203" s="190">
        <v>66613</v>
      </c>
      <c r="H203" s="189">
        <f>I203+K203</f>
        <v>0</v>
      </c>
      <c r="I203" s="189"/>
      <c r="J203" s="189"/>
      <c r="K203" s="201"/>
      <c r="L203" s="8">
        <f>M203+O203</f>
        <v>136168</v>
      </c>
      <c r="M203" s="8">
        <f>E203+I203</f>
        <v>69555</v>
      </c>
      <c r="N203" s="8">
        <f>F203+J203</f>
        <v>37371</v>
      </c>
      <c r="O203" s="8">
        <f>G203+K203</f>
        <v>66613</v>
      </c>
    </row>
    <row r="204" spans="1:15" ht="15" hidden="1" customHeight="1" x14ac:dyDescent="0.25">
      <c r="A204" s="48" t="s">
        <v>122</v>
      </c>
      <c r="B204" s="22" t="s">
        <v>51</v>
      </c>
      <c r="C204" s="20" t="s">
        <v>57</v>
      </c>
      <c r="D204" s="190">
        <f>SUM(D205:D206)</f>
        <v>98335</v>
      </c>
      <c r="E204" s="190">
        <f>SUM(E205:E206)</f>
        <v>97685</v>
      </c>
      <c r="F204" s="190">
        <f>SUM(F205:F206)</f>
        <v>58633</v>
      </c>
      <c r="G204" s="190">
        <f>SUM(G205:G206)</f>
        <v>650</v>
      </c>
      <c r="H204" s="194">
        <f>I204+K204</f>
        <v>0</v>
      </c>
      <c r="I204" s="189">
        <f>SUM(I205:I206)</f>
        <v>0</v>
      </c>
      <c r="J204" s="189">
        <f>SUM(J205:J206)</f>
        <v>0</v>
      </c>
      <c r="K204" s="201">
        <f>SUM(K205:K206)</f>
        <v>0</v>
      </c>
      <c r="L204" s="8">
        <f>SUM(L205:L206)</f>
        <v>98335</v>
      </c>
      <c r="M204" s="8">
        <f>SUM(M205:M206)</f>
        <v>97685</v>
      </c>
      <c r="N204" s="8">
        <f>SUM(N205:N206)</f>
        <v>58633</v>
      </c>
      <c r="O204" s="8">
        <f>SUM(O205:O206)</f>
        <v>650</v>
      </c>
    </row>
    <row r="205" spans="1:15" ht="15" hidden="1" customHeight="1" x14ac:dyDescent="0.25">
      <c r="A205" s="66"/>
      <c r="B205" s="399" t="s">
        <v>8</v>
      </c>
      <c r="C205" s="400"/>
      <c r="D205" s="190">
        <f>E205+G205</f>
        <v>97885</v>
      </c>
      <c r="E205" s="190">
        <v>97235</v>
      </c>
      <c r="F205" s="190">
        <v>58633</v>
      </c>
      <c r="G205" s="190">
        <v>650</v>
      </c>
      <c r="H205" s="189">
        <f>I205+K205</f>
        <v>0</v>
      </c>
      <c r="I205" s="189"/>
      <c r="J205" s="189"/>
      <c r="K205" s="201"/>
      <c r="L205" s="398">
        <f>M205+O205</f>
        <v>97885</v>
      </c>
      <c r="M205" s="396">
        <f>E205+I205</f>
        <v>97235</v>
      </c>
      <c r="N205" s="397">
        <f>F205+J205</f>
        <v>58633</v>
      </c>
      <c r="O205" s="396">
        <f>G205+K205</f>
        <v>650</v>
      </c>
    </row>
    <row r="206" spans="1:15" ht="15" customHeight="1" x14ac:dyDescent="0.25">
      <c r="A206" s="79"/>
      <c r="B206" s="65" t="s">
        <v>172</v>
      </c>
      <c r="C206" s="336"/>
      <c r="D206" s="190">
        <f>E206+G206</f>
        <v>450</v>
      </c>
      <c r="E206" s="190">
        <v>450</v>
      </c>
      <c r="F206" s="190"/>
      <c r="G206" s="190"/>
      <c r="H206" s="189">
        <f>I206+K206</f>
        <v>0</v>
      </c>
      <c r="I206" s="189"/>
      <c r="J206" s="189"/>
      <c r="K206" s="201"/>
      <c r="L206" s="8">
        <f>M206+O206</f>
        <v>450</v>
      </c>
      <c r="M206" s="8">
        <f>E206+I206</f>
        <v>450</v>
      </c>
      <c r="N206" s="8">
        <f>F206+J206</f>
        <v>0</v>
      </c>
      <c r="O206" s="8">
        <f>G206+K206</f>
        <v>0</v>
      </c>
    </row>
    <row r="207" spans="1:15" ht="15" customHeight="1" x14ac:dyDescent="0.25">
      <c r="A207" s="11" t="s">
        <v>180</v>
      </c>
      <c r="B207" s="47" t="s">
        <v>47</v>
      </c>
      <c r="C207" s="20" t="s">
        <v>57</v>
      </c>
      <c r="D207" s="190">
        <f>E207+G207</f>
        <v>93610</v>
      </c>
      <c r="E207" s="190">
        <v>93010</v>
      </c>
      <c r="F207" s="190">
        <v>56256</v>
      </c>
      <c r="G207" s="190">
        <v>600</v>
      </c>
      <c r="H207" s="194">
        <f>I207+K207</f>
        <v>0</v>
      </c>
      <c r="I207" s="189"/>
      <c r="J207" s="189"/>
      <c r="K207" s="201"/>
      <c r="L207" s="8">
        <f>M207+O207</f>
        <v>93610</v>
      </c>
      <c r="M207" s="8">
        <f>E207+I207</f>
        <v>93010</v>
      </c>
      <c r="N207" s="8">
        <f>F207+J207</f>
        <v>56256</v>
      </c>
      <c r="O207" s="8">
        <f>G207+K207</f>
        <v>600</v>
      </c>
    </row>
    <row r="208" spans="1:15" ht="15" customHeight="1" x14ac:dyDescent="0.25">
      <c r="A208" s="5" t="s">
        <v>123</v>
      </c>
      <c r="B208" s="19" t="s">
        <v>50</v>
      </c>
      <c r="C208" s="20" t="s">
        <v>57</v>
      </c>
      <c r="D208" s="190">
        <f>SUM(D209:D210)</f>
        <v>76025</v>
      </c>
      <c r="E208" s="190">
        <f>SUM(E209:E210)</f>
        <v>76025</v>
      </c>
      <c r="F208" s="190">
        <f>SUM(F209:F210)</f>
        <v>49638</v>
      </c>
      <c r="G208" s="190">
        <f>SUM(G209:G210)</f>
        <v>0</v>
      </c>
      <c r="H208" s="194">
        <f>I208+K208</f>
        <v>2834</v>
      </c>
      <c r="I208" s="189">
        <f>SUM(I209:I210)</f>
        <v>2834</v>
      </c>
      <c r="J208" s="189">
        <f>SUM(J209:J210)</f>
        <v>0</v>
      </c>
      <c r="K208" s="201">
        <f>SUM(K209:K210)</f>
        <v>0</v>
      </c>
      <c r="L208" s="8">
        <f>SUM(L209:L210)</f>
        <v>78859</v>
      </c>
      <c r="M208" s="8">
        <f>SUM(M209:M210)</f>
        <v>78859</v>
      </c>
      <c r="N208" s="8">
        <f>SUM(N209:N210)</f>
        <v>49638</v>
      </c>
      <c r="O208" s="8">
        <f>SUM(O209:O210)</f>
        <v>0</v>
      </c>
    </row>
    <row r="209" spans="1:15" ht="15" hidden="1" customHeight="1" x14ac:dyDescent="0.25">
      <c r="A209" s="11"/>
      <c r="B209" s="399" t="s">
        <v>8</v>
      </c>
      <c r="C209" s="350"/>
      <c r="D209" s="190">
        <f>E209+G209</f>
        <v>72224</v>
      </c>
      <c r="E209" s="190">
        <v>72224</v>
      </c>
      <c r="F209" s="190">
        <v>46736</v>
      </c>
      <c r="G209" s="190"/>
      <c r="H209" s="194">
        <f>I209+K209</f>
        <v>2834</v>
      </c>
      <c r="I209" s="189">
        <v>2834</v>
      </c>
      <c r="J209" s="189"/>
      <c r="K209" s="201"/>
      <c r="L209" s="398">
        <f>M209+O209</f>
        <v>75058</v>
      </c>
      <c r="M209" s="396">
        <f>E209+I209</f>
        <v>75058</v>
      </c>
      <c r="N209" s="397">
        <f>F209+J209</f>
        <v>46736</v>
      </c>
      <c r="O209" s="396">
        <f>G209+K209</f>
        <v>0</v>
      </c>
    </row>
    <row r="210" spans="1:15" ht="15" customHeight="1" x14ac:dyDescent="0.25">
      <c r="A210" s="83"/>
      <c r="B210" s="65" t="s">
        <v>172</v>
      </c>
      <c r="C210" s="88"/>
      <c r="D210" s="190">
        <f>E210+G210</f>
        <v>3801</v>
      </c>
      <c r="E210" s="190">
        <v>3801</v>
      </c>
      <c r="F210" s="190">
        <v>2902</v>
      </c>
      <c r="G210" s="190"/>
      <c r="H210" s="194">
        <f>I210+K210</f>
        <v>0</v>
      </c>
      <c r="I210" s="189"/>
      <c r="J210" s="189"/>
      <c r="K210" s="201"/>
      <c r="L210" s="8">
        <f>M210+O210</f>
        <v>3801</v>
      </c>
      <c r="M210" s="8">
        <f>E210+I210</f>
        <v>3801</v>
      </c>
      <c r="N210" s="8">
        <f>F210+J210</f>
        <v>2902</v>
      </c>
      <c r="O210" s="8">
        <f>G210+K210</f>
        <v>0</v>
      </c>
    </row>
    <row r="211" spans="1:15" ht="15" customHeight="1" x14ac:dyDescent="0.25">
      <c r="A211" s="5" t="s">
        <v>124</v>
      </c>
      <c r="B211" s="19" t="s">
        <v>179</v>
      </c>
      <c r="C211" s="20" t="s">
        <v>57</v>
      </c>
      <c r="D211" s="190">
        <f>SUM(D212:D213)</f>
        <v>143954</v>
      </c>
      <c r="E211" s="190">
        <f>SUM(E212:E213)</f>
        <v>129473</v>
      </c>
      <c r="F211" s="190">
        <f>SUM(F212:F213)</f>
        <v>74102</v>
      </c>
      <c r="G211" s="190">
        <f>SUM(G212:G213)</f>
        <v>14481</v>
      </c>
      <c r="H211" s="194">
        <f>I211+K211</f>
        <v>1800</v>
      </c>
      <c r="I211" s="189">
        <f>SUM(I212:I213)</f>
        <v>1800</v>
      </c>
      <c r="J211" s="189">
        <f>SUM(J212:J213)</f>
        <v>0</v>
      </c>
      <c r="K211" s="201">
        <f>SUM(K212:K213)</f>
        <v>0</v>
      </c>
      <c r="L211" s="8">
        <f>SUM(L212:L213)</f>
        <v>145754</v>
      </c>
      <c r="M211" s="8">
        <f>SUM(M212:M213)</f>
        <v>131273</v>
      </c>
      <c r="N211" s="8">
        <f>SUM(N212:N213)</f>
        <v>74102</v>
      </c>
      <c r="O211" s="8">
        <f>SUM(O212:O213)</f>
        <v>14481</v>
      </c>
    </row>
    <row r="212" spans="1:15" ht="15" hidden="1" customHeight="1" x14ac:dyDescent="0.25">
      <c r="A212" s="66"/>
      <c r="B212" s="399" t="s">
        <v>8</v>
      </c>
      <c r="C212" s="400"/>
      <c r="D212" s="190">
        <f>E212+G212</f>
        <v>142154</v>
      </c>
      <c r="E212" s="190">
        <v>127673</v>
      </c>
      <c r="F212" s="190">
        <v>74102</v>
      </c>
      <c r="G212" s="190">
        <v>14481</v>
      </c>
      <c r="H212" s="194">
        <f>I212+K212</f>
        <v>1800</v>
      </c>
      <c r="I212" s="189">
        <v>1800</v>
      </c>
      <c r="J212" s="189"/>
      <c r="K212" s="201"/>
      <c r="L212" s="398">
        <f>M212+O212</f>
        <v>143954</v>
      </c>
      <c r="M212" s="396">
        <f>E212+I212</f>
        <v>129473</v>
      </c>
      <c r="N212" s="397">
        <f>F212+J212</f>
        <v>74102</v>
      </c>
      <c r="O212" s="396">
        <f>G212+K212</f>
        <v>14481</v>
      </c>
    </row>
    <row r="213" spans="1:15" ht="15" customHeight="1" x14ac:dyDescent="0.25">
      <c r="A213" s="79"/>
      <c r="B213" s="65" t="s">
        <v>172</v>
      </c>
      <c r="C213" s="336"/>
      <c r="D213" s="190">
        <f>E213+G213</f>
        <v>1800</v>
      </c>
      <c r="E213" s="190">
        <v>1800</v>
      </c>
      <c r="F213" s="190"/>
      <c r="G213" s="190"/>
      <c r="H213" s="194">
        <f>I213+K213</f>
        <v>0</v>
      </c>
      <c r="I213" s="189"/>
      <c r="J213" s="189"/>
      <c r="K213" s="201"/>
      <c r="L213" s="8">
        <f>M213+O213</f>
        <v>1800</v>
      </c>
      <c r="M213" s="8">
        <f>E213+I213</f>
        <v>1800</v>
      </c>
      <c r="N213" s="8">
        <f>F213+J213</f>
        <v>0</v>
      </c>
      <c r="O213" s="8">
        <f>G213+K213</f>
        <v>0</v>
      </c>
    </row>
    <row r="214" spans="1:15" ht="15" customHeight="1" x14ac:dyDescent="0.25">
      <c r="A214" s="5" t="s">
        <v>125</v>
      </c>
      <c r="B214" s="19" t="s">
        <v>49</v>
      </c>
      <c r="C214" s="20" t="s">
        <v>57</v>
      </c>
      <c r="D214" s="190">
        <f>E214+G214</f>
        <v>70105</v>
      </c>
      <c r="E214" s="190">
        <v>70105</v>
      </c>
      <c r="F214" s="190">
        <v>46613</v>
      </c>
      <c r="G214" s="190"/>
      <c r="H214" s="189">
        <f>I214+K214</f>
        <v>0</v>
      </c>
      <c r="I214" s="189"/>
      <c r="J214" s="189"/>
      <c r="K214" s="201"/>
      <c r="L214" s="8">
        <f>M214+O214</f>
        <v>70105</v>
      </c>
      <c r="M214" s="8">
        <f>E214+I214</f>
        <v>70105</v>
      </c>
      <c r="N214" s="8">
        <f>F214+J214</f>
        <v>46613</v>
      </c>
      <c r="O214" s="8">
        <f>G214+K214</f>
        <v>0</v>
      </c>
    </row>
    <row r="215" spans="1:15" ht="15" customHeight="1" x14ac:dyDescent="0.25">
      <c r="A215" s="5" t="s">
        <v>126</v>
      </c>
      <c r="B215" s="19" t="s">
        <v>48</v>
      </c>
      <c r="C215" s="20" t="s">
        <v>57</v>
      </c>
      <c r="D215" s="190">
        <f>SUM(D216:D217)</f>
        <v>72021</v>
      </c>
      <c r="E215" s="190">
        <f>SUM(E216:E217)</f>
        <v>72021</v>
      </c>
      <c r="F215" s="190">
        <f>SUM(F216:F217)</f>
        <v>45845</v>
      </c>
      <c r="G215" s="190">
        <f>SUM(G216:G217)</f>
        <v>0</v>
      </c>
      <c r="H215" s="194">
        <f>I215+K215</f>
        <v>0</v>
      </c>
      <c r="I215" s="189">
        <f>SUM(I216:I217)</f>
        <v>0</v>
      </c>
      <c r="J215" s="189">
        <f>SUM(J216:J217)</f>
        <v>0</v>
      </c>
      <c r="K215" s="201">
        <f>SUM(K216:K217)</f>
        <v>0</v>
      </c>
      <c r="L215" s="8">
        <f>SUM(L216:L217)</f>
        <v>72021</v>
      </c>
      <c r="M215" s="8">
        <f>SUM(M216:M217)</f>
        <v>72021</v>
      </c>
      <c r="N215" s="8">
        <f>SUM(N216:N217)</f>
        <v>45845</v>
      </c>
      <c r="O215" s="8">
        <f>SUM(O216:O217)</f>
        <v>0</v>
      </c>
    </row>
    <row r="216" spans="1:15" ht="15" hidden="1" customHeight="1" x14ac:dyDescent="0.25">
      <c r="A216" s="11"/>
      <c r="B216" s="399" t="s">
        <v>8</v>
      </c>
      <c r="C216" s="350"/>
      <c r="D216" s="190">
        <f>E216+G216</f>
        <v>71561</v>
      </c>
      <c r="E216" s="190">
        <v>71561</v>
      </c>
      <c r="F216" s="190">
        <v>45494</v>
      </c>
      <c r="G216" s="190"/>
      <c r="H216" s="189">
        <f>I216+K216</f>
        <v>0</v>
      </c>
      <c r="I216" s="189"/>
      <c r="J216" s="189"/>
      <c r="K216" s="201"/>
      <c r="L216" s="398">
        <f>M216+O216</f>
        <v>71561</v>
      </c>
      <c r="M216" s="396">
        <f>E216+I216</f>
        <v>71561</v>
      </c>
      <c r="N216" s="397">
        <f>F216+J216</f>
        <v>45494</v>
      </c>
      <c r="O216" s="396">
        <f>G216+K216</f>
        <v>0</v>
      </c>
    </row>
    <row r="217" spans="1:15" ht="15" customHeight="1" x14ac:dyDescent="0.25">
      <c r="A217" s="83"/>
      <c r="B217" s="65" t="s">
        <v>172</v>
      </c>
      <c r="C217" s="88"/>
      <c r="D217" s="190">
        <f>E217+G217</f>
        <v>460</v>
      </c>
      <c r="E217" s="190">
        <v>460</v>
      </c>
      <c r="F217" s="190">
        <v>351</v>
      </c>
      <c r="G217" s="190"/>
      <c r="H217" s="189">
        <f>I217+K217</f>
        <v>0</v>
      </c>
      <c r="I217" s="189"/>
      <c r="J217" s="189"/>
      <c r="K217" s="201"/>
      <c r="L217" s="8">
        <f>M217+O217</f>
        <v>460</v>
      </c>
      <c r="M217" s="8">
        <f>E217+I217</f>
        <v>460</v>
      </c>
      <c r="N217" s="8">
        <f>F217+J217</f>
        <v>351</v>
      </c>
      <c r="O217" s="8">
        <f>G217+K217</f>
        <v>0</v>
      </c>
    </row>
    <row r="218" spans="1:15" ht="15" customHeight="1" x14ac:dyDescent="0.25">
      <c r="A218" s="5" t="s">
        <v>127</v>
      </c>
      <c r="B218" s="22" t="s">
        <v>53</v>
      </c>
      <c r="C218" s="20" t="s">
        <v>57</v>
      </c>
      <c r="D218" s="190">
        <f>SUM(D219:D220)</f>
        <v>86488</v>
      </c>
      <c r="E218" s="190">
        <f>SUM(E219:E220)</f>
        <v>86488</v>
      </c>
      <c r="F218" s="190">
        <f>SUM(F219:F220)</f>
        <v>52578</v>
      </c>
      <c r="G218" s="190">
        <f>SUM(G219:G220)</f>
        <v>0</v>
      </c>
      <c r="H218" s="194">
        <f>I218+K218</f>
        <v>0</v>
      </c>
      <c r="I218" s="189">
        <f>SUM(I219:I220)</f>
        <v>0</v>
      </c>
      <c r="J218" s="189">
        <f>SUM(J219:J220)</f>
        <v>0</v>
      </c>
      <c r="K218" s="201">
        <f>SUM(K219:K220)</f>
        <v>0</v>
      </c>
      <c r="L218" s="8">
        <f>SUM(L219:L220)</f>
        <v>86488</v>
      </c>
      <c r="M218" s="8">
        <f>SUM(M219:M220)</f>
        <v>86488</v>
      </c>
      <c r="N218" s="8">
        <f>SUM(N219:N220)</f>
        <v>52578</v>
      </c>
      <c r="O218" s="8">
        <f>SUM(O219:O220)</f>
        <v>0</v>
      </c>
    </row>
    <row r="219" spans="1:15" ht="15" hidden="1" customHeight="1" x14ac:dyDescent="0.25">
      <c r="A219" s="11"/>
      <c r="B219" s="399" t="s">
        <v>8</v>
      </c>
      <c r="C219" s="350"/>
      <c r="D219" s="190">
        <f>E219+G219</f>
        <v>83406</v>
      </c>
      <c r="E219" s="190">
        <v>83406</v>
      </c>
      <c r="F219" s="190">
        <v>50225</v>
      </c>
      <c r="G219" s="190"/>
      <c r="H219" s="194">
        <f>I219+K219</f>
        <v>0</v>
      </c>
      <c r="I219" s="189"/>
      <c r="J219" s="189"/>
      <c r="K219" s="201"/>
      <c r="L219" s="398">
        <f>M219+O219</f>
        <v>83406</v>
      </c>
      <c r="M219" s="396">
        <f>E219+I219</f>
        <v>83406</v>
      </c>
      <c r="N219" s="397">
        <f>F219+J219</f>
        <v>50225</v>
      </c>
      <c r="O219" s="396">
        <f>G219+K219</f>
        <v>0</v>
      </c>
    </row>
    <row r="220" spans="1:15" ht="15" customHeight="1" x14ac:dyDescent="0.25">
      <c r="A220" s="83"/>
      <c r="B220" s="65" t="s">
        <v>172</v>
      </c>
      <c r="C220" s="88"/>
      <c r="D220" s="190">
        <f>E220+G220</f>
        <v>3082</v>
      </c>
      <c r="E220" s="190">
        <v>3082</v>
      </c>
      <c r="F220" s="190">
        <v>2353</v>
      </c>
      <c r="G220" s="190"/>
      <c r="H220" s="194">
        <f>I220+K220</f>
        <v>0</v>
      </c>
      <c r="I220" s="189"/>
      <c r="J220" s="189"/>
      <c r="K220" s="201"/>
      <c r="L220" s="8">
        <f>M220+O220</f>
        <v>3082</v>
      </c>
      <c r="M220" s="8">
        <f>E220+I220</f>
        <v>3082</v>
      </c>
      <c r="N220" s="8">
        <f>F220+J220</f>
        <v>2353</v>
      </c>
      <c r="O220" s="8">
        <f>G220+K220</f>
        <v>0</v>
      </c>
    </row>
    <row r="221" spans="1:15" ht="15" customHeight="1" x14ac:dyDescent="0.25">
      <c r="A221" s="9" t="s">
        <v>176</v>
      </c>
      <c r="B221" s="27" t="s">
        <v>500</v>
      </c>
      <c r="C221" s="55" t="s">
        <v>57</v>
      </c>
      <c r="D221" s="190">
        <f>E221+G221</f>
        <v>31153</v>
      </c>
      <c r="E221" s="190">
        <v>31153</v>
      </c>
      <c r="F221" s="190">
        <v>20869</v>
      </c>
      <c r="G221" s="190"/>
      <c r="H221" s="189">
        <f>I221+K221</f>
        <v>0</v>
      </c>
      <c r="I221" s="189"/>
      <c r="J221" s="189"/>
      <c r="K221" s="201"/>
      <c r="L221" s="8">
        <f>M221+O221</f>
        <v>31153</v>
      </c>
      <c r="M221" s="8">
        <f>E221+I221</f>
        <v>31153</v>
      </c>
      <c r="N221" s="8">
        <f>F221+J221</f>
        <v>20869</v>
      </c>
      <c r="O221" s="8">
        <f>G221+K221</f>
        <v>0</v>
      </c>
    </row>
    <row r="222" spans="1:15" ht="15" customHeight="1" x14ac:dyDescent="0.25">
      <c r="A222" s="5" t="s">
        <v>128</v>
      </c>
      <c r="B222" s="8" t="s">
        <v>70</v>
      </c>
      <c r="C222" s="20" t="s">
        <v>57</v>
      </c>
      <c r="D222" s="190">
        <f>E222+G222</f>
        <v>137788</v>
      </c>
      <c r="E222" s="190">
        <v>131211</v>
      </c>
      <c r="F222" s="190">
        <v>47526</v>
      </c>
      <c r="G222" s="190">
        <v>6577</v>
      </c>
      <c r="H222" s="194">
        <f>I222+K222</f>
        <v>-1831</v>
      </c>
      <c r="I222" s="189">
        <v>-1740</v>
      </c>
      <c r="J222" s="189"/>
      <c r="K222" s="201">
        <v>-91</v>
      </c>
      <c r="L222" s="8">
        <f>M222+O222</f>
        <v>135957</v>
      </c>
      <c r="M222" s="8">
        <f>E222+I222</f>
        <v>129471</v>
      </c>
      <c r="N222" s="8">
        <f>F222+J222</f>
        <v>47526</v>
      </c>
      <c r="O222" s="8">
        <f>G222+K222</f>
        <v>6486</v>
      </c>
    </row>
    <row r="223" spans="1:15" ht="15" customHeight="1" x14ac:dyDescent="0.25">
      <c r="A223" s="5" t="s">
        <v>129</v>
      </c>
      <c r="B223" s="19" t="s">
        <v>44</v>
      </c>
      <c r="C223" s="20" t="s">
        <v>57</v>
      </c>
      <c r="D223" s="190">
        <f>E223+G223</f>
        <v>140648</v>
      </c>
      <c r="E223" s="190">
        <v>140648</v>
      </c>
      <c r="F223" s="190">
        <v>80500</v>
      </c>
      <c r="G223" s="190"/>
      <c r="H223" s="189">
        <f>I223+K223</f>
        <v>5795</v>
      </c>
      <c r="I223" s="189">
        <v>5795</v>
      </c>
      <c r="J223" s="189"/>
      <c r="K223" s="201"/>
      <c r="L223" s="8">
        <f>M223+O223</f>
        <v>146443</v>
      </c>
      <c r="M223" s="8">
        <f>E223+I223</f>
        <v>146443</v>
      </c>
      <c r="N223" s="8">
        <f>F223+J223</f>
        <v>80500</v>
      </c>
      <c r="O223" s="8">
        <f>G223+K223</f>
        <v>0</v>
      </c>
    </row>
    <row r="224" spans="1:15" ht="15" customHeight="1" x14ac:dyDescent="0.25">
      <c r="A224" s="5" t="s">
        <v>130</v>
      </c>
      <c r="B224" s="346" t="s">
        <v>499</v>
      </c>
      <c r="C224" s="55" t="s">
        <v>57</v>
      </c>
      <c r="D224" s="190">
        <f>SUM(D225:D226)</f>
        <v>29811</v>
      </c>
      <c r="E224" s="190">
        <f>SUM(E225:E226)</f>
        <v>29811</v>
      </c>
      <c r="F224" s="190">
        <f>SUM(F225:F226)</f>
        <v>16512</v>
      </c>
      <c r="G224" s="190">
        <f>SUM(G225:G226)</f>
        <v>0</v>
      </c>
      <c r="H224" s="194">
        <f>I224+K224</f>
        <v>0</v>
      </c>
      <c r="I224" s="189">
        <f>SUM(I225:I226)</f>
        <v>0</v>
      </c>
      <c r="J224" s="189">
        <f>SUM(J225:J226)</f>
        <v>0</v>
      </c>
      <c r="K224" s="201">
        <f>SUM(K225:K226)</f>
        <v>0</v>
      </c>
      <c r="L224" s="8">
        <f>SUM(L225:L226)</f>
        <v>29811</v>
      </c>
      <c r="M224" s="8">
        <f>SUM(M225:M226)</f>
        <v>29811</v>
      </c>
      <c r="N224" s="8">
        <f>SUM(N225:N226)</f>
        <v>16512</v>
      </c>
      <c r="O224" s="8">
        <f>SUM(O225:O226)</f>
        <v>0</v>
      </c>
    </row>
    <row r="225" spans="1:17" ht="15" hidden="1" customHeight="1" x14ac:dyDescent="0.25">
      <c r="A225" s="11"/>
      <c r="B225" s="399" t="s">
        <v>8</v>
      </c>
      <c r="C225" s="350"/>
      <c r="D225" s="190">
        <f>E225+G225</f>
        <v>29611</v>
      </c>
      <c r="E225" s="190">
        <v>29611</v>
      </c>
      <c r="F225" s="190">
        <v>16512</v>
      </c>
      <c r="G225" s="190"/>
      <c r="H225" s="189">
        <f>I225+K225</f>
        <v>0</v>
      </c>
      <c r="I225" s="189"/>
      <c r="J225" s="189"/>
      <c r="K225" s="201"/>
      <c r="L225" s="398">
        <f>M225+O225</f>
        <v>29611</v>
      </c>
      <c r="M225" s="396">
        <f>E225+I225</f>
        <v>29611</v>
      </c>
      <c r="N225" s="397">
        <f>F225+J225</f>
        <v>16512</v>
      </c>
      <c r="O225" s="396">
        <f>G225+K225</f>
        <v>0</v>
      </c>
    </row>
    <row r="226" spans="1:17" ht="15" customHeight="1" x14ac:dyDescent="0.25">
      <c r="A226" s="83"/>
      <c r="B226" s="65" t="s">
        <v>172</v>
      </c>
      <c r="C226" s="88"/>
      <c r="D226" s="190">
        <f>E226+G226</f>
        <v>200</v>
      </c>
      <c r="E226" s="190">
        <v>200</v>
      </c>
      <c r="F226" s="190"/>
      <c r="G226" s="190"/>
      <c r="H226" s="189">
        <f>I226+K226</f>
        <v>0</v>
      </c>
      <c r="I226" s="189"/>
      <c r="J226" s="189"/>
      <c r="K226" s="201"/>
      <c r="L226" s="8">
        <f>M226+O226</f>
        <v>200</v>
      </c>
      <c r="M226" s="8">
        <f>E226+I226</f>
        <v>200</v>
      </c>
      <c r="N226" s="8">
        <f>F226+J226</f>
        <v>0</v>
      </c>
      <c r="O226" s="8">
        <f>G226+K226</f>
        <v>0</v>
      </c>
    </row>
    <row r="227" spans="1:17" ht="15" customHeight="1" x14ac:dyDescent="0.25">
      <c r="A227" s="5" t="s">
        <v>131</v>
      </c>
      <c r="B227" s="22" t="s">
        <v>43</v>
      </c>
      <c r="C227" s="20" t="s">
        <v>57</v>
      </c>
      <c r="D227" s="190">
        <f>E227+G227</f>
        <v>77141</v>
      </c>
      <c r="E227" s="190">
        <v>77141</v>
      </c>
      <c r="F227" s="190">
        <v>40472</v>
      </c>
      <c r="G227" s="190"/>
      <c r="H227" s="194">
        <f>I227+K227</f>
        <v>1600</v>
      </c>
      <c r="I227" s="189">
        <v>1600</v>
      </c>
      <c r="J227" s="189"/>
      <c r="K227" s="201"/>
      <c r="L227" s="8">
        <f>M227+O227</f>
        <v>78741</v>
      </c>
      <c r="M227" s="8">
        <f>E227+I227</f>
        <v>78741</v>
      </c>
      <c r="N227" s="8">
        <f>F227+J227</f>
        <v>40472</v>
      </c>
      <c r="O227" s="8">
        <f>G227+K227</f>
        <v>0</v>
      </c>
    </row>
    <row r="228" spans="1:17" ht="15" customHeight="1" x14ac:dyDescent="0.25">
      <c r="A228" s="5" t="s">
        <v>132</v>
      </c>
      <c r="B228" s="19" t="s">
        <v>174</v>
      </c>
      <c r="C228" s="20" t="s">
        <v>57</v>
      </c>
      <c r="D228" s="190">
        <f>SUM(D229:D230)</f>
        <v>109667</v>
      </c>
      <c r="E228" s="190">
        <f>SUM(E229:E230)</f>
        <v>109667</v>
      </c>
      <c r="F228" s="190">
        <f>SUM(F229:F230)</f>
        <v>67177</v>
      </c>
      <c r="G228" s="190">
        <f>SUM(G229:G230)</f>
        <v>0</v>
      </c>
      <c r="H228" s="194">
        <f>I228+K228</f>
        <v>0</v>
      </c>
      <c r="I228" s="189">
        <f>SUM(I229:I230)</f>
        <v>0</v>
      </c>
      <c r="J228" s="189">
        <f>SUM(J229:J230)</f>
        <v>0</v>
      </c>
      <c r="K228" s="201">
        <f>SUM(K229:K230)</f>
        <v>0</v>
      </c>
      <c r="L228" s="8">
        <f>SUM(L229:L230)</f>
        <v>109667</v>
      </c>
      <c r="M228" s="8">
        <f>SUM(M229:M230)</f>
        <v>109667</v>
      </c>
      <c r="N228" s="8">
        <f>SUM(N229:N230)</f>
        <v>67177</v>
      </c>
      <c r="O228" s="8">
        <f>SUM(O229:O230)</f>
        <v>0</v>
      </c>
    </row>
    <row r="229" spans="1:17" ht="15" hidden="1" customHeight="1" x14ac:dyDescent="0.25">
      <c r="A229" s="11"/>
      <c r="B229" s="399" t="s">
        <v>8</v>
      </c>
      <c r="C229" s="350"/>
      <c r="D229" s="190">
        <f>E229+G229</f>
        <v>107027</v>
      </c>
      <c r="E229" s="190">
        <v>107027</v>
      </c>
      <c r="F229" s="190">
        <v>65161</v>
      </c>
      <c r="G229" s="190"/>
      <c r="H229" s="194">
        <f>I229+K229</f>
        <v>0</v>
      </c>
      <c r="I229" s="189"/>
      <c r="J229" s="189"/>
      <c r="K229" s="201"/>
      <c r="L229" s="398">
        <f>M229+O229</f>
        <v>107027</v>
      </c>
      <c r="M229" s="396">
        <f>E229+I229</f>
        <v>107027</v>
      </c>
      <c r="N229" s="397">
        <f>F229+J229</f>
        <v>65161</v>
      </c>
      <c r="O229" s="396">
        <f>G229+K229</f>
        <v>0</v>
      </c>
    </row>
    <row r="230" spans="1:17" ht="15" customHeight="1" x14ac:dyDescent="0.25">
      <c r="A230" s="83"/>
      <c r="B230" s="65" t="s">
        <v>172</v>
      </c>
      <c r="C230" s="88"/>
      <c r="D230" s="190">
        <f>E230+G230</f>
        <v>2640</v>
      </c>
      <c r="E230" s="190">
        <v>2640</v>
      </c>
      <c r="F230" s="190">
        <v>2016</v>
      </c>
      <c r="G230" s="190"/>
      <c r="H230" s="194">
        <f>I230+K230</f>
        <v>0</v>
      </c>
      <c r="I230" s="189"/>
      <c r="J230" s="189"/>
      <c r="K230" s="201"/>
      <c r="L230" s="8">
        <f>M230+O230</f>
        <v>2640</v>
      </c>
      <c r="M230" s="8">
        <f>E230+I230</f>
        <v>2640</v>
      </c>
      <c r="N230" s="8">
        <f>F230+J230</f>
        <v>2016</v>
      </c>
      <c r="O230" s="8">
        <f>G230+K230</f>
        <v>0</v>
      </c>
    </row>
    <row r="231" spans="1:17" ht="15" customHeight="1" x14ac:dyDescent="0.25">
      <c r="A231" s="5" t="s">
        <v>133</v>
      </c>
      <c r="B231" s="19" t="s">
        <v>166</v>
      </c>
      <c r="C231" s="20" t="s">
        <v>57</v>
      </c>
      <c r="D231" s="190">
        <f>E231+G231</f>
        <v>233772</v>
      </c>
      <c r="E231" s="190">
        <v>233772</v>
      </c>
      <c r="F231" s="190">
        <v>135696</v>
      </c>
      <c r="G231" s="190"/>
      <c r="H231" s="194">
        <f>I231+K231</f>
        <v>6000</v>
      </c>
      <c r="I231" s="189">
        <v>6000</v>
      </c>
      <c r="J231" s="189"/>
      <c r="K231" s="201"/>
      <c r="L231" s="8">
        <f>M231+O231</f>
        <v>239772</v>
      </c>
      <c r="M231" s="8">
        <f>E231+I231</f>
        <v>239772</v>
      </c>
      <c r="N231" s="8">
        <f>F231+J231</f>
        <v>135696</v>
      </c>
      <c r="O231" s="8">
        <f>G231+K231</f>
        <v>0</v>
      </c>
    </row>
    <row r="232" spans="1:17" ht="15" customHeight="1" x14ac:dyDescent="0.25">
      <c r="A232" s="5" t="s">
        <v>134</v>
      </c>
      <c r="B232" s="19" t="s">
        <v>36</v>
      </c>
      <c r="C232" s="20" t="s">
        <v>57</v>
      </c>
      <c r="D232" s="190">
        <f>SUM(D233:D234)</f>
        <v>154763</v>
      </c>
      <c r="E232" s="190">
        <f>SUM(E233:E234)</f>
        <v>154763</v>
      </c>
      <c r="F232" s="190">
        <f>SUM(F233:F234)</f>
        <v>95661</v>
      </c>
      <c r="G232" s="190">
        <f>SUM(G233:G234)</f>
        <v>0</v>
      </c>
      <c r="H232" s="194">
        <f>I232+K232</f>
        <v>1303</v>
      </c>
      <c r="I232" s="189">
        <f>SUM(I233:I234)</f>
        <v>1303</v>
      </c>
      <c r="J232" s="189">
        <f>SUM(J233:J234)</f>
        <v>0</v>
      </c>
      <c r="K232" s="201">
        <f>SUM(K233:K234)</f>
        <v>0</v>
      </c>
      <c r="L232" s="8">
        <f>SUM(L233:L234)</f>
        <v>156066</v>
      </c>
      <c r="M232" s="8">
        <f>SUM(M233:M234)</f>
        <v>156066</v>
      </c>
      <c r="N232" s="8">
        <f>SUM(N233:N234)</f>
        <v>95661</v>
      </c>
      <c r="O232" s="8">
        <f>SUM(O233:O234)</f>
        <v>0</v>
      </c>
    </row>
    <row r="233" spans="1:17" ht="15" hidden="1" customHeight="1" x14ac:dyDescent="0.25">
      <c r="A233" s="11"/>
      <c r="B233" s="399" t="s">
        <v>8</v>
      </c>
      <c r="C233" s="350"/>
      <c r="D233" s="190">
        <f>E233+G233</f>
        <v>139679</v>
      </c>
      <c r="E233" s="190">
        <v>139679</v>
      </c>
      <c r="F233" s="190">
        <v>87480</v>
      </c>
      <c r="G233" s="190"/>
      <c r="H233" s="194">
        <f>I233+K233</f>
        <v>0</v>
      </c>
      <c r="I233" s="189"/>
      <c r="J233" s="189"/>
      <c r="K233" s="201"/>
      <c r="L233" s="398">
        <f>M233+O233</f>
        <v>139679</v>
      </c>
      <c r="M233" s="396">
        <f>E233+I233</f>
        <v>139679</v>
      </c>
      <c r="N233" s="397">
        <f>F233+J233</f>
        <v>87480</v>
      </c>
      <c r="O233" s="396">
        <f>G233+K233</f>
        <v>0</v>
      </c>
    </row>
    <row r="234" spans="1:17" ht="15" customHeight="1" x14ac:dyDescent="0.25">
      <c r="A234" s="83"/>
      <c r="B234" s="65" t="s">
        <v>172</v>
      </c>
      <c r="C234" s="88"/>
      <c r="D234" s="190">
        <f>E234+G234</f>
        <v>15084</v>
      </c>
      <c r="E234" s="190">
        <v>15084</v>
      </c>
      <c r="F234" s="190">
        <v>8181</v>
      </c>
      <c r="G234" s="190"/>
      <c r="H234" s="194">
        <f>I234+K234</f>
        <v>1303</v>
      </c>
      <c r="I234" s="189">
        <v>1303</v>
      </c>
      <c r="J234" s="189"/>
      <c r="K234" s="201"/>
      <c r="L234" s="8">
        <f>M234+O234</f>
        <v>16387</v>
      </c>
      <c r="M234" s="8">
        <f>E234+I234</f>
        <v>16387</v>
      </c>
      <c r="N234" s="8">
        <f>F234+J234</f>
        <v>8181</v>
      </c>
      <c r="O234" s="8">
        <f>G234+K234</f>
        <v>0</v>
      </c>
    </row>
    <row r="235" spans="1:17" ht="15" customHeight="1" x14ac:dyDescent="0.25">
      <c r="A235" s="5" t="s">
        <v>135</v>
      </c>
      <c r="B235" s="19" t="s">
        <v>38</v>
      </c>
      <c r="C235" s="20" t="s">
        <v>57</v>
      </c>
      <c r="D235" s="190">
        <f>SUM(D236:D237)</f>
        <v>170468</v>
      </c>
      <c r="E235" s="190">
        <f>SUM(E236:E237)</f>
        <v>170468</v>
      </c>
      <c r="F235" s="190">
        <f>SUM(F236:F237)</f>
        <v>94172</v>
      </c>
      <c r="G235" s="190">
        <f>SUM(G236:G237)</f>
        <v>0</v>
      </c>
      <c r="H235" s="194">
        <f>I235+K235</f>
        <v>4155</v>
      </c>
      <c r="I235" s="189">
        <f>SUM(I236:I237)</f>
        <v>4155</v>
      </c>
      <c r="J235" s="189">
        <f>SUM(J236:J237)</f>
        <v>0</v>
      </c>
      <c r="K235" s="201">
        <f>SUM(K236:K237)</f>
        <v>0</v>
      </c>
      <c r="L235" s="8">
        <f>SUM(L236:L237)</f>
        <v>174623</v>
      </c>
      <c r="M235" s="8">
        <f>SUM(M236:M237)</f>
        <v>174623</v>
      </c>
      <c r="N235" s="8">
        <f>SUM(N236:N237)</f>
        <v>94172</v>
      </c>
      <c r="O235" s="8">
        <f>SUM(O236:O237)</f>
        <v>0</v>
      </c>
      <c r="P235" s="24"/>
      <c r="Q235" s="24"/>
    </row>
    <row r="236" spans="1:17" ht="15" hidden="1" customHeight="1" x14ac:dyDescent="0.25">
      <c r="A236" s="11"/>
      <c r="B236" s="399" t="s">
        <v>8</v>
      </c>
      <c r="C236" s="350"/>
      <c r="D236" s="190">
        <f>E236+G236</f>
        <v>161782</v>
      </c>
      <c r="E236" s="190">
        <v>161782</v>
      </c>
      <c r="F236" s="190">
        <v>87540</v>
      </c>
      <c r="G236" s="190"/>
      <c r="H236" s="194">
        <f>I236+K236</f>
        <v>0</v>
      </c>
      <c r="I236" s="189"/>
      <c r="J236" s="189"/>
      <c r="K236" s="201"/>
      <c r="L236" s="398">
        <f>M236+O236</f>
        <v>161782</v>
      </c>
      <c r="M236" s="396">
        <f>E236+I236</f>
        <v>161782</v>
      </c>
      <c r="N236" s="397">
        <f>F236+J236</f>
        <v>87540</v>
      </c>
      <c r="O236" s="396">
        <f>G236+K236</f>
        <v>0</v>
      </c>
      <c r="P236" s="24"/>
      <c r="Q236" s="24"/>
    </row>
    <row r="237" spans="1:17" ht="15" customHeight="1" x14ac:dyDescent="0.25">
      <c r="A237" s="83"/>
      <c r="B237" s="65" t="s">
        <v>172</v>
      </c>
      <c r="C237" s="88"/>
      <c r="D237" s="190">
        <f>E237+G237</f>
        <v>8686</v>
      </c>
      <c r="E237" s="190">
        <v>8686</v>
      </c>
      <c r="F237" s="190">
        <v>6632</v>
      </c>
      <c r="G237" s="190"/>
      <c r="H237" s="194">
        <f>I237+K237</f>
        <v>4155</v>
      </c>
      <c r="I237" s="189">
        <v>4155</v>
      </c>
      <c r="J237" s="189"/>
      <c r="K237" s="201"/>
      <c r="L237" s="8">
        <f>M237+O237</f>
        <v>12841</v>
      </c>
      <c r="M237" s="8">
        <f>E237+I237</f>
        <v>12841</v>
      </c>
      <c r="N237" s="8">
        <f>F237+J237</f>
        <v>6632</v>
      </c>
      <c r="O237" s="8">
        <f>G237+K237</f>
        <v>0</v>
      </c>
      <c r="P237" s="24"/>
      <c r="Q237" s="24"/>
    </row>
    <row r="238" spans="1:17" ht="15" customHeight="1" x14ac:dyDescent="0.25">
      <c r="A238" s="5" t="s">
        <v>136</v>
      </c>
      <c r="B238" s="19" t="s">
        <v>40</v>
      </c>
      <c r="C238" s="20" t="s">
        <v>57</v>
      </c>
      <c r="D238" s="190">
        <f>E238+G238</f>
        <v>258915</v>
      </c>
      <c r="E238" s="190">
        <v>258915</v>
      </c>
      <c r="F238" s="190">
        <v>151103</v>
      </c>
      <c r="G238" s="190"/>
      <c r="H238" s="194">
        <f>I238+K238</f>
        <v>5090</v>
      </c>
      <c r="I238" s="189">
        <v>5090</v>
      </c>
      <c r="J238" s="189"/>
      <c r="K238" s="201"/>
      <c r="L238" s="8">
        <f>M238+O238</f>
        <v>264005</v>
      </c>
      <c r="M238" s="8">
        <f>E238+I238</f>
        <v>264005</v>
      </c>
      <c r="N238" s="8">
        <f>F238+J238</f>
        <v>151103</v>
      </c>
      <c r="O238" s="8">
        <f>G238+K238</f>
        <v>0</v>
      </c>
    </row>
    <row r="239" spans="1:17" ht="15" customHeight="1" x14ac:dyDescent="0.25">
      <c r="A239" s="5" t="s">
        <v>137</v>
      </c>
      <c r="B239" s="19" t="s">
        <v>39</v>
      </c>
      <c r="C239" s="20" t="s">
        <v>57</v>
      </c>
      <c r="D239" s="190">
        <f>SUM(D240:D241)</f>
        <v>149017</v>
      </c>
      <c r="E239" s="190">
        <f>SUM(E240:E241)</f>
        <v>149017</v>
      </c>
      <c r="F239" s="190">
        <f>SUM(F240:F241)</f>
        <v>94863</v>
      </c>
      <c r="G239" s="190">
        <f>SUM(G240:G241)</f>
        <v>0</v>
      </c>
      <c r="H239" s="194">
        <f>I239+K239</f>
        <v>0</v>
      </c>
      <c r="I239" s="189">
        <f>SUM(I240:I241)</f>
        <v>0</v>
      </c>
      <c r="J239" s="189">
        <f>SUM(J240:J241)</f>
        <v>746</v>
      </c>
      <c r="K239" s="201">
        <f>SUM(K240:K241)</f>
        <v>0</v>
      </c>
      <c r="L239" s="8">
        <f>SUM(L240:L241)</f>
        <v>149017</v>
      </c>
      <c r="M239" s="8">
        <f>SUM(M240:M241)</f>
        <v>149017</v>
      </c>
      <c r="N239" s="8">
        <f>SUM(N240:N241)</f>
        <v>95609</v>
      </c>
      <c r="O239" s="8">
        <f>SUM(O240:O241)</f>
        <v>0</v>
      </c>
    </row>
    <row r="240" spans="1:17" ht="15" hidden="1" customHeight="1" x14ac:dyDescent="0.25">
      <c r="A240" s="11"/>
      <c r="B240" s="399" t="s">
        <v>8</v>
      </c>
      <c r="C240" s="350"/>
      <c r="D240" s="190">
        <f>E240+G240</f>
        <v>142631</v>
      </c>
      <c r="E240" s="190">
        <v>142631</v>
      </c>
      <c r="F240" s="190">
        <v>89987</v>
      </c>
      <c r="G240" s="190"/>
      <c r="H240" s="194">
        <f>I240+K240</f>
        <v>0</v>
      </c>
      <c r="I240" s="189"/>
      <c r="J240" s="189">
        <v>746</v>
      </c>
      <c r="K240" s="201"/>
      <c r="L240" s="398">
        <f>M240+O240</f>
        <v>142631</v>
      </c>
      <c r="M240" s="396">
        <f>E240+I240</f>
        <v>142631</v>
      </c>
      <c r="N240" s="397">
        <f>F240+J240</f>
        <v>90733</v>
      </c>
      <c r="O240" s="396">
        <f>G240+K240</f>
        <v>0</v>
      </c>
    </row>
    <row r="241" spans="1:15" ht="15" customHeight="1" x14ac:dyDescent="0.25">
      <c r="A241" s="83"/>
      <c r="B241" s="65" t="s">
        <v>172</v>
      </c>
      <c r="C241" s="88"/>
      <c r="D241" s="190">
        <f>E241+G241</f>
        <v>6386</v>
      </c>
      <c r="E241" s="190">
        <v>6386</v>
      </c>
      <c r="F241" s="190">
        <v>4876</v>
      </c>
      <c r="G241" s="190"/>
      <c r="H241" s="194">
        <f>I241+K241</f>
        <v>0</v>
      </c>
      <c r="I241" s="189"/>
      <c r="J241" s="189"/>
      <c r="K241" s="201"/>
      <c r="L241" s="8">
        <f>M241+O241</f>
        <v>6386</v>
      </c>
      <c r="M241" s="8">
        <f>E241+I241</f>
        <v>6386</v>
      </c>
      <c r="N241" s="8">
        <f>F241+J241</f>
        <v>4876</v>
      </c>
      <c r="O241" s="8">
        <f>G241+K241</f>
        <v>0</v>
      </c>
    </row>
    <row r="242" spans="1:15" ht="15" customHeight="1" x14ac:dyDescent="0.25">
      <c r="A242" s="5" t="s">
        <v>138</v>
      </c>
      <c r="B242" s="16" t="s">
        <v>37</v>
      </c>
      <c r="C242" s="7" t="s">
        <v>57</v>
      </c>
      <c r="D242" s="190">
        <f>SUM(D243:D244)</f>
        <v>228963</v>
      </c>
      <c r="E242" s="190">
        <f>SUM(E243:E244)</f>
        <v>228963</v>
      </c>
      <c r="F242" s="190">
        <f>SUM(F243:F244)</f>
        <v>133683</v>
      </c>
      <c r="G242" s="190">
        <f>SUM(G243:G244)</f>
        <v>0</v>
      </c>
      <c r="H242" s="194">
        <f>I242+K242</f>
        <v>2901</v>
      </c>
      <c r="I242" s="189">
        <f>SUM(I243:I244)</f>
        <v>2901</v>
      </c>
      <c r="J242" s="189">
        <f>SUM(J243:J244)</f>
        <v>0</v>
      </c>
      <c r="K242" s="201">
        <f>SUM(K243:K244)</f>
        <v>0</v>
      </c>
      <c r="L242" s="8">
        <f>SUM(L243:L244)</f>
        <v>231864</v>
      </c>
      <c r="M242" s="8">
        <f>SUM(M243:M244)</f>
        <v>231864</v>
      </c>
      <c r="N242" s="8">
        <f>SUM(N243:N244)</f>
        <v>133683</v>
      </c>
      <c r="O242" s="8">
        <f>SUM(O243:O244)</f>
        <v>0</v>
      </c>
    </row>
    <row r="243" spans="1:15" ht="15" hidden="1" customHeight="1" x14ac:dyDescent="0.25">
      <c r="A243" s="11"/>
      <c r="B243" s="399" t="s">
        <v>8</v>
      </c>
      <c r="C243" s="350"/>
      <c r="D243" s="190">
        <f>E243+G243</f>
        <v>217418</v>
      </c>
      <c r="E243" s="190">
        <v>217418</v>
      </c>
      <c r="F243" s="190">
        <v>124869</v>
      </c>
      <c r="G243" s="190"/>
      <c r="H243" s="194">
        <f>I243+K243</f>
        <v>0</v>
      </c>
      <c r="I243" s="189"/>
      <c r="J243" s="189"/>
      <c r="K243" s="201"/>
      <c r="L243" s="398">
        <f>M243+O243</f>
        <v>217418</v>
      </c>
      <c r="M243" s="396">
        <f>E243+I243</f>
        <v>217418</v>
      </c>
      <c r="N243" s="397">
        <f>F243+J243</f>
        <v>124869</v>
      </c>
      <c r="O243" s="396">
        <f>G243+K243</f>
        <v>0</v>
      </c>
    </row>
    <row r="244" spans="1:15" ht="15" customHeight="1" x14ac:dyDescent="0.25">
      <c r="A244" s="83"/>
      <c r="B244" s="65" t="s">
        <v>172</v>
      </c>
      <c r="C244" s="88"/>
      <c r="D244" s="190">
        <f>E244+G244</f>
        <v>11545</v>
      </c>
      <c r="E244" s="190">
        <v>11545</v>
      </c>
      <c r="F244" s="190">
        <v>8814</v>
      </c>
      <c r="G244" s="190"/>
      <c r="H244" s="194">
        <f>I244+K244</f>
        <v>2901</v>
      </c>
      <c r="I244" s="189">
        <v>2901</v>
      </c>
      <c r="J244" s="189"/>
      <c r="K244" s="201"/>
      <c r="L244" s="8">
        <f>M244+O244</f>
        <v>14446</v>
      </c>
      <c r="M244" s="8">
        <f>E244+I244</f>
        <v>14446</v>
      </c>
      <c r="N244" s="8">
        <f>F244+J244</f>
        <v>8814</v>
      </c>
      <c r="O244" s="8">
        <f>G244+K244</f>
        <v>0</v>
      </c>
    </row>
    <row r="245" spans="1:15" ht="15" customHeight="1" x14ac:dyDescent="0.25">
      <c r="A245" s="5" t="s">
        <v>139</v>
      </c>
      <c r="B245" s="23" t="s">
        <v>41</v>
      </c>
      <c r="C245" s="7" t="s">
        <v>57</v>
      </c>
      <c r="D245" s="190">
        <f>E245+G245</f>
        <v>58455</v>
      </c>
      <c r="E245" s="190">
        <v>58455</v>
      </c>
      <c r="F245" s="190">
        <v>37570</v>
      </c>
      <c r="G245" s="190"/>
      <c r="H245" s="194">
        <f>I245+K245</f>
        <v>0</v>
      </c>
      <c r="I245" s="189"/>
      <c r="J245" s="189"/>
      <c r="K245" s="201"/>
      <c r="L245" s="8">
        <f>M245+O245</f>
        <v>58455</v>
      </c>
      <c r="M245" s="8">
        <f>E245+I245</f>
        <v>58455</v>
      </c>
      <c r="N245" s="8">
        <f>F245+J245</f>
        <v>37570</v>
      </c>
      <c r="O245" s="8">
        <f>G245+K245</f>
        <v>0</v>
      </c>
    </row>
    <row r="246" spans="1:15" ht="15" customHeight="1" x14ac:dyDescent="0.25">
      <c r="A246" s="5" t="s">
        <v>177</v>
      </c>
      <c r="B246" s="23" t="s">
        <v>42</v>
      </c>
      <c r="C246" s="7" t="s">
        <v>57</v>
      </c>
      <c r="D246" s="190">
        <f>E246+G246</f>
        <v>80472</v>
      </c>
      <c r="E246" s="190">
        <v>80472</v>
      </c>
      <c r="F246" s="190">
        <v>53016</v>
      </c>
      <c r="G246" s="190"/>
      <c r="H246" s="194">
        <f>I246+K246</f>
        <v>0</v>
      </c>
      <c r="I246" s="189"/>
      <c r="J246" s="189"/>
      <c r="K246" s="201"/>
      <c r="L246" s="8">
        <f>M246+O246</f>
        <v>80472</v>
      </c>
      <c r="M246" s="8">
        <f>E246+I246</f>
        <v>80472</v>
      </c>
      <c r="N246" s="8">
        <f>F246+J246</f>
        <v>53016</v>
      </c>
      <c r="O246" s="8">
        <f>G246+K246</f>
        <v>0</v>
      </c>
    </row>
    <row r="247" spans="1:15" ht="15" customHeight="1" x14ac:dyDescent="0.25">
      <c r="A247" s="5" t="s">
        <v>140</v>
      </c>
      <c r="B247" s="16" t="s">
        <v>55</v>
      </c>
      <c r="C247" s="7" t="s">
        <v>57</v>
      </c>
      <c r="D247" s="190">
        <f>SUM(D248:D249)</f>
        <v>65263</v>
      </c>
      <c r="E247" s="190">
        <f>SUM(E248:E249)</f>
        <v>65263</v>
      </c>
      <c r="F247" s="190">
        <f>SUM(F248:F249)</f>
        <v>49817</v>
      </c>
      <c r="G247" s="190">
        <f>SUM(G248:G249)</f>
        <v>0</v>
      </c>
      <c r="H247" s="194">
        <f>I247+K247</f>
        <v>0</v>
      </c>
      <c r="I247" s="189">
        <f>SUM(I248:I249)</f>
        <v>0</v>
      </c>
      <c r="J247" s="189">
        <f>SUM(J248:J249)</f>
        <v>0</v>
      </c>
      <c r="K247" s="201">
        <f>SUM(K248:K249)</f>
        <v>0</v>
      </c>
      <c r="L247" s="8">
        <f>SUM(L248:L249)</f>
        <v>65263</v>
      </c>
      <c r="M247" s="8">
        <f>SUM(M248:M249)</f>
        <v>65263</v>
      </c>
      <c r="N247" s="8">
        <f>SUM(N248:N249)</f>
        <v>49817</v>
      </c>
      <c r="O247" s="8">
        <f>SUM(O248:O249)</f>
        <v>0</v>
      </c>
    </row>
    <row r="248" spans="1:15" ht="15" hidden="1" customHeight="1" x14ac:dyDescent="0.25">
      <c r="A248" s="11"/>
      <c r="B248" s="399" t="s">
        <v>8</v>
      </c>
      <c r="C248" s="350"/>
      <c r="D248" s="190">
        <f>E248+G248</f>
        <v>60484</v>
      </c>
      <c r="E248" s="190">
        <v>60484</v>
      </c>
      <c r="F248" s="190">
        <v>46168</v>
      </c>
      <c r="G248" s="190"/>
      <c r="H248" s="194">
        <f>I248+K248</f>
        <v>0</v>
      </c>
      <c r="I248" s="189"/>
      <c r="J248" s="189"/>
      <c r="K248" s="201"/>
      <c r="L248" s="398">
        <f>M248+O248</f>
        <v>60484</v>
      </c>
      <c r="M248" s="396">
        <f>E248+I248</f>
        <v>60484</v>
      </c>
      <c r="N248" s="397">
        <f>F248+J248</f>
        <v>46168</v>
      </c>
      <c r="O248" s="396">
        <f>G248+K248</f>
        <v>0</v>
      </c>
    </row>
    <row r="249" spans="1:15" ht="15" customHeight="1" x14ac:dyDescent="0.25">
      <c r="A249" s="83"/>
      <c r="B249" s="65" t="s">
        <v>172</v>
      </c>
      <c r="C249" s="88"/>
      <c r="D249" s="190">
        <f>E249+G249</f>
        <v>4779</v>
      </c>
      <c r="E249" s="190">
        <v>4779</v>
      </c>
      <c r="F249" s="190">
        <v>3649</v>
      </c>
      <c r="G249" s="190"/>
      <c r="H249" s="194">
        <f>I249+K249</f>
        <v>0</v>
      </c>
      <c r="I249" s="189"/>
      <c r="J249" s="189"/>
      <c r="K249" s="201"/>
      <c r="L249" s="8">
        <f>M249+O249</f>
        <v>4779</v>
      </c>
      <c r="M249" s="8">
        <f>E249+I249</f>
        <v>4779</v>
      </c>
      <c r="N249" s="8">
        <f>F249+J249</f>
        <v>3649</v>
      </c>
      <c r="O249" s="8">
        <f>G249+K249</f>
        <v>0</v>
      </c>
    </row>
    <row r="250" spans="1:15" ht="15" customHeight="1" x14ac:dyDescent="0.25">
      <c r="A250" s="5" t="s">
        <v>141</v>
      </c>
      <c r="B250" s="16" t="s">
        <v>54</v>
      </c>
      <c r="C250" s="7" t="s">
        <v>57</v>
      </c>
      <c r="D250" s="190">
        <f>SUM(D251:D252)</f>
        <v>512548</v>
      </c>
      <c r="E250" s="190">
        <f>SUM(E251:E252)</f>
        <v>511388</v>
      </c>
      <c r="F250" s="190">
        <f>SUM(F251:F252)</f>
        <v>383525</v>
      </c>
      <c r="G250" s="190">
        <f>SUM(G251:G252)</f>
        <v>1160</v>
      </c>
      <c r="H250" s="194">
        <f>I250+K250</f>
        <v>0</v>
      </c>
      <c r="I250" s="189">
        <f>SUM(I251:I252)</f>
        <v>0</v>
      </c>
      <c r="J250" s="189">
        <f>SUM(J251:J252)</f>
        <v>0</v>
      </c>
      <c r="K250" s="201">
        <f>SUM(K251:K252)</f>
        <v>0</v>
      </c>
      <c r="L250" s="8">
        <f>SUM(L251:L252)</f>
        <v>512548</v>
      </c>
      <c r="M250" s="8">
        <f>SUM(M251:M252)</f>
        <v>511388</v>
      </c>
      <c r="N250" s="8">
        <f>SUM(N251:N252)</f>
        <v>383525</v>
      </c>
      <c r="O250" s="8">
        <f>SUM(O251:O252)</f>
        <v>1160</v>
      </c>
    </row>
    <row r="251" spans="1:15" ht="15" hidden="1" customHeight="1" x14ac:dyDescent="0.25">
      <c r="A251" s="11"/>
      <c r="B251" s="399" t="s">
        <v>8</v>
      </c>
      <c r="C251" s="350"/>
      <c r="D251" s="190">
        <f>E251+G251</f>
        <v>481404</v>
      </c>
      <c r="E251" s="190">
        <v>480244</v>
      </c>
      <c r="F251" s="190">
        <v>359747</v>
      </c>
      <c r="G251" s="190">
        <v>1160</v>
      </c>
      <c r="H251" s="194">
        <f>I251+K251</f>
        <v>0</v>
      </c>
      <c r="I251" s="189"/>
      <c r="J251" s="189"/>
      <c r="K251" s="201"/>
      <c r="L251" s="398">
        <f>M251+O251</f>
        <v>481404</v>
      </c>
      <c r="M251" s="396">
        <f>E251+I251</f>
        <v>480244</v>
      </c>
      <c r="N251" s="397">
        <f>F251+J251</f>
        <v>359747</v>
      </c>
      <c r="O251" s="396">
        <f>G251+K251</f>
        <v>1160</v>
      </c>
    </row>
    <row r="252" spans="1:15" ht="15" customHeight="1" x14ac:dyDescent="0.25">
      <c r="A252" s="83"/>
      <c r="B252" s="65" t="s">
        <v>172</v>
      </c>
      <c r="C252" s="88"/>
      <c r="D252" s="190">
        <f>E252+G252</f>
        <v>31144</v>
      </c>
      <c r="E252" s="190">
        <v>31144</v>
      </c>
      <c r="F252" s="190">
        <v>23778</v>
      </c>
      <c r="G252" s="190"/>
      <c r="H252" s="194">
        <f>I252+K252</f>
        <v>0</v>
      </c>
      <c r="I252" s="189"/>
      <c r="J252" s="189"/>
      <c r="K252" s="201"/>
      <c r="L252" s="8">
        <f>M252+O252</f>
        <v>31144</v>
      </c>
      <c r="M252" s="8">
        <f>E252+I252</f>
        <v>31144</v>
      </c>
      <c r="N252" s="8">
        <f>F252+J252</f>
        <v>23778</v>
      </c>
      <c r="O252" s="8">
        <f>G252+K252</f>
        <v>0</v>
      </c>
    </row>
    <row r="253" spans="1:15" ht="15" customHeight="1" x14ac:dyDescent="0.25">
      <c r="A253" s="5" t="s">
        <v>142</v>
      </c>
      <c r="B253" s="16" t="s">
        <v>72</v>
      </c>
      <c r="C253" s="7" t="s">
        <v>57</v>
      </c>
      <c r="D253" s="190">
        <f>SUM(D254:D255)</f>
        <v>58448</v>
      </c>
      <c r="E253" s="190">
        <f>SUM(E254:E255)</f>
        <v>58448</v>
      </c>
      <c r="F253" s="190">
        <f>SUM(F254:F255)</f>
        <v>42197</v>
      </c>
      <c r="G253" s="190">
        <f>SUM(G254:G255)</f>
        <v>0</v>
      </c>
      <c r="H253" s="194">
        <f>I253+K253</f>
        <v>0</v>
      </c>
      <c r="I253" s="189">
        <f>SUM(I254:I255)</f>
        <v>0</v>
      </c>
      <c r="J253" s="189">
        <f>SUM(J254:J255)</f>
        <v>0</v>
      </c>
      <c r="K253" s="201">
        <f>SUM(K254:K255)</f>
        <v>0</v>
      </c>
      <c r="L253" s="8">
        <f>SUM(L254:L255)</f>
        <v>58448</v>
      </c>
      <c r="M253" s="8">
        <f>SUM(M254:M255)</f>
        <v>58448</v>
      </c>
      <c r="N253" s="8">
        <f>SUM(N254:N255)</f>
        <v>42197</v>
      </c>
      <c r="O253" s="8">
        <f>SUM(O254:O255)</f>
        <v>0</v>
      </c>
    </row>
    <row r="254" spans="1:15" ht="15" hidden="1" customHeight="1" x14ac:dyDescent="0.25">
      <c r="A254" s="11"/>
      <c r="B254" s="399" t="s">
        <v>8</v>
      </c>
      <c r="C254" s="350"/>
      <c r="D254" s="190">
        <f>E254+G254</f>
        <v>57659</v>
      </c>
      <c r="E254" s="190">
        <v>57659</v>
      </c>
      <c r="F254" s="190">
        <v>41595</v>
      </c>
      <c r="G254" s="190"/>
      <c r="H254" s="194">
        <f>I254+K254</f>
        <v>0</v>
      </c>
      <c r="I254" s="189"/>
      <c r="J254" s="189"/>
      <c r="K254" s="201"/>
      <c r="L254" s="398">
        <f>M254+O254</f>
        <v>57659</v>
      </c>
      <c r="M254" s="396">
        <f>E254+I254</f>
        <v>57659</v>
      </c>
      <c r="N254" s="397">
        <f>F254+J254</f>
        <v>41595</v>
      </c>
      <c r="O254" s="396">
        <f>G254+K254</f>
        <v>0</v>
      </c>
    </row>
    <row r="255" spans="1:15" ht="15" customHeight="1" x14ac:dyDescent="0.25">
      <c r="A255" s="83"/>
      <c r="B255" s="65" t="s">
        <v>172</v>
      </c>
      <c r="C255" s="88"/>
      <c r="D255" s="190">
        <f>E255+G255</f>
        <v>789</v>
      </c>
      <c r="E255" s="190">
        <v>789</v>
      </c>
      <c r="F255" s="190">
        <v>602</v>
      </c>
      <c r="G255" s="190"/>
      <c r="H255" s="194">
        <f>I255+K255</f>
        <v>0</v>
      </c>
      <c r="I255" s="189"/>
      <c r="J255" s="189"/>
      <c r="K255" s="201"/>
      <c r="L255" s="8">
        <f>M255+O255</f>
        <v>789</v>
      </c>
      <c r="M255" s="8">
        <f>E255+I255</f>
        <v>789</v>
      </c>
      <c r="N255" s="8">
        <f>F255+J255</f>
        <v>602</v>
      </c>
      <c r="O255" s="8">
        <f>G255+K255</f>
        <v>0</v>
      </c>
    </row>
    <row r="256" spans="1:15" ht="15" customHeight="1" x14ac:dyDescent="0.25">
      <c r="A256" s="5" t="s">
        <v>143</v>
      </c>
      <c r="B256" s="16" t="s">
        <v>56</v>
      </c>
      <c r="C256" s="7" t="s">
        <v>57</v>
      </c>
      <c r="D256" s="190">
        <f>E256+G256</f>
        <v>61466</v>
      </c>
      <c r="E256" s="190">
        <v>61466</v>
      </c>
      <c r="F256" s="190">
        <v>44716</v>
      </c>
      <c r="G256" s="190"/>
      <c r="H256" s="194">
        <f>I256+K256</f>
        <v>0</v>
      </c>
      <c r="I256" s="189"/>
      <c r="J256" s="189"/>
      <c r="K256" s="201"/>
      <c r="L256" s="8">
        <f>M256+O256</f>
        <v>61466</v>
      </c>
      <c r="M256" s="8">
        <f>E256+I256</f>
        <v>61466</v>
      </c>
      <c r="N256" s="8">
        <f>F256+J256</f>
        <v>44716</v>
      </c>
      <c r="O256" s="8">
        <f>G256+K256</f>
        <v>0</v>
      </c>
    </row>
    <row r="257" spans="1:17" ht="15" customHeight="1" x14ac:dyDescent="0.25">
      <c r="A257" s="5" t="s">
        <v>144</v>
      </c>
      <c r="B257" s="16" t="s">
        <v>182</v>
      </c>
      <c r="C257" s="7" t="s">
        <v>57</v>
      </c>
      <c r="D257" s="190">
        <f>SUM(D258:D259)</f>
        <v>160895</v>
      </c>
      <c r="E257" s="190">
        <f>SUM(E258:E259)</f>
        <v>160895</v>
      </c>
      <c r="F257" s="190">
        <f>SUM(F258:F259)</f>
        <v>75487</v>
      </c>
      <c r="G257" s="190">
        <f>SUM(G258:G259)</f>
        <v>0</v>
      </c>
      <c r="H257" s="194">
        <f>I257+K257</f>
        <v>9671</v>
      </c>
      <c r="I257" s="189">
        <f>SUM(I258:I259)</f>
        <v>7171</v>
      </c>
      <c r="J257" s="189">
        <f>SUM(J258:J259)</f>
        <v>169</v>
      </c>
      <c r="K257" s="201">
        <f>SUM(K258:K259)</f>
        <v>2500</v>
      </c>
      <c r="L257" s="8">
        <f>SUM(L258:L259)</f>
        <v>170566</v>
      </c>
      <c r="M257" s="8">
        <f>SUM(M258:M259)</f>
        <v>168066</v>
      </c>
      <c r="N257" s="8">
        <f>SUM(N258:N259)</f>
        <v>75656</v>
      </c>
      <c r="O257" s="8">
        <f>SUM(O258:O259)</f>
        <v>2500</v>
      </c>
    </row>
    <row r="258" spans="1:17" ht="15" hidden="1" customHeight="1" x14ac:dyDescent="0.25">
      <c r="A258" s="11"/>
      <c r="B258" s="399" t="s">
        <v>8</v>
      </c>
      <c r="C258" s="350"/>
      <c r="D258" s="190">
        <f>E258+G258</f>
        <v>160895</v>
      </c>
      <c r="E258" s="190">
        <v>160895</v>
      </c>
      <c r="F258" s="190">
        <v>75487</v>
      </c>
      <c r="G258" s="190"/>
      <c r="H258" s="194">
        <f>I258+K258</f>
        <v>0</v>
      </c>
      <c r="I258" s="189"/>
      <c r="J258" s="189">
        <v>169</v>
      </c>
      <c r="K258" s="201"/>
      <c r="L258" s="398">
        <f>M258+O258</f>
        <v>160895</v>
      </c>
      <c r="M258" s="396">
        <f>E258+I258</f>
        <v>160895</v>
      </c>
      <c r="N258" s="397">
        <f>F258+J258</f>
        <v>75656</v>
      </c>
      <c r="O258" s="396">
        <f>G258+K258</f>
        <v>0</v>
      </c>
    </row>
    <row r="259" spans="1:17" ht="15" customHeight="1" x14ac:dyDescent="0.25">
      <c r="A259" s="83"/>
      <c r="B259" s="65" t="s">
        <v>172</v>
      </c>
      <c r="C259" s="88"/>
      <c r="D259" s="190"/>
      <c r="E259" s="190"/>
      <c r="F259" s="190"/>
      <c r="G259" s="190"/>
      <c r="H259" s="194">
        <f>I259+K259</f>
        <v>9671</v>
      </c>
      <c r="I259" s="189">
        <v>7171</v>
      </c>
      <c r="J259" s="189"/>
      <c r="K259" s="201">
        <v>2500</v>
      </c>
      <c r="L259" s="8">
        <f>M259+O259</f>
        <v>9671</v>
      </c>
      <c r="M259" s="8">
        <f>E259+I259</f>
        <v>7171</v>
      </c>
      <c r="N259" s="8">
        <f>F259+J259</f>
        <v>0</v>
      </c>
      <c r="O259" s="8">
        <f>G259+K259</f>
        <v>2500</v>
      </c>
    </row>
    <row r="260" spans="1:17" s="24" customFormat="1" ht="15" customHeight="1" x14ac:dyDescent="0.25">
      <c r="A260" s="5" t="s">
        <v>145</v>
      </c>
      <c r="B260" s="16" t="s">
        <v>183</v>
      </c>
      <c r="C260" s="7" t="s">
        <v>57</v>
      </c>
      <c r="D260" s="190">
        <f>SUM(D261:D262)</f>
        <v>13071</v>
      </c>
      <c r="E260" s="190">
        <f>SUM(E261:E262)</f>
        <v>13071</v>
      </c>
      <c r="F260" s="190">
        <f>SUM(F261:F262)</f>
        <v>9979</v>
      </c>
      <c r="G260" s="190">
        <f>SUM(G261:G262)</f>
        <v>0</v>
      </c>
      <c r="H260" s="194">
        <f>I260+K260</f>
        <v>0</v>
      </c>
      <c r="I260" s="189">
        <f>SUM(I261:I262)</f>
        <v>0</v>
      </c>
      <c r="J260" s="189">
        <f>SUM(J261:J262)</f>
        <v>0</v>
      </c>
      <c r="K260" s="201">
        <f>SUM(K261:K262)</f>
        <v>0</v>
      </c>
      <c r="L260" s="8">
        <f>SUM(L261:L262)</f>
        <v>13071</v>
      </c>
      <c r="M260" s="8">
        <f>SUM(M261:M262)</f>
        <v>13071</v>
      </c>
      <c r="N260" s="8">
        <f>SUM(N261:N262)</f>
        <v>9979</v>
      </c>
      <c r="O260" s="8">
        <f>SUM(O261:O262)</f>
        <v>0</v>
      </c>
      <c r="P260" s="2"/>
      <c r="Q260" s="2"/>
    </row>
    <row r="261" spans="1:17" s="24" customFormat="1" ht="15" hidden="1" customHeight="1" x14ac:dyDescent="0.25">
      <c r="A261" s="11"/>
      <c r="B261" s="399" t="s">
        <v>8</v>
      </c>
      <c r="C261" s="350"/>
      <c r="D261" s="190">
        <f>E261+G261</f>
        <v>12206</v>
      </c>
      <c r="E261" s="190">
        <v>12206</v>
      </c>
      <c r="F261" s="190">
        <v>9319</v>
      </c>
      <c r="G261" s="190"/>
      <c r="H261" s="194">
        <f>I261+K261</f>
        <v>0</v>
      </c>
      <c r="I261" s="189"/>
      <c r="J261" s="189"/>
      <c r="K261" s="201"/>
      <c r="L261" s="398">
        <f>M261+O261</f>
        <v>12206</v>
      </c>
      <c r="M261" s="396">
        <f>E261+I261</f>
        <v>12206</v>
      </c>
      <c r="N261" s="397">
        <f>F261+J261</f>
        <v>9319</v>
      </c>
      <c r="O261" s="396">
        <f>G261+K261</f>
        <v>0</v>
      </c>
      <c r="P261" s="2"/>
      <c r="Q261" s="2"/>
    </row>
    <row r="262" spans="1:17" s="24" customFormat="1" ht="15" customHeight="1" x14ac:dyDescent="0.25">
      <c r="A262" s="83"/>
      <c r="B262" s="65" t="s">
        <v>172</v>
      </c>
      <c r="C262" s="88"/>
      <c r="D262" s="190">
        <f>E262+G262</f>
        <v>865</v>
      </c>
      <c r="E262" s="190">
        <v>865</v>
      </c>
      <c r="F262" s="190">
        <v>660</v>
      </c>
      <c r="G262" s="190"/>
      <c r="H262" s="194">
        <f>I262+K262</f>
        <v>0</v>
      </c>
      <c r="I262" s="189"/>
      <c r="J262" s="189"/>
      <c r="K262" s="201"/>
      <c r="L262" s="8">
        <f>M262+O262</f>
        <v>865</v>
      </c>
      <c r="M262" s="8">
        <f>E262+I262</f>
        <v>865</v>
      </c>
      <c r="N262" s="8">
        <f>F262+J262</f>
        <v>660</v>
      </c>
      <c r="O262" s="8">
        <f>G262+K262</f>
        <v>0</v>
      </c>
      <c r="P262" s="2"/>
      <c r="Q262" s="2"/>
    </row>
    <row r="263" spans="1:17" ht="15.95" customHeight="1" x14ac:dyDescent="0.25">
      <c r="A263" s="452" t="s">
        <v>146</v>
      </c>
      <c r="B263" s="152" t="s">
        <v>193</v>
      </c>
      <c r="C263" s="156"/>
      <c r="D263" s="188">
        <f>D179+D184+D185+D186+D189+D190+D193+D194+D195+D198+D201+D202+D203+D204+D207+D208+D211+D214+D215+D218+D222+D223+D227+D228+D231+D232+D235+D238+D239+D242+D245+D246+D247+D250+D253+D256+D257+D260+D221+D224</f>
        <v>5938493</v>
      </c>
      <c r="E263" s="188">
        <f>E179+E184+E185+E186+E189+E190+E193+E194+E195+E198+E201+E202+E203+E204+E207+E208+E211+E214+E215+E218+E222+E223+E227+E228+E231+E232+E235+E238+E239+E242+E245+E246+E247+E250+E253+E256+E257+E260+E221+E224</f>
        <v>5742377</v>
      </c>
      <c r="F263" s="188">
        <f>F179+F184+F185+F186+F189+F190+F193+F194+F195+F198+F201+F202+F203+F204+F207+F208+F211+F214+F215+F218+F222+F223+F227+F228+F231+F232+F235+F238+F239+F242+F245+F246+F247+F250+F253+F256+F257+F260+F221+F224</f>
        <v>2973940</v>
      </c>
      <c r="G263" s="188">
        <f>G179+G184+G185+G186+G189+G190+G193+G194+G195+G198+G201+G202+G203+G204+G207+G208+G211+G214+G215+G218+G222+G223+G227+G228+G231+G232+G235+G238+G239+G242+G245+G246+G247+G250+G253+G256+G257+G260+G221+G224</f>
        <v>196116</v>
      </c>
      <c r="H263" s="187">
        <f>H179+H184+H185+H186+H189+H190+H193+H194+H195+H198+H201+H202+H203+H204+H207+H208+H211+H214+H215+H218+H222+H223+H227+H228+H231+H232+H235+H238+H239+H242+H245+H246+H247+H250+H253+H256+H257+H260+H221+H224</f>
        <v>133822</v>
      </c>
      <c r="I263" s="187">
        <f>I179+I184+I185+I186+I189+I190+I193+I194+I195+I198+I201+I202+I203+I204+I207+I208+I211+I214+I215+I218+I222+I223+I227+I228+I231+I232+I235+I238+I239+I242+I245+I246+I247+I250+I253+I256+I257+I260+I221+I224</f>
        <v>121349</v>
      </c>
      <c r="J263" s="187">
        <f>J179+J184+J185+J186+J189+J190+J193+J194+J195+J198+J201+J202+J203+J204+J207+J208+J211+J214+J215+J218+J222+J223+J227+J228+J231+J232+J235+J238+J239+J242+J245+J246+J247+J250+J253+J256+J257+J260+J221+J224</f>
        <v>915</v>
      </c>
      <c r="K263" s="203">
        <f>K179+K184+K185+K186+K189+K190+K193+K194+K195+K198+K201+K202+K203+K204+K207+K208+K211+K214+K215+K218+K222+K223+K227+K228+K231+K232+K235+K238+K239+K242+K245+K246+K247+K250+K253+K256+K257+K260+K221+K224</f>
        <v>12473</v>
      </c>
      <c r="L263" s="1">
        <f>L179+L184+L185+L186+L189+L190+L193+L194+L195+L198+L201+L202+L203+L204+L207+L208+L211+L214+L215+L218+L222+L223+L227+L228+L231+L232+L235+L238+L239+L242+L245+L246+L247+L250+L253+L256+L257+L260+L221+L224</f>
        <v>6072315</v>
      </c>
      <c r="M263" s="1">
        <f>M179+M184+M185+M186+M189+M190+M193+M194+M195+M198+M201+M202+M203+M204+M207+M208+M211+M214+M215+M218+M222+M223+M227+M228+M231+M232+M235+M238+M239+M242+M245+M246+M247+M250+M253+M256+M257+M260+M221+M224</f>
        <v>5863726</v>
      </c>
      <c r="N263" s="1">
        <f>N179+N184+N185+N186+N189+N190+N193+N194+N195+N198+N201+N202+N203+N204+N207+N208+N211+N214+N215+N218+N222+N223+N227+N228+N231+N232+N235+N238+N239+N242+N245+N246+N247+N250+N253+N256+N257+N260+N221+N224</f>
        <v>2974855</v>
      </c>
      <c r="O263" s="1">
        <f>O179+O184+O185+O186+O189+O190+O193+O194+O195+O198+O201+O202+O203+O204+O207+O208+O211+O214+O215+O218+O222+O223+O227+O228+O231+O232+O235+O238+O239+O242+O245+O246+O247+O250+O253+O256+O257+O260+O221+O224</f>
        <v>208589</v>
      </c>
    </row>
    <row r="264" spans="1:17" ht="15.95" customHeight="1" x14ac:dyDescent="0.25">
      <c r="A264" s="453"/>
      <c r="B264" s="394" t="s">
        <v>172</v>
      </c>
      <c r="C264" s="15"/>
      <c r="D264" s="214">
        <f>D183+D188+D192+D200+D210+D217+D220+D230+D234+D237+D241+D244+D249+D252+D255+D262+D206+D213+D226+D259+D197</f>
        <v>149997</v>
      </c>
      <c r="E264" s="214">
        <f>E183+E188+E192+E200+E210+E217+E220+E230+E234+E237+E241+E244+E249+E252+E255+E262+E206+E213+E226+E259+E197</f>
        <v>149997</v>
      </c>
      <c r="F264" s="214">
        <f>F183+F188+F192+F200+F210+F217+F220+F230+F234+F237+F241+F244+F249+F252+F255+F262+F206+F213+F226+F259+F197</f>
        <v>75085</v>
      </c>
      <c r="G264" s="214">
        <f>G183+G188+G192+G200+G210+G217+G220+G230+G234+G237+G241+G244+G249+G252+G255+G262+G206+G213+G226+G259+G197</f>
        <v>0</v>
      </c>
      <c r="H264" s="213">
        <f>H183+H188+H192+H200+H210+H217+H220+H230+H234+H237+H241+H244+H249+H252+H255+H262+H206+H213+H226+H259+H197</f>
        <v>33806</v>
      </c>
      <c r="I264" s="213">
        <f>I183+I188+I192+I200+I210+I217+I220+I230+I234+I237+I241+I244+I249+I252+I255+I262+I206+I213+I226+I259+I197</f>
        <v>31306</v>
      </c>
      <c r="J264" s="213">
        <f>J183+J188+J192+J200+J210+J217+J220+J230+J234+J237+J241+J244+J249+J252+J255+J262+J206+J213+J226+J259+J197</f>
        <v>0</v>
      </c>
      <c r="K264" s="212">
        <f>K183+K188+K192+K200+K210+K217+K220+K230+K234+K237+K241+K244+K249+K252+K255+K262+K206+K213+K226+K259+K197</f>
        <v>2500</v>
      </c>
      <c r="L264" s="69">
        <f>L183+L188+L192+L200+L210+L217+L220+L230+L234+L237+L241+L244+L249+L252+L255+L262+L206+L213+L226+L259+L197</f>
        <v>183803</v>
      </c>
      <c r="M264" s="69">
        <f>M183+M188+M192+M200+M210+M217+M220+M230+M234+M237+M241+M244+M249+M252+M255+M262+M206+M213+M226+M259+M197</f>
        <v>181303</v>
      </c>
      <c r="N264" s="69">
        <f>N183+N188+N192+N200+N210+N217+N220+N230+N234+N237+N241+N244+N249+N252+N255+N262+N206+N213+N226+N259+N197</f>
        <v>75085</v>
      </c>
      <c r="O264" s="69">
        <f>O183+O188+O192+O200+O210+O217+O220+O230+O234+O237+O241+O244+O249+O252+O255+O262+O206+O213+O226+O259+O197</f>
        <v>2500</v>
      </c>
    </row>
    <row r="265" spans="1:17" ht="15.95" customHeight="1" x14ac:dyDescent="0.25">
      <c r="A265" s="66" t="s">
        <v>178</v>
      </c>
      <c r="B265" s="420" t="s">
        <v>197</v>
      </c>
      <c r="C265" s="421"/>
      <c r="D265" s="421"/>
      <c r="E265" s="421"/>
      <c r="F265" s="421"/>
      <c r="G265" s="421"/>
      <c r="H265" s="421"/>
      <c r="I265" s="421"/>
      <c r="J265" s="421"/>
      <c r="K265" s="421"/>
      <c r="L265" s="421"/>
      <c r="M265" s="421"/>
      <c r="N265" s="421"/>
      <c r="O265" s="422"/>
    </row>
    <row r="266" spans="1:17" ht="15" customHeight="1" x14ac:dyDescent="0.25">
      <c r="A266" s="5" t="s">
        <v>147</v>
      </c>
      <c r="B266" s="53" t="s">
        <v>20</v>
      </c>
      <c r="C266" s="206"/>
      <c r="D266" s="190">
        <f>SUM(D267:D268)</f>
        <v>153652</v>
      </c>
      <c r="E266" s="190">
        <f>SUM(E267:E268)</f>
        <v>149308</v>
      </c>
      <c r="F266" s="190">
        <f>SUM(F267:F268)</f>
        <v>0</v>
      </c>
      <c r="G266" s="190">
        <f>SUM(G267:G268)</f>
        <v>4344</v>
      </c>
      <c r="H266" s="194">
        <f>I266+K266</f>
        <v>-8397</v>
      </c>
      <c r="I266" s="189">
        <f>SUM(I267:I268)</f>
        <v>-4053</v>
      </c>
      <c r="J266" s="189">
        <f>SUM(J267:J268)</f>
        <v>0</v>
      </c>
      <c r="K266" s="201">
        <f>SUM(K267:K268)</f>
        <v>-4344</v>
      </c>
      <c r="L266" s="77">
        <f>M266+O266</f>
        <v>145255</v>
      </c>
      <c r="M266" s="77">
        <f>E266+I266</f>
        <v>145255</v>
      </c>
      <c r="N266" s="77">
        <f>F266+J266</f>
        <v>0</v>
      </c>
      <c r="O266" s="77">
        <f>G266+K266</f>
        <v>0</v>
      </c>
    </row>
    <row r="267" spans="1:17" ht="15" customHeight="1" x14ac:dyDescent="0.25">
      <c r="A267" s="11"/>
      <c r="B267" s="63"/>
      <c r="C267" s="20" t="s">
        <v>25</v>
      </c>
      <c r="D267" s="190">
        <f>E267+G267</f>
        <v>141202</v>
      </c>
      <c r="E267" s="190">
        <v>141202</v>
      </c>
      <c r="F267" s="190"/>
      <c r="G267" s="190"/>
      <c r="H267" s="194">
        <f>I267+K267</f>
        <v>0</v>
      </c>
      <c r="I267" s="189"/>
      <c r="J267" s="189"/>
      <c r="K267" s="201"/>
      <c r="L267" s="8">
        <f>M267+O267</f>
        <v>141202</v>
      </c>
      <c r="M267" s="8">
        <f>E267+I267</f>
        <v>141202</v>
      </c>
      <c r="N267" s="8">
        <f>F267+J267</f>
        <v>0</v>
      </c>
      <c r="O267" s="8">
        <f>G267+K267</f>
        <v>0</v>
      </c>
    </row>
    <row r="268" spans="1:17" ht="15" customHeight="1" x14ac:dyDescent="0.25">
      <c r="A268" s="83"/>
      <c r="B268" s="64"/>
      <c r="C268" s="20" t="s">
        <v>32</v>
      </c>
      <c r="D268" s="190">
        <f>E268+G268</f>
        <v>12450</v>
      </c>
      <c r="E268" s="190">
        <v>8106</v>
      </c>
      <c r="F268" s="190"/>
      <c r="G268" s="190">
        <v>4344</v>
      </c>
      <c r="H268" s="189">
        <f>I268+K268</f>
        <v>-8397</v>
      </c>
      <c r="I268" s="189">
        <v>-4053</v>
      </c>
      <c r="J268" s="189"/>
      <c r="K268" s="201">
        <v>-4344</v>
      </c>
      <c r="L268" s="8">
        <f>M268+O268</f>
        <v>4053</v>
      </c>
      <c r="M268" s="8">
        <f>E268+I268</f>
        <v>4053</v>
      </c>
      <c r="N268" s="8">
        <f>F268+J268</f>
        <v>0</v>
      </c>
      <c r="O268" s="8">
        <f>G268+K268</f>
        <v>0</v>
      </c>
    </row>
    <row r="269" spans="1:17" ht="15.95" customHeight="1" x14ac:dyDescent="0.25">
      <c r="A269" s="61" t="s">
        <v>199</v>
      </c>
      <c r="B269" s="152" t="s">
        <v>194</v>
      </c>
      <c r="C269" s="156"/>
      <c r="D269" s="188">
        <f>D266</f>
        <v>153652</v>
      </c>
      <c r="E269" s="188">
        <f>E266</f>
        <v>149308</v>
      </c>
      <c r="F269" s="188">
        <f>F266</f>
        <v>0</v>
      </c>
      <c r="G269" s="188">
        <f>G266</f>
        <v>4344</v>
      </c>
      <c r="H269" s="187">
        <f>H266</f>
        <v>-8397</v>
      </c>
      <c r="I269" s="187">
        <f>I266</f>
        <v>-4053</v>
      </c>
      <c r="J269" s="187">
        <f>J266</f>
        <v>0</v>
      </c>
      <c r="K269" s="187">
        <f>K266</f>
        <v>-4344</v>
      </c>
      <c r="L269" s="33">
        <f>L266</f>
        <v>145255</v>
      </c>
      <c r="M269" s="33">
        <f>M266</f>
        <v>145255</v>
      </c>
      <c r="N269" s="33">
        <f>N266</f>
        <v>0</v>
      </c>
      <c r="O269" s="33">
        <f>O266</f>
        <v>0</v>
      </c>
    </row>
    <row r="270" spans="1:17" ht="15.95" customHeight="1" x14ac:dyDescent="0.25">
      <c r="A270" s="205" t="s">
        <v>200</v>
      </c>
      <c r="B270" s="420" t="s">
        <v>73</v>
      </c>
      <c r="C270" s="421"/>
      <c r="D270" s="421"/>
      <c r="E270" s="421"/>
      <c r="F270" s="421"/>
      <c r="G270" s="421"/>
      <c r="H270" s="421"/>
      <c r="I270" s="421"/>
      <c r="J270" s="421"/>
      <c r="K270" s="421"/>
      <c r="L270" s="421"/>
      <c r="M270" s="421"/>
      <c r="N270" s="421"/>
      <c r="O270" s="422"/>
    </row>
    <row r="271" spans="1:17" ht="15" customHeight="1" x14ac:dyDescent="0.25">
      <c r="A271" s="25" t="s">
        <v>201</v>
      </c>
      <c r="B271" s="53" t="s">
        <v>20</v>
      </c>
      <c r="C271" s="204" t="s">
        <v>32</v>
      </c>
      <c r="D271" s="190">
        <f>E271+G271</f>
        <v>410741</v>
      </c>
      <c r="E271" s="190">
        <v>374137</v>
      </c>
      <c r="F271" s="190"/>
      <c r="G271" s="190">
        <v>36604</v>
      </c>
      <c r="H271" s="194">
        <f>I271+K271</f>
        <v>12949</v>
      </c>
      <c r="I271" s="189">
        <v>7156</v>
      </c>
      <c r="J271" s="189"/>
      <c r="K271" s="201">
        <v>5793</v>
      </c>
      <c r="L271" s="77">
        <f>M271+O271</f>
        <v>423690</v>
      </c>
      <c r="M271" s="77">
        <f>E271+I271</f>
        <v>381293</v>
      </c>
      <c r="N271" s="77">
        <f>F271+J271</f>
        <v>0</v>
      </c>
      <c r="O271" s="77">
        <f>G271+K271</f>
        <v>42397</v>
      </c>
    </row>
    <row r="272" spans="1:17" ht="15" customHeight="1" x14ac:dyDescent="0.25">
      <c r="A272" s="5" t="s">
        <v>202</v>
      </c>
      <c r="B272" s="52" t="s">
        <v>7</v>
      </c>
      <c r="C272" s="26" t="s">
        <v>32</v>
      </c>
      <c r="D272" s="190">
        <f>SUM(D273:D274)</f>
        <v>23038</v>
      </c>
      <c r="E272" s="190">
        <f>SUM(E273:E274)</f>
        <v>23476</v>
      </c>
      <c r="F272" s="190">
        <f>SUM(F273:F274)</f>
        <v>13814</v>
      </c>
      <c r="G272" s="190">
        <f>SUM(G273:G274)</f>
        <v>1000</v>
      </c>
      <c r="H272" s="194">
        <f>I272+K272</f>
        <v>0</v>
      </c>
      <c r="I272" s="189">
        <f>SUM(I273:I274)</f>
        <v>0</v>
      </c>
      <c r="J272" s="189">
        <f>SUM(J273:J274)</f>
        <v>0</v>
      </c>
      <c r="K272" s="201">
        <f>SUM(K273:K274)</f>
        <v>0</v>
      </c>
      <c r="L272" s="8">
        <f>SUM(L273:L274)</f>
        <v>24476</v>
      </c>
      <c r="M272" s="8">
        <f>SUM(M273:M274)</f>
        <v>23476</v>
      </c>
      <c r="N272" s="8">
        <f>SUM(N273:N274)</f>
        <v>13814</v>
      </c>
      <c r="O272" s="8">
        <f>SUM(O273:O274)</f>
        <v>1000</v>
      </c>
    </row>
    <row r="273" spans="1:17" ht="15" hidden="1" customHeight="1" x14ac:dyDescent="0.25">
      <c r="A273" s="11"/>
      <c r="B273" s="351" t="s">
        <v>8</v>
      </c>
      <c r="C273" s="350"/>
      <c r="D273" s="190">
        <f>E273+G273</f>
        <v>23038</v>
      </c>
      <c r="E273" s="190">
        <v>22038</v>
      </c>
      <c r="F273" s="190">
        <v>12716</v>
      </c>
      <c r="G273" s="190">
        <v>1000</v>
      </c>
      <c r="H273" s="194">
        <f>I273+K273</f>
        <v>0</v>
      </c>
      <c r="I273" s="189"/>
      <c r="J273" s="189"/>
      <c r="K273" s="201"/>
      <c r="L273" s="398">
        <f>M273+O273</f>
        <v>23038</v>
      </c>
      <c r="M273" s="396">
        <f>E273+I273</f>
        <v>22038</v>
      </c>
      <c r="N273" s="397">
        <f>F273+J273</f>
        <v>12716</v>
      </c>
      <c r="O273" s="396">
        <f>G273+K273</f>
        <v>1000</v>
      </c>
    </row>
    <row r="274" spans="1:17" ht="15" customHeight="1" x14ac:dyDescent="0.25">
      <c r="A274" s="83"/>
      <c r="B274" s="349" t="s">
        <v>172</v>
      </c>
      <c r="C274" s="88"/>
      <c r="D274" s="190"/>
      <c r="E274" s="190">
        <v>1438</v>
      </c>
      <c r="F274" s="190">
        <v>1098</v>
      </c>
      <c r="G274" s="190"/>
      <c r="H274" s="194">
        <f>I274+K274</f>
        <v>0</v>
      </c>
      <c r="I274" s="189"/>
      <c r="J274" s="189"/>
      <c r="K274" s="201"/>
      <c r="L274" s="8">
        <f>M274+O274</f>
        <v>1438</v>
      </c>
      <c r="M274" s="8">
        <f>E274+I274</f>
        <v>1438</v>
      </c>
      <c r="N274" s="8">
        <f>F274+J274</f>
        <v>1098</v>
      </c>
      <c r="O274" s="8">
        <f>G274+K274</f>
        <v>0</v>
      </c>
    </row>
    <row r="275" spans="1:17" ht="15" customHeight="1" x14ac:dyDescent="0.25">
      <c r="A275" s="54" t="s">
        <v>203</v>
      </c>
      <c r="B275" s="47" t="s">
        <v>10</v>
      </c>
      <c r="C275" s="26" t="s">
        <v>32</v>
      </c>
      <c r="D275" s="190">
        <f>E275+G275</f>
        <v>21800</v>
      </c>
      <c r="E275" s="190">
        <v>21399</v>
      </c>
      <c r="F275" s="190">
        <v>12892</v>
      </c>
      <c r="G275" s="190">
        <v>401</v>
      </c>
      <c r="H275" s="194">
        <f>I275+K275</f>
        <v>0</v>
      </c>
      <c r="I275" s="189"/>
      <c r="J275" s="189"/>
      <c r="K275" s="201"/>
      <c r="L275" s="8">
        <f>M275+O275</f>
        <v>21800</v>
      </c>
      <c r="M275" s="8">
        <f>E275+I275</f>
        <v>21399</v>
      </c>
      <c r="N275" s="8">
        <f>F275+J275</f>
        <v>12892</v>
      </c>
      <c r="O275" s="8">
        <f>G275+K275</f>
        <v>401</v>
      </c>
    </row>
    <row r="276" spans="1:17" ht="15" customHeight="1" x14ac:dyDescent="0.25">
      <c r="A276" s="28" t="s">
        <v>204</v>
      </c>
      <c r="B276" s="19" t="s">
        <v>11</v>
      </c>
      <c r="C276" s="26" t="s">
        <v>32</v>
      </c>
      <c r="D276" s="190">
        <f>E276+G276</f>
        <v>56835</v>
      </c>
      <c r="E276" s="190">
        <v>52084</v>
      </c>
      <c r="F276" s="190">
        <v>31001</v>
      </c>
      <c r="G276" s="190">
        <v>4751</v>
      </c>
      <c r="H276" s="194">
        <f>I276+K276</f>
        <v>-2162</v>
      </c>
      <c r="I276" s="189">
        <v>-2162</v>
      </c>
      <c r="J276" s="189">
        <v>-1649</v>
      </c>
      <c r="K276" s="201"/>
      <c r="L276" s="8">
        <f>M276+O276</f>
        <v>54673</v>
      </c>
      <c r="M276" s="8">
        <f>E276+I276</f>
        <v>49922</v>
      </c>
      <c r="N276" s="8">
        <f>F276+J276</f>
        <v>29352</v>
      </c>
      <c r="O276" s="8">
        <f>G276+K276</f>
        <v>4751</v>
      </c>
    </row>
    <row r="277" spans="1:17" ht="15" customHeight="1" x14ac:dyDescent="0.25">
      <c r="A277" s="29" t="s">
        <v>205</v>
      </c>
      <c r="B277" s="19" t="s">
        <v>15</v>
      </c>
      <c r="C277" s="26" t="s">
        <v>32</v>
      </c>
      <c r="D277" s="190">
        <f>E277+G277</f>
        <v>20568</v>
      </c>
      <c r="E277" s="190">
        <v>20568</v>
      </c>
      <c r="F277" s="190">
        <v>11523</v>
      </c>
      <c r="G277" s="190"/>
      <c r="H277" s="194">
        <f>I277+K277</f>
        <v>0</v>
      </c>
      <c r="I277" s="189"/>
      <c r="J277" s="189">
        <v>-710</v>
      </c>
      <c r="K277" s="201"/>
      <c r="L277" s="8">
        <f>M277+O277</f>
        <v>20568</v>
      </c>
      <c r="M277" s="8">
        <f>E277+I277</f>
        <v>20568</v>
      </c>
      <c r="N277" s="8">
        <f>F277+J277</f>
        <v>10813</v>
      </c>
      <c r="O277" s="8">
        <f>G277+K277</f>
        <v>0</v>
      </c>
    </row>
    <row r="278" spans="1:17" ht="15" customHeight="1" x14ac:dyDescent="0.25">
      <c r="A278" s="25" t="s">
        <v>206</v>
      </c>
      <c r="B278" s="19" t="s">
        <v>27</v>
      </c>
      <c r="C278" s="26" t="s">
        <v>32</v>
      </c>
      <c r="D278" s="190">
        <f>SUM(D279:D280)</f>
        <v>198545</v>
      </c>
      <c r="E278" s="190">
        <f>SUM(E279:E280)</f>
        <v>198545</v>
      </c>
      <c r="F278" s="190">
        <f>SUM(F279:F280)</f>
        <v>126336</v>
      </c>
      <c r="G278" s="190">
        <f>SUM(G279:G280)</f>
        <v>0</v>
      </c>
      <c r="H278" s="194">
        <f>I278+K278</f>
        <v>1289</v>
      </c>
      <c r="I278" s="189">
        <f>SUM(I279:I280)</f>
        <v>1289</v>
      </c>
      <c r="J278" s="189">
        <f>SUM(J279:J280)</f>
        <v>0</v>
      </c>
      <c r="K278" s="201">
        <f>SUM(K279:K280)</f>
        <v>0</v>
      </c>
      <c r="L278" s="8">
        <f>SUM(L279:L280)</f>
        <v>199834</v>
      </c>
      <c r="M278" s="8">
        <f>SUM(M279:M280)</f>
        <v>199834</v>
      </c>
      <c r="N278" s="8">
        <f>SUM(N279:N280)</f>
        <v>126336</v>
      </c>
      <c r="O278" s="8">
        <f>SUM(O279:O280)</f>
        <v>0</v>
      </c>
    </row>
    <row r="279" spans="1:17" ht="15" hidden="1" customHeight="1" x14ac:dyDescent="0.25">
      <c r="A279" s="11"/>
      <c r="B279" s="351" t="s">
        <v>8</v>
      </c>
      <c r="C279" s="350"/>
      <c r="D279" s="190">
        <f>E279+G279</f>
        <v>193249</v>
      </c>
      <c r="E279" s="190">
        <v>193249</v>
      </c>
      <c r="F279" s="190">
        <v>122293</v>
      </c>
      <c r="G279" s="190"/>
      <c r="H279" s="194">
        <f>I279+K279</f>
        <v>1289</v>
      </c>
      <c r="I279" s="189">
        <v>1289</v>
      </c>
      <c r="J279" s="189"/>
      <c r="K279" s="201"/>
      <c r="L279" s="398">
        <f>M279+O279</f>
        <v>194538</v>
      </c>
      <c r="M279" s="396">
        <f>E279+I279</f>
        <v>194538</v>
      </c>
      <c r="N279" s="397">
        <f>F279+J279</f>
        <v>122293</v>
      </c>
      <c r="O279" s="396">
        <f>G279+K279</f>
        <v>0</v>
      </c>
    </row>
    <row r="280" spans="1:17" ht="15" customHeight="1" x14ac:dyDescent="0.25">
      <c r="A280" s="83"/>
      <c r="B280" s="349" t="s">
        <v>172</v>
      </c>
      <c r="C280" s="88"/>
      <c r="D280" s="190">
        <f>E280+G280</f>
        <v>5296</v>
      </c>
      <c r="E280" s="190">
        <v>5296</v>
      </c>
      <c r="F280" s="190">
        <v>4043</v>
      </c>
      <c r="G280" s="190"/>
      <c r="H280" s="194">
        <f>I280+K280</f>
        <v>0</v>
      </c>
      <c r="I280" s="189"/>
      <c r="J280" s="189"/>
      <c r="K280" s="201"/>
      <c r="L280" s="8">
        <f>M280+O280</f>
        <v>5296</v>
      </c>
      <c r="M280" s="8">
        <f>E280+I280</f>
        <v>5296</v>
      </c>
      <c r="N280" s="8">
        <f>F280+J280</f>
        <v>4043</v>
      </c>
      <c r="O280" s="8">
        <f>G280+K280</f>
        <v>0</v>
      </c>
    </row>
    <row r="281" spans="1:17" ht="15" customHeight="1" x14ac:dyDescent="0.25">
      <c r="A281" s="25" t="s">
        <v>207</v>
      </c>
      <c r="B281" s="19" t="s">
        <v>175</v>
      </c>
      <c r="C281" s="26" t="s">
        <v>32</v>
      </c>
      <c r="D281" s="190">
        <f>E281+G281</f>
        <v>14637</v>
      </c>
      <c r="E281" s="190">
        <v>14637</v>
      </c>
      <c r="F281" s="190">
        <v>11175</v>
      </c>
      <c r="G281" s="190"/>
      <c r="H281" s="194">
        <f>I281+K281</f>
        <v>0</v>
      </c>
      <c r="I281" s="189"/>
      <c r="J281" s="189"/>
      <c r="K281" s="201"/>
      <c r="L281" s="8">
        <f>M281+O281</f>
        <v>14637</v>
      </c>
      <c r="M281" s="8">
        <f>E281+I281</f>
        <v>14637</v>
      </c>
      <c r="N281" s="8">
        <f>F281+J281</f>
        <v>11175</v>
      </c>
      <c r="O281" s="8">
        <f>G281+K281</f>
        <v>0</v>
      </c>
    </row>
    <row r="282" spans="1:17" ht="15" customHeight="1" x14ac:dyDescent="0.25">
      <c r="A282" s="25" t="s">
        <v>208</v>
      </c>
      <c r="B282" s="19" t="s">
        <v>63</v>
      </c>
      <c r="C282" s="26" t="s">
        <v>32</v>
      </c>
      <c r="D282" s="190">
        <f>E282+G282</f>
        <v>51743</v>
      </c>
      <c r="E282" s="190">
        <v>51743</v>
      </c>
      <c r="F282" s="190">
        <v>36719</v>
      </c>
      <c r="G282" s="190"/>
      <c r="H282" s="194">
        <f>I282+K282</f>
        <v>0</v>
      </c>
      <c r="I282" s="189"/>
      <c r="J282" s="189"/>
      <c r="K282" s="201"/>
      <c r="L282" s="8">
        <f>M282+O282</f>
        <v>51743</v>
      </c>
      <c r="M282" s="8">
        <f>E282+I282</f>
        <v>51743</v>
      </c>
      <c r="N282" s="8">
        <f>F282+J282</f>
        <v>36719</v>
      </c>
      <c r="O282" s="8">
        <f>G282+K282</f>
        <v>0</v>
      </c>
    </row>
    <row r="283" spans="1:17" ht="15" customHeight="1" x14ac:dyDescent="0.25">
      <c r="A283" s="25" t="s">
        <v>209</v>
      </c>
      <c r="B283" s="19" t="s">
        <v>64</v>
      </c>
      <c r="C283" s="26" t="s">
        <v>32</v>
      </c>
      <c r="D283" s="190">
        <f>E283+G283</f>
        <v>41300</v>
      </c>
      <c r="E283" s="190">
        <v>41300</v>
      </c>
      <c r="F283" s="190">
        <v>27773</v>
      </c>
      <c r="G283" s="190"/>
      <c r="H283" s="194">
        <f>I283+K283</f>
        <v>0</v>
      </c>
      <c r="I283" s="189"/>
      <c r="J283" s="189">
        <v>197</v>
      </c>
      <c r="K283" s="201"/>
      <c r="L283" s="8">
        <f>M283+O283</f>
        <v>41300</v>
      </c>
      <c r="M283" s="8">
        <f>E283+I283</f>
        <v>41300</v>
      </c>
      <c r="N283" s="8">
        <f>F283+J283</f>
        <v>27970</v>
      </c>
      <c r="O283" s="8">
        <f>G283+K283</f>
        <v>0</v>
      </c>
    </row>
    <row r="284" spans="1:17" ht="15" customHeight="1" x14ac:dyDescent="0.25">
      <c r="A284" s="25" t="s">
        <v>148</v>
      </c>
      <c r="B284" s="19" t="s">
        <v>498</v>
      </c>
      <c r="C284" s="26" t="s">
        <v>32</v>
      </c>
      <c r="D284" s="190">
        <f>E284+G284</f>
        <v>25375</v>
      </c>
      <c r="E284" s="190">
        <v>23821</v>
      </c>
      <c r="F284" s="190">
        <v>17687</v>
      </c>
      <c r="G284" s="190">
        <v>1554</v>
      </c>
      <c r="H284" s="194">
        <f>I284+K284</f>
        <v>0</v>
      </c>
      <c r="I284" s="189"/>
      <c r="J284" s="189"/>
      <c r="K284" s="201"/>
      <c r="L284" s="8">
        <f>M284+O284</f>
        <v>25375</v>
      </c>
      <c r="M284" s="8">
        <f>E284+I284</f>
        <v>23821</v>
      </c>
      <c r="N284" s="8">
        <f>F284+J284</f>
        <v>17687</v>
      </c>
      <c r="O284" s="8">
        <f>G284+K284</f>
        <v>1554</v>
      </c>
    </row>
    <row r="285" spans="1:17" ht="15" customHeight="1" x14ac:dyDescent="0.25">
      <c r="A285" s="25" t="s">
        <v>149</v>
      </c>
      <c r="B285" s="19" t="s">
        <v>503</v>
      </c>
      <c r="C285" s="26" t="s">
        <v>32</v>
      </c>
      <c r="D285" s="190">
        <f>E285+G285</f>
        <v>61968</v>
      </c>
      <c r="E285" s="190">
        <v>61968</v>
      </c>
      <c r="F285" s="190">
        <v>38601</v>
      </c>
      <c r="G285" s="190"/>
      <c r="H285" s="194">
        <f>I285+K285</f>
        <v>0</v>
      </c>
      <c r="I285" s="189"/>
      <c r="J285" s="189"/>
      <c r="K285" s="201"/>
      <c r="L285" s="8">
        <f>M285+O285</f>
        <v>61968</v>
      </c>
      <c r="M285" s="8">
        <f>E285+I285</f>
        <v>61968</v>
      </c>
      <c r="N285" s="8">
        <f>F285+J285</f>
        <v>38601</v>
      </c>
      <c r="O285" s="8">
        <f>G285+K285</f>
        <v>0</v>
      </c>
    </row>
    <row r="286" spans="1:17" x14ac:dyDescent="0.25">
      <c r="A286" s="25" t="s">
        <v>150</v>
      </c>
      <c r="B286" s="19" t="s">
        <v>74</v>
      </c>
      <c r="C286" s="26" t="s">
        <v>32</v>
      </c>
      <c r="D286" s="190">
        <f>E286+G286</f>
        <v>30829</v>
      </c>
      <c r="E286" s="190">
        <v>30829</v>
      </c>
      <c r="F286" s="190">
        <v>22055</v>
      </c>
      <c r="G286" s="190"/>
      <c r="H286" s="194">
        <f>I286+K286</f>
        <v>0</v>
      </c>
      <c r="I286" s="189"/>
      <c r="J286" s="189"/>
      <c r="K286" s="201"/>
      <c r="L286" s="8">
        <f>M286+O286</f>
        <v>30829</v>
      </c>
      <c r="M286" s="8">
        <f>E286+I286</f>
        <v>30829</v>
      </c>
      <c r="N286" s="8">
        <f>F286+J286</f>
        <v>22055</v>
      </c>
      <c r="O286" s="8">
        <f>G286+K286</f>
        <v>0</v>
      </c>
      <c r="P286" s="24"/>
      <c r="Q286" s="24"/>
    </row>
    <row r="287" spans="1:17" x14ac:dyDescent="0.25">
      <c r="A287" s="25" t="s">
        <v>151</v>
      </c>
      <c r="B287" s="19" t="s">
        <v>167</v>
      </c>
      <c r="C287" s="26" t="s">
        <v>32</v>
      </c>
      <c r="D287" s="190">
        <f>E287+G287</f>
        <v>25336</v>
      </c>
      <c r="E287" s="190">
        <v>25336</v>
      </c>
      <c r="F287" s="190">
        <v>16403</v>
      </c>
      <c r="G287" s="190"/>
      <c r="H287" s="194">
        <f>I287+K287</f>
        <v>0</v>
      </c>
      <c r="I287" s="189"/>
      <c r="J287" s="189"/>
      <c r="K287" s="201"/>
      <c r="L287" s="8">
        <f>M287+O287</f>
        <v>25336</v>
      </c>
      <c r="M287" s="8">
        <f>E287+I287</f>
        <v>25336</v>
      </c>
      <c r="N287" s="8">
        <f>F287+J287</f>
        <v>16403</v>
      </c>
      <c r="O287" s="8">
        <f>G287+K287</f>
        <v>0</v>
      </c>
    </row>
    <row r="288" spans="1:17" x14ac:dyDescent="0.25">
      <c r="A288" s="25" t="s">
        <v>152</v>
      </c>
      <c r="B288" s="19" t="s">
        <v>30</v>
      </c>
      <c r="C288" s="26" t="s">
        <v>32</v>
      </c>
      <c r="D288" s="190">
        <f>SUM(D289:D290)</f>
        <v>389912</v>
      </c>
      <c r="E288" s="190">
        <f>SUM(E289:E290)</f>
        <v>389912</v>
      </c>
      <c r="F288" s="190">
        <f>SUM(F289:F290)</f>
        <v>251000</v>
      </c>
      <c r="G288" s="190">
        <f>SUM(G289:G290)</f>
        <v>0</v>
      </c>
      <c r="H288" s="194">
        <f>I288+K288</f>
        <v>0</v>
      </c>
      <c r="I288" s="189">
        <f>SUM(I289:I290)</f>
        <v>0</v>
      </c>
      <c r="J288" s="189">
        <f>SUM(J289:J290)</f>
        <v>0</v>
      </c>
      <c r="K288" s="201">
        <f>SUM(K289:K290)</f>
        <v>0</v>
      </c>
      <c r="L288" s="8">
        <f>SUM(L289:L290)</f>
        <v>389912</v>
      </c>
      <c r="M288" s="8">
        <f>SUM(M289:M290)</f>
        <v>389912</v>
      </c>
      <c r="N288" s="8">
        <f>SUM(N289:N290)</f>
        <v>251000</v>
      </c>
      <c r="O288" s="8">
        <f>SUM(O289:O290)</f>
        <v>0</v>
      </c>
      <c r="P288" s="24"/>
      <c r="Q288" s="24"/>
    </row>
    <row r="289" spans="1:17" hidden="1" x14ac:dyDescent="0.25">
      <c r="A289" s="11"/>
      <c r="B289" s="351" t="s">
        <v>8</v>
      </c>
      <c r="C289" s="350"/>
      <c r="D289" s="190">
        <f>E289+G289</f>
        <v>376135</v>
      </c>
      <c r="E289" s="190">
        <v>376135</v>
      </c>
      <c r="F289" s="190">
        <v>244039</v>
      </c>
      <c r="G289" s="190"/>
      <c r="H289" s="194">
        <f>I289+K289</f>
        <v>0</v>
      </c>
      <c r="I289" s="189"/>
      <c r="J289" s="189"/>
      <c r="K289" s="201"/>
      <c r="L289" s="398">
        <f>M289+O289</f>
        <v>376135</v>
      </c>
      <c r="M289" s="396">
        <f>E289+I289</f>
        <v>376135</v>
      </c>
      <c r="N289" s="397">
        <f>F289+J289</f>
        <v>244039</v>
      </c>
      <c r="O289" s="396">
        <f>G289+K289</f>
        <v>0</v>
      </c>
      <c r="P289" s="24"/>
      <c r="Q289" s="24"/>
    </row>
    <row r="290" spans="1:17" x14ac:dyDescent="0.25">
      <c r="A290" s="83"/>
      <c r="B290" s="349" t="s">
        <v>172</v>
      </c>
      <c r="C290" s="88"/>
      <c r="D290" s="190">
        <f>E290+G290</f>
        <v>13777</v>
      </c>
      <c r="E290" s="190">
        <v>13777</v>
      </c>
      <c r="F290" s="190">
        <v>6961</v>
      </c>
      <c r="G290" s="190"/>
      <c r="H290" s="194">
        <f>I290+K290</f>
        <v>0</v>
      </c>
      <c r="I290" s="189"/>
      <c r="J290" s="189"/>
      <c r="K290" s="201"/>
      <c r="L290" s="8">
        <f>M290+O290</f>
        <v>13777</v>
      </c>
      <c r="M290" s="8">
        <f>E290+I290</f>
        <v>13777</v>
      </c>
      <c r="N290" s="8">
        <f>F290+J290</f>
        <v>6961</v>
      </c>
      <c r="O290" s="8">
        <f>G290+K290</f>
        <v>0</v>
      </c>
      <c r="P290" s="24"/>
      <c r="Q290" s="24"/>
    </row>
    <row r="291" spans="1:17" ht="15" customHeight="1" x14ac:dyDescent="0.25">
      <c r="A291" s="25" t="s">
        <v>153</v>
      </c>
      <c r="B291" s="8" t="s">
        <v>31</v>
      </c>
      <c r="C291" s="26" t="s">
        <v>32</v>
      </c>
      <c r="D291" s="190">
        <f>E291+G291</f>
        <v>120075</v>
      </c>
      <c r="E291" s="190">
        <v>120075</v>
      </c>
      <c r="F291" s="190">
        <v>74600</v>
      </c>
      <c r="G291" s="190"/>
      <c r="H291" s="194">
        <f>I291+K291</f>
        <v>0</v>
      </c>
      <c r="I291" s="189">
        <v>-2337</v>
      </c>
      <c r="J291" s="189"/>
      <c r="K291" s="201">
        <v>2337</v>
      </c>
      <c r="L291" s="8">
        <f>M291+O291</f>
        <v>120075</v>
      </c>
      <c r="M291" s="8">
        <f>E291+I291</f>
        <v>117738</v>
      </c>
      <c r="N291" s="8">
        <f>F291+J291</f>
        <v>74600</v>
      </c>
      <c r="O291" s="8">
        <f>G291+K291</f>
        <v>2337</v>
      </c>
      <c r="P291" s="24"/>
      <c r="Q291" s="24"/>
    </row>
    <row r="292" spans="1:17" x14ac:dyDescent="0.25">
      <c r="A292" s="25" t="s">
        <v>154</v>
      </c>
      <c r="B292" s="30" t="s">
        <v>71</v>
      </c>
      <c r="C292" s="26" t="s">
        <v>32</v>
      </c>
      <c r="D292" s="190">
        <f>E292+G292</f>
        <v>330048</v>
      </c>
      <c r="E292" s="190">
        <v>330048</v>
      </c>
      <c r="F292" s="190">
        <v>219797</v>
      </c>
      <c r="G292" s="190"/>
      <c r="H292" s="194">
        <f>I292+K292</f>
        <v>0</v>
      </c>
      <c r="I292" s="189"/>
      <c r="J292" s="189"/>
      <c r="K292" s="201"/>
      <c r="L292" s="8">
        <f>M292+O292</f>
        <v>330048</v>
      </c>
      <c r="M292" s="8">
        <f>E292+I292</f>
        <v>330048</v>
      </c>
      <c r="N292" s="8">
        <f>F292+J292</f>
        <v>219797</v>
      </c>
      <c r="O292" s="8">
        <f>G292+K292</f>
        <v>0</v>
      </c>
    </row>
    <row r="293" spans="1:17" ht="15.95" customHeight="1" x14ac:dyDescent="0.25">
      <c r="A293" s="60" t="s">
        <v>155</v>
      </c>
      <c r="B293" s="33" t="s">
        <v>195</v>
      </c>
      <c r="C293" s="92"/>
      <c r="D293" s="395">
        <f>D271+D272+D275+D276+D277+D278+D281+D282+D283+D284+D285+D286+D287+D288+D291+D292</f>
        <v>1822750</v>
      </c>
      <c r="E293" s="188">
        <f>E271+E272+E275+E276+E277+E278+E281+E282+E283+E284+E285+E286+E287+E288+E291+E292</f>
        <v>1779878</v>
      </c>
      <c r="F293" s="188">
        <f>F271+F272+F275+F276+F277+F278+F281+F282+F283+F284+F285+F286+F287+F288+F291+F292</f>
        <v>911376</v>
      </c>
      <c r="G293" s="188">
        <f>G271+G272+G275+G276+G277+G278+G281+G282+G283+G284+G285+G286+G287+G288+G291+G292</f>
        <v>44310</v>
      </c>
      <c r="H293" s="194">
        <f>H271+H272+H275+H276+H277+H278+H281+H282+H283+H284+H285+H286+H287+H288+H291+H292</f>
        <v>12076</v>
      </c>
      <c r="I293" s="189">
        <f>I271+I272+I275+I276+I277+I278+I281+I282+I283+I284+I285+I286+I287+I288+I291+I292</f>
        <v>3946</v>
      </c>
      <c r="J293" s="189">
        <f>J271+J272+J275+J276+J277+J278+J281+J282+J283+J284+J285+J286+J287+J288+J291+J292</f>
        <v>-2162</v>
      </c>
      <c r="K293" s="201">
        <f>K271+K272+K275+K276+K277+K278+K281+K282+K283+K284+K285+K286+K287+K288+K291+K292</f>
        <v>8130</v>
      </c>
      <c r="L293" s="33">
        <f>L271+L272+L275+L276+L277+L278+L281+L282+L283+L284+L285+L286+L287+L288+L291+L292</f>
        <v>1836264</v>
      </c>
      <c r="M293" s="33">
        <f>M271+M272+M275+M276+M277+M278+M281+M282+M283+M284+M285+M286+M287+M288+M291+M292</f>
        <v>1783824</v>
      </c>
      <c r="N293" s="33">
        <f>N271+N272+N275+N276+N277+N278+N281+N282+N283+N284+N285+N286+N287+N288+N291+N292</f>
        <v>909214</v>
      </c>
      <c r="O293" s="33">
        <f>O271+O272+O275+O276+O277+O278+O281+O282+O283+O284+O285+O286+O287+O288+O291+O292</f>
        <v>52440</v>
      </c>
    </row>
    <row r="294" spans="1:17" ht="15.95" customHeight="1" x14ac:dyDescent="0.25">
      <c r="A294" s="61"/>
      <c r="B294" s="394" t="s">
        <v>172</v>
      </c>
      <c r="C294" s="18"/>
      <c r="D294" s="214">
        <f>D274+D280+D290</f>
        <v>19073</v>
      </c>
      <c r="E294" s="214">
        <f>E274+E280+E290</f>
        <v>20511</v>
      </c>
      <c r="F294" s="214">
        <f>F274+F280+F290</f>
        <v>12102</v>
      </c>
      <c r="G294" s="214">
        <f>G274+G280+G290</f>
        <v>0</v>
      </c>
      <c r="H294" s="213">
        <f>H274+H280+H290</f>
        <v>0</v>
      </c>
      <c r="I294" s="213">
        <f>I274+I280+I290</f>
        <v>0</v>
      </c>
      <c r="J294" s="213">
        <f>J274+J280+J290</f>
        <v>0</v>
      </c>
      <c r="K294" s="212">
        <f>K274+K280+K290</f>
        <v>0</v>
      </c>
      <c r="L294" s="69">
        <f>L274+L280+L290</f>
        <v>20511</v>
      </c>
      <c r="M294" s="69">
        <f>M274+M280+M290</f>
        <v>20511</v>
      </c>
      <c r="N294" s="69">
        <f>N274+N280+N290</f>
        <v>12102</v>
      </c>
      <c r="O294" s="69">
        <f>O274+O280+O290</f>
        <v>0</v>
      </c>
    </row>
    <row r="295" spans="1:17" ht="15.95" customHeight="1" x14ac:dyDescent="0.25">
      <c r="A295" s="29" t="s">
        <v>156</v>
      </c>
      <c r="B295" s="420" t="s">
        <v>75</v>
      </c>
      <c r="C295" s="458"/>
      <c r="D295" s="421"/>
      <c r="E295" s="421"/>
      <c r="F295" s="421"/>
      <c r="G295" s="421"/>
      <c r="H295" s="421"/>
      <c r="I295" s="421"/>
      <c r="J295" s="421"/>
      <c r="K295" s="421"/>
      <c r="L295" s="421"/>
      <c r="M295" s="421"/>
      <c r="N295" s="421"/>
      <c r="O295" s="422"/>
    </row>
    <row r="296" spans="1:17" ht="15" customHeight="1" x14ac:dyDescent="0.25">
      <c r="A296" s="5" t="s">
        <v>157</v>
      </c>
      <c r="B296" s="12" t="s">
        <v>20</v>
      </c>
      <c r="C296" s="87" t="s">
        <v>24</v>
      </c>
      <c r="D296" s="348">
        <f>D297+D298</f>
        <v>2290548</v>
      </c>
      <c r="E296" s="190">
        <f>E297+E298</f>
        <v>2281120</v>
      </c>
      <c r="F296" s="190">
        <f>F297+F298</f>
        <v>0</v>
      </c>
      <c r="G296" s="190">
        <f>G297+G298</f>
        <v>9428</v>
      </c>
      <c r="H296" s="194">
        <f>I296+K296</f>
        <v>-100007</v>
      </c>
      <c r="I296" s="189">
        <f>I297+I298</f>
        <v>-100007</v>
      </c>
      <c r="J296" s="189">
        <f>J297+J298</f>
        <v>0</v>
      </c>
      <c r="K296" s="189">
        <f>K297+K298</f>
        <v>0</v>
      </c>
      <c r="L296" s="77">
        <f>L297+L298</f>
        <v>2190541</v>
      </c>
      <c r="M296" s="77">
        <f>M297+M298</f>
        <v>2181113</v>
      </c>
      <c r="N296" s="77">
        <f>N297+N298</f>
        <v>0</v>
      </c>
      <c r="O296" s="77">
        <f>O297+O298</f>
        <v>9428</v>
      </c>
    </row>
    <row r="297" spans="1:17" ht="15.95" hidden="1" customHeight="1" x14ac:dyDescent="0.25">
      <c r="A297" s="11" t="s">
        <v>159</v>
      </c>
      <c r="B297" s="351" t="s">
        <v>8</v>
      </c>
      <c r="C297" s="350"/>
      <c r="D297" s="348">
        <f>E297+G297</f>
        <v>493402</v>
      </c>
      <c r="E297" s="190">
        <v>483974</v>
      </c>
      <c r="F297" s="190"/>
      <c r="G297" s="190">
        <v>9428</v>
      </c>
      <c r="H297" s="194">
        <f>I297+K297</f>
        <v>-11242</v>
      </c>
      <c r="I297" s="189">
        <v>-11242</v>
      </c>
      <c r="J297" s="189"/>
      <c r="K297" s="201"/>
      <c r="L297" s="57">
        <f>M297+O297</f>
        <v>482160</v>
      </c>
      <c r="M297" s="57">
        <f>E297+I297</f>
        <v>472732</v>
      </c>
      <c r="N297" s="57">
        <f>F297+J297</f>
        <v>0</v>
      </c>
      <c r="O297" s="57">
        <f>G297+K297</f>
        <v>9428</v>
      </c>
    </row>
    <row r="298" spans="1:17" ht="15" customHeight="1" x14ac:dyDescent="0.25">
      <c r="A298" s="54"/>
      <c r="B298" s="349" t="s">
        <v>172</v>
      </c>
      <c r="C298" s="88"/>
      <c r="D298" s="348">
        <f>E298+G298</f>
        <v>1797146</v>
      </c>
      <c r="E298" s="190">
        <v>1797146</v>
      </c>
      <c r="F298" s="190"/>
      <c r="G298" s="190"/>
      <c r="H298" s="194">
        <f>I298+K298</f>
        <v>-88765</v>
      </c>
      <c r="I298" s="189">
        <v>-88765</v>
      </c>
      <c r="J298" s="189"/>
      <c r="K298" s="201"/>
      <c r="L298" s="8">
        <f>M298+O298</f>
        <v>1708381</v>
      </c>
      <c r="M298" s="8">
        <f>E298+I298</f>
        <v>1708381</v>
      </c>
      <c r="N298" s="8">
        <f>F298+J298</f>
        <v>0</v>
      </c>
      <c r="O298" s="8">
        <f>G298+K298</f>
        <v>0</v>
      </c>
    </row>
    <row r="299" spans="1:17" ht="15" customHeight="1" x14ac:dyDescent="0.25">
      <c r="A299" s="11" t="s">
        <v>158</v>
      </c>
      <c r="B299" s="47" t="s">
        <v>58</v>
      </c>
      <c r="C299" s="207" t="s">
        <v>24</v>
      </c>
      <c r="D299" s="190">
        <f>E299+G299</f>
        <v>226379</v>
      </c>
      <c r="E299" s="190">
        <v>226379</v>
      </c>
      <c r="F299" s="190">
        <v>135272</v>
      </c>
      <c r="G299" s="190"/>
      <c r="H299" s="194">
        <f>I299+K299</f>
        <v>-21897</v>
      </c>
      <c r="I299" s="189">
        <v>-21897</v>
      </c>
      <c r="J299" s="189"/>
      <c r="K299" s="201"/>
      <c r="L299" s="8">
        <f>M299+O299</f>
        <v>204482</v>
      </c>
      <c r="M299" s="8">
        <f>E299+I299</f>
        <v>204482</v>
      </c>
      <c r="N299" s="8">
        <f>F299+J299</f>
        <v>135272</v>
      </c>
      <c r="O299" s="8">
        <f>G299+K299</f>
        <v>0</v>
      </c>
    </row>
    <row r="300" spans="1:17" ht="15" customHeight="1" x14ac:dyDescent="0.25">
      <c r="A300" s="9" t="s">
        <v>210</v>
      </c>
      <c r="B300" s="19" t="s">
        <v>59</v>
      </c>
      <c r="C300" s="20" t="s">
        <v>24</v>
      </c>
      <c r="D300" s="190">
        <f>E300+G300</f>
        <v>375295</v>
      </c>
      <c r="E300" s="190">
        <v>375295</v>
      </c>
      <c r="F300" s="190">
        <v>278661</v>
      </c>
      <c r="G300" s="190"/>
      <c r="H300" s="194">
        <f>I300+K300</f>
        <v>7500</v>
      </c>
      <c r="I300" s="189">
        <v>7500</v>
      </c>
      <c r="J300" s="189">
        <v>5726</v>
      </c>
      <c r="K300" s="201"/>
      <c r="L300" s="8">
        <f>M300+O300</f>
        <v>382795</v>
      </c>
      <c r="M300" s="8">
        <f>E300+I300</f>
        <v>382795</v>
      </c>
      <c r="N300" s="8">
        <f>F300+J300</f>
        <v>284387</v>
      </c>
      <c r="O300" s="8">
        <f>G300+K300</f>
        <v>0</v>
      </c>
    </row>
    <row r="301" spans="1:17" ht="15" customHeight="1" x14ac:dyDescent="0.25">
      <c r="A301" s="66" t="s">
        <v>159</v>
      </c>
      <c r="B301" s="19" t="s">
        <v>182</v>
      </c>
      <c r="C301" s="20" t="s">
        <v>24</v>
      </c>
      <c r="D301" s="190">
        <f>E301+G301</f>
        <v>43385</v>
      </c>
      <c r="E301" s="190">
        <v>43385</v>
      </c>
      <c r="F301" s="190">
        <v>33123</v>
      </c>
      <c r="G301" s="190"/>
      <c r="H301" s="194">
        <f>I301+K301</f>
        <v>0</v>
      </c>
      <c r="I301" s="189"/>
      <c r="J301" s="189">
        <v>34</v>
      </c>
      <c r="K301" s="201"/>
      <c r="L301" s="8">
        <f>M301+O301</f>
        <v>43385</v>
      </c>
      <c r="M301" s="8">
        <f>E301+I301</f>
        <v>43385</v>
      </c>
      <c r="N301" s="8">
        <f>F301+J301</f>
        <v>33157</v>
      </c>
      <c r="O301" s="8">
        <f>G301+K301</f>
        <v>0</v>
      </c>
    </row>
    <row r="302" spans="1:17" s="24" customFormat="1" ht="15" customHeight="1" x14ac:dyDescent="0.25">
      <c r="A302" s="9" t="s">
        <v>160</v>
      </c>
      <c r="B302" s="8" t="s">
        <v>76</v>
      </c>
      <c r="C302" s="20" t="s">
        <v>24</v>
      </c>
      <c r="D302" s="190">
        <f>E302+G302</f>
        <v>424738</v>
      </c>
      <c r="E302" s="190">
        <v>424738</v>
      </c>
      <c r="F302" s="190">
        <v>253764</v>
      </c>
      <c r="G302" s="190"/>
      <c r="H302" s="194">
        <f>I302+K302</f>
        <v>0</v>
      </c>
      <c r="I302" s="189"/>
      <c r="J302" s="189"/>
      <c r="K302" s="201"/>
      <c r="L302" s="8">
        <f>M302+O302</f>
        <v>424738</v>
      </c>
      <c r="M302" s="8">
        <f>E302+I302</f>
        <v>424738</v>
      </c>
      <c r="N302" s="8">
        <f>F302+J302</f>
        <v>253764</v>
      </c>
      <c r="O302" s="8">
        <f>G302+K302</f>
        <v>0</v>
      </c>
      <c r="P302" s="2"/>
      <c r="Q302" s="2"/>
    </row>
    <row r="303" spans="1:17" ht="15.95" customHeight="1" x14ac:dyDescent="0.25">
      <c r="A303" s="32" t="s">
        <v>161</v>
      </c>
      <c r="B303" s="33" t="s">
        <v>196</v>
      </c>
      <c r="C303" s="15"/>
      <c r="D303" s="188">
        <f>D296+D299+D300+D301+D302</f>
        <v>3360345</v>
      </c>
      <c r="E303" s="188">
        <f>E296+E299+E300+E301+E302</f>
        <v>3350917</v>
      </c>
      <c r="F303" s="188">
        <f>F296+F299+F300+F301+F302</f>
        <v>700820</v>
      </c>
      <c r="G303" s="188">
        <f>G296+G299+G300+G301+G302</f>
        <v>9428</v>
      </c>
      <c r="H303" s="194">
        <f>H296+H299+H300+H301+H302</f>
        <v>-114404</v>
      </c>
      <c r="I303" s="189">
        <f>I296+I299+I300+I301+I302</f>
        <v>-114404</v>
      </c>
      <c r="J303" s="189">
        <f>J296+J299+J300+J301+J302</f>
        <v>5760</v>
      </c>
      <c r="K303" s="201">
        <f>K296+K299+K300+K301+K302</f>
        <v>0</v>
      </c>
      <c r="L303" s="1">
        <f>L296+L299+L300+L301+L302</f>
        <v>3245941</v>
      </c>
      <c r="M303" s="1">
        <f>M296+M299+M300+M301+M302</f>
        <v>3236513</v>
      </c>
      <c r="N303" s="1">
        <f>N296+N299+N300+N301+N302</f>
        <v>706580</v>
      </c>
      <c r="O303" s="1">
        <f>O296+O299+O300+O301+O302</f>
        <v>9428</v>
      </c>
    </row>
    <row r="304" spans="1:17" s="24" customFormat="1" ht="15.95" customHeight="1" x14ac:dyDescent="0.25">
      <c r="A304" s="67"/>
      <c r="B304" s="68" t="s">
        <v>172</v>
      </c>
      <c r="C304" s="15"/>
      <c r="D304" s="200">
        <f>D298</f>
        <v>1797146</v>
      </c>
      <c r="E304" s="200">
        <f>E298</f>
        <v>1797146</v>
      </c>
      <c r="F304" s="200">
        <f>F298</f>
        <v>0</v>
      </c>
      <c r="G304" s="200">
        <f>G298</f>
        <v>0</v>
      </c>
      <c r="H304" s="199">
        <f>H298</f>
        <v>-88765</v>
      </c>
      <c r="I304" s="198">
        <f>I298</f>
        <v>-88765</v>
      </c>
      <c r="J304" s="198">
        <f>J298</f>
        <v>0</v>
      </c>
      <c r="K304" s="197">
        <f>K298</f>
        <v>0</v>
      </c>
      <c r="L304" s="69">
        <f>L298</f>
        <v>1708381</v>
      </c>
      <c r="M304" s="69">
        <f>M298</f>
        <v>1708381</v>
      </c>
      <c r="N304" s="69">
        <f>N298</f>
        <v>0</v>
      </c>
      <c r="O304" s="301">
        <f>O298</f>
        <v>0</v>
      </c>
      <c r="P304" s="2"/>
      <c r="Q304" s="2"/>
    </row>
    <row r="305" spans="1:17" ht="15.95" customHeight="1" x14ac:dyDescent="0.25">
      <c r="A305" s="70" t="s">
        <v>504</v>
      </c>
      <c r="B305" s="71" t="s">
        <v>188</v>
      </c>
      <c r="C305" s="36"/>
      <c r="D305" s="188">
        <f>E305+G305</f>
        <v>19396281</v>
      </c>
      <c r="E305" s="188">
        <f>E114+E169+E176+E263+E269+E293+E303</f>
        <v>17544255</v>
      </c>
      <c r="F305" s="188">
        <f>F114+F169+F176+F263+F269+F293+F303</f>
        <v>6630191</v>
      </c>
      <c r="G305" s="188">
        <f>G114+G169+G176+G263+G269+G293+G303</f>
        <v>1852026</v>
      </c>
      <c r="H305" s="187">
        <f>I305+K305</f>
        <v>71279</v>
      </c>
      <c r="I305" s="187">
        <f>I114+I169+I176+I263+I269+I293+I303</f>
        <v>35094</v>
      </c>
      <c r="J305" s="187">
        <f>J114+J169+J176+J263+J269+J293+J303</f>
        <v>20142</v>
      </c>
      <c r="K305" s="203">
        <f>K114+K169+K176+K263+K269+K293+K303</f>
        <v>36185</v>
      </c>
      <c r="L305" s="37">
        <f>M305+O305</f>
        <v>19467560</v>
      </c>
      <c r="M305" s="37">
        <f>M114+M169+M176+M263+M269+M293+M303</f>
        <v>17579349</v>
      </c>
      <c r="N305" s="37">
        <f>N114+N169+N176+N263+N269+N293+N303</f>
        <v>6650333</v>
      </c>
      <c r="O305" s="37">
        <f>O114+O169+O176+O263+O269+O293+O303</f>
        <v>1888211</v>
      </c>
    </row>
    <row r="306" spans="1:17" ht="15.95" customHeight="1" x14ac:dyDescent="0.25">
      <c r="A306" s="155"/>
      <c r="B306" s="202" t="s">
        <v>223</v>
      </c>
      <c r="C306" s="36"/>
      <c r="D306" s="188"/>
      <c r="E306" s="188"/>
      <c r="F306" s="188"/>
      <c r="G306" s="188"/>
      <c r="H306" s="194"/>
      <c r="I306" s="189"/>
      <c r="J306" s="189"/>
      <c r="K306" s="201"/>
      <c r="L306" s="37"/>
      <c r="M306" s="37"/>
      <c r="N306" s="37"/>
      <c r="O306" s="37"/>
    </row>
    <row r="307" spans="1:17" s="24" customFormat="1" ht="15.95" customHeight="1" x14ac:dyDescent="0.25">
      <c r="A307" s="67"/>
      <c r="B307" s="99" t="s">
        <v>423</v>
      </c>
      <c r="C307" s="15"/>
      <c r="D307" s="200">
        <f>E307+G307</f>
        <v>2013372</v>
      </c>
      <c r="E307" s="200">
        <f>D115+E298+E294+E264+E177</f>
        <v>2006952</v>
      </c>
      <c r="F307" s="200">
        <f>E115+F298+F294+F264+F177</f>
        <v>95485</v>
      </c>
      <c r="G307" s="200">
        <f>F115+G298+G294+G264+G177</f>
        <v>6420</v>
      </c>
      <c r="H307" s="199">
        <f>I307+K307</f>
        <v>0</v>
      </c>
      <c r="I307" s="198">
        <f>I115+I298+I294+I264+I177</f>
        <v>-2500</v>
      </c>
      <c r="J307" s="198">
        <f>J115+J298+J294+J264+J177</f>
        <v>17411</v>
      </c>
      <c r="K307" s="198">
        <f>K115+K298+K294+K264+K177</f>
        <v>2500</v>
      </c>
      <c r="L307" s="69">
        <f>M307+O307</f>
        <v>2006952</v>
      </c>
      <c r="M307" s="69">
        <f>M115+M298+M294+M264+M177</f>
        <v>1976452</v>
      </c>
      <c r="N307" s="69">
        <f>N115+N298+N294+N264+N177</f>
        <v>111018</v>
      </c>
      <c r="O307" s="69">
        <f>O115+O298+O294+O264+O177</f>
        <v>30500</v>
      </c>
      <c r="P307" s="2"/>
      <c r="Q307" s="2"/>
    </row>
    <row r="308" spans="1:17" s="24" customFormat="1" ht="27.95" customHeight="1" x14ac:dyDescent="0.25">
      <c r="A308" s="61"/>
      <c r="B308" s="100" t="s">
        <v>66</v>
      </c>
      <c r="C308" s="15"/>
      <c r="D308" s="200">
        <f>E308+G308</f>
        <v>1173670</v>
      </c>
      <c r="E308" s="200">
        <f>E122</f>
        <v>1173670</v>
      </c>
      <c r="F308" s="200">
        <f>F122</f>
        <v>0</v>
      </c>
      <c r="G308" s="200">
        <f>G122</f>
        <v>0</v>
      </c>
      <c r="H308" s="199">
        <f>I308+K308</f>
        <v>0</v>
      </c>
      <c r="I308" s="198">
        <f>I122</f>
        <v>0</v>
      </c>
      <c r="J308" s="198">
        <f>J122</f>
        <v>0</v>
      </c>
      <c r="K308" s="197">
        <f>K122</f>
        <v>0</v>
      </c>
      <c r="L308" s="69">
        <f>M308+O308</f>
        <v>1173670</v>
      </c>
      <c r="M308" s="69">
        <f>M122</f>
        <v>1173670</v>
      </c>
      <c r="N308" s="69">
        <f>N122</f>
        <v>0</v>
      </c>
      <c r="O308" s="69">
        <f>O122</f>
        <v>0</v>
      </c>
      <c r="P308" s="2"/>
      <c r="Q308" s="2"/>
    </row>
    <row r="309" spans="1:17" x14ac:dyDescent="0.25">
      <c r="A309" s="12"/>
      <c r="B309" s="183"/>
      <c r="C309" s="184"/>
      <c r="D309" s="183"/>
      <c r="E309" s="183"/>
      <c r="F309" s="183"/>
      <c r="G309" s="183"/>
      <c r="H309" s="183"/>
      <c r="I309" s="183"/>
      <c r="J309" s="183"/>
      <c r="K309" s="183"/>
      <c r="L309" s="183"/>
      <c r="M309" s="183"/>
      <c r="N309" s="183"/>
      <c r="O309" s="12"/>
    </row>
    <row r="310" spans="1:17" x14ac:dyDescent="0.25">
      <c r="A310" s="12"/>
      <c r="B310" s="12"/>
      <c r="C310" s="44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</row>
    <row r="311" spans="1:17" x14ac:dyDescent="0.25">
      <c r="A311" s="12"/>
      <c r="B311" s="12"/>
      <c r="C311" s="44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</row>
    <row r="312" spans="1:17" x14ac:dyDescent="0.25">
      <c r="A312" s="12"/>
      <c r="B312" s="12"/>
      <c r="C312" s="44"/>
      <c r="D312" s="12"/>
      <c r="E312" s="12"/>
      <c r="F312" s="12"/>
      <c r="G312" s="12" t="s">
        <v>189</v>
      </c>
      <c r="H312" s="12"/>
      <c r="I312" s="12"/>
      <c r="J312" s="12"/>
      <c r="K312" s="12"/>
      <c r="L312" s="12"/>
      <c r="M312" s="12"/>
      <c r="N312" s="12"/>
      <c r="O312" s="12"/>
    </row>
    <row r="313" spans="1:17" x14ac:dyDescent="0.25">
      <c r="A313" s="12"/>
      <c r="B313" s="12"/>
      <c r="C313" s="44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</row>
    <row r="314" spans="1:17" x14ac:dyDescent="0.25">
      <c r="A314" s="12"/>
      <c r="B314" s="12"/>
      <c r="C314" s="44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</row>
    <row r="315" spans="1:17" x14ac:dyDescent="0.25">
      <c r="A315" s="12"/>
      <c r="B315" s="12"/>
      <c r="C315" s="44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</row>
    <row r="316" spans="1:17" x14ac:dyDescent="0.25">
      <c r="A316" s="12"/>
      <c r="B316" s="12"/>
      <c r="C316" s="44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</row>
    <row r="317" spans="1:17" x14ac:dyDescent="0.25">
      <c r="A317" s="12"/>
      <c r="B317" s="12"/>
      <c r="C317" s="44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</row>
    <row r="318" spans="1:17" x14ac:dyDescent="0.25">
      <c r="A318" s="12"/>
      <c r="B318" s="12"/>
      <c r="C318" s="44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</row>
    <row r="319" spans="1:17" x14ac:dyDescent="0.25">
      <c r="A319" s="12"/>
      <c r="B319" s="12"/>
      <c r="C319" s="44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</row>
    <row r="320" spans="1:17" x14ac:dyDescent="0.25">
      <c r="A320" s="12"/>
      <c r="B320" s="12"/>
      <c r="C320" s="44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</row>
    <row r="321" spans="1:15" x14ac:dyDescent="0.25">
      <c r="A321" s="12"/>
      <c r="B321" s="12"/>
      <c r="C321" s="44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</row>
    <row r="322" spans="1:15" x14ac:dyDescent="0.25">
      <c r="A322" s="12"/>
      <c r="B322" s="12"/>
      <c r="C322" s="44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</row>
    <row r="323" spans="1:15" x14ac:dyDescent="0.25">
      <c r="A323" s="12"/>
      <c r="B323" s="12"/>
      <c r="C323" s="44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</row>
    <row r="324" spans="1:15" x14ac:dyDescent="0.25">
      <c r="A324" s="12"/>
      <c r="B324" s="12"/>
      <c r="C324" s="44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</row>
    <row r="325" spans="1:15" x14ac:dyDescent="0.25">
      <c r="A325" s="12"/>
      <c r="B325" s="12"/>
      <c r="C325" s="44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</row>
    <row r="326" spans="1:15" x14ac:dyDescent="0.25">
      <c r="A326" s="12"/>
      <c r="B326" s="12"/>
      <c r="C326" s="44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</row>
    <row r="327" spans="1:15" x14ac:dyDescent="0.25">
      <c r="A327" s="12"/>
      <c r="B327" s="12"/>
      <c r="C327" s="44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</row>
    <row r="328" spans="1:15" x14ac:dyDescent="0.25">
      <c r="A328" s="12"/>
      <c r="B328" s="12"/>
      <c r="C328" s="44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</row>
    <row r="329" spans="1:15" x14ac:dyDescent="0.25">
      <c r="A329" s="12"/>
      <c r="B329" s="12"/>
      <c r="C329" s="44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</row>
    <row r="330" spans="1:15" x14ac:dyDescent="0.25">
      <c r="A330" s="12"/>
      <c r="B330" s="12"/>
      <c r="C330" s="44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</row>
    <row r="331" spans="1:15" x14ac:dyDescent="0.25">
      <c r="A331" s="12"/>
      <c r="B331" s="12"/>
      <c r="C331" s="44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</row>
    <row r="332" spans="1:15" x14ac:dyDescent="0.25">
      <c r="A332" s="12"/>
      <c r="B332" s="12"/>
      <c r="C332" s="44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</row>
    <row r="333" spans="1:15" x14ac:dyDescent="0.25">
      <c r="A333" s="12"/>
      <c r="B333" s="12"/>
      <c r="C333" s="44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</row>
    <row r="334" spans="1:15" x14ac:dyDescent="0.25">
      <c r="A334" s="12"/>
      <c r="B334" s="12"/>
      <c r="C334" s="44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</row>
    <row r="335" spans="1:15" x14ac:dyDescent="0.25">
      <c r="A335" s="12"/>
      <c r="B335" s="12"/>
      <c r="C335" s="44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</row>
    <row r="336" spans="1:15" x14ac:dyDescent="0.25">
      <c r="A336" s="12"/>
      <c r="B336" s="12"/>
      <c r="C336" s="44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</row>
    <row r="337" spans="1:15" x14ac:dyDescent="0.25">
      <c r="A337" s="12"/>
      <c r="B337" s="12"/>
      <c r="C337" s="44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</row>
    <row r="338" spans="1:15" x14ac:dyDescent="0.25">
      <c r="A338" s="12"/>
      <c r="B338" s="12"/>
      <c r="C338" s="44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</row>
    <row r="339" spans="1:15" x14ac:dyDescent="0.25">
      <c r="A339" s="12"/>
      <c r="B339" s="12"/>
      <c r="C339" s="44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</row>
    <row r="340" spans="1:15" x14ac:dyDescent="0.25">
      <c r="A340" s="12"/>
      <c r="B340" s="12"/>
      <c r="C340" s="44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</row>
    <row r="341" spans="1:15" x14ac:dyDescent="0.25">
      <c r="A341" s="12"/>
      <c r="B341" s="12"/>
      <c r="C341" s="44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</row>
    <row r="342" spans="1:15" x14ac:dyDescent="0.25">
      <c r="A342" s="12"/>
      <c r="B342" s="12"/>
      <c r="C342" s="44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</row>
    <row r="343" spans="1:15" x14ac:dyDescent="0.25">
      <c r="A343" s="12"/>
      <c r="B343" s="12"/>
      <c r="C343" s="44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</row>
    <row r="344" spans="1:15" x14ac:dyDescent="0.25">
      <c r="A344" s="12"/>
      <c r="B344" s="12"/>
      <c r="C344" s="44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</row>
    <row r="345" spans="1:15" x14ac:dyDescent="0.25">
      <c r="A345" s="12"/>
      <c r="B345" s="12"/>
      <c r="C345" s="44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</row>
    <row r="346" spans="1:15" x14ac:dyDescent="0.25">
      <c r="A346" s="12"/>
      <c r="B346" s="12"/>
      <c r="C346" s="44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</row>
    <row r="347" spans="1:15" x14ac:dyDescent="0.25">
      <c r="A347" s="12"/>
      <c r="B347" s="12"/>
      <c r="C347" s="44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</row>
    <row r="348" spans="1:15" x14ac:dyDescent="0.25">
      <c r="A348" s="12"/>
      <c r="B348" s="12"/>
      <c r="C348" s="44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</row>
    <row r="349" spans="1:15" x14ac:dyDescent="0.25">
      <c r="A349" s="12"/>
      <c r="B349" s="12"/>
      <c r="C349" s="44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</row>
    <row r="350" spans="1:15" x14ac:dyDescent="0.25">
      <c r="A350" s="12"/>
      <c r="B350" s="12"/>
      <c r="C350" s="44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</row>
    <row r="351" spans="1:15" x14ac:dyDescent="0.25">
      <c r="A351" s="12"/>
      <c r="B351" s="12"/>
      <c r="C351" s="44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</row>
    <row r="352" spans="1:15" x14ac:dyDescent="0.25">
      <c r="A352" s="12"/>
      <c r="B352" s="12"/>
      <c r="C352" s="44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</row>
    <row r="353" spans="1:15" x14ac:dyDescent="0.25">
      <c r="A353" s="12"/>
      <c r="B353" s="12"/>
      <c r="C353" s="44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</row>
    <row r="354" spans="1:15" x14ac:dyDescent="0.25">
      <c r="A354" s="12"/>
      <c r="B354" s="12"/>
      <c r="C354" s="44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</row>
    <row r="355" spans="1:15" x14ac:dyDescent="0.25">
      <c r="A355" s="12"/>
      <c r="B355" s="12"/>
      <c r="C355" s="44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</row>
    <row r="356" spans="1:15" x14ac:dyDescent="0.25">
      <c r="A356" s="12"/>
      <c r="B356" s="12"/>
      <c r="C356" s="44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</row>
    <row r="357" spans="1:15" x14ac:dyDescent="0.25">
      <c r="A357" s="12"/>
      <c r="B357" s="12"/>
      <c r="C357" s="44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</row>
    <row r="358" spans="1:15" x14ac:dyDescent="0.25">
      <c r="A358" s="12"/>
      <c r="B358" s="12"/>
      <c r="C358" s="44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</row>
    <row r="359" spans="1:15" x14ac:dyDescent="0.25">
      <c r="A359" s="12"/>
      <c r="B359" s="12"/>
      <c r="C359" s="44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</row>
    <row r="360" spans="1:15" x14ac:dyDescent="0.25">
      <c r="A360" s="12"/>
      <c r="B360" s="12"/>
      <c r="C360" s="44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</row>
    <row r="361" spans="1:15" x14ac:dyDescent="0.25">
      <c r="A361" s="12"/>
      <c r="B361" s="12"/>
      <c r="C361" s="44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</row>
    <row r="362" spans="1:15" x14ac:dyDescent="0.25">
      <c r="A362" s="12"/>
      <c r="B362" s="12"/>
      <c r="C362" s="44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</row>
    <row r="363" spans="1:15" x14ac:dyDescent="0.25">
      <c r="A363" s="12"/>
      <c r="B363" s="12"/>
      <c r="C363" s="44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</row>
    <row r="364" spans="1:15" x14ac:dyDescent="0.25">
      <c r="A364" s="12"/>
      <c r="B364" s="12"/>
      <c r="C364" s="44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</row>
    <row r="365" spans="1:15" x14ac:dyDescent="0.25">
      <c r="A365" s="12"/>
      <c r="B365" s="12"/>
      <c r="C365" s="44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</row>
    <row r="366" spans="1:15" x14ac:dyDescent="0.25">
      <c r="A366" s="12"/>
      <c r="B366" s="12"/>
      <c r="C366" s="44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</row>
    <row r="367" spans="1:15" x14ac:dyDescent="0.25">
      <c r="A367" s="12"/>
      <c r="B367" s="12"/>
      <c r="C367" s="44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</row>
    <row r="368" spans="1:15" x14ac:dyDescent="0.25">
      <c r="A368" s="12"/>
      <c r="B368" s="12"/>
      <c r="C368" s="44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</row>
    <row r="369" spans="1:15" x14ac:dyDescent="0.25">
      <c r="A369" s="12"/>
      <c r="B369" s="12"/>
      <c r="C369" s="44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</row>
    <row r="370" spans="1:15" x14ac:dyDescent="0.25">
      <c r="A370" s="12"/>
      <c r="B370" s="12"/>
      <c r="C370" s="44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</row>
    <row r="371" spans="1:15" x14ac:dyDescent="0.25">
      <c r="A371" s="12"/>
      <c r="B371" s="12"/>
      <c r="C371" s="44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</row>
    <row r="372" spans="1:15" x14ac:dyDescent="0.25">
      <c r="A372" s="12"/>
      <c r="B372" s="12"/>
      <c r="C372" s="44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</row>
    <row r="373" spans="1:15" x14ac:dyDescent="0.25">
      <c r="A373" s="12"/>
      <c r="B373" s="12"/>
      <c r="C373" s="44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</row>
    <row r="374" spans="1:15" x14ac:dyDescent="0.25">
      <c r="A374" s="12"/>
      <c r="B374" s="12"/>
      <c r="C374" s="44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</row>
    <row r="375" spans="1:15" x14ac:dyDescent="0.25">
      <c r="A375" s="12"/>
      <c r="B375" s="12"/>
      <c r="C375" s="44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</row>
    <row r="376" spans="1:15" x14ac:dyDescent="0.25">
      <c r="A376" s="12"/>
      <c r="B376" s="12"/>
      <c r="C376" s="44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</row>
    <row r="377" spans="1:15" x14ac:dyDescent="0.25">
      <c r="A377" s="12"/>
      <c r="B377" s="12"/>
      <c r="C377" s="44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</row>
    <row r="378" spans="1:15" x14ac:dyDescent="0.25">
      <c r="A378" s="12"/>
      <c r="B378" s="12"/>
      <c r="C378" s="44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</row>
    <row r="379" spans="1:15" x14ac:dyDescent="0.25">
      <c r="A379" s="12"/>
      <c r="B379" s="12"/>
      <c r="C379" s="44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</row>
    <row r="380" spans="1:15" x14ac:dyDescent="0.25">
      <c r="A380" s="12"/>
      <c r="B380" s="12"/>
      <c r="C380" s="44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</row>
    <row r="381" spans="1:15" x14ac:dyDescent="0.25">
      <c r="A381" s="12"/>
      <c r="B381" s="12"/>
      <c r="C381" s="44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</row>
    <row r="382" spans="1:15" x14ac:dyDescent="0.25">
      <c r="A382" s="12"/>
      <c r="B382" s="12"/>
      <c r="C382" s="44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</row>
    <row r="383" spans="1:15" x14ac:dyDescent="0.25">
      <c r="A383" s="12"/>
      <c r="B383" s="12"/>
      <c r="C383" s="44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</row>
    <row r="384" spans="1:15" x14ac:dyDescent="0.25">
      <c r="A384" s="12"/>
      <c r="B384" s="12"/>
      <c r="C384" s="44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</row>
    <row r="385" spans="1:15" x14ac:dyDescent="0.25">
      <c r="A385" s="12"/>
      <c r="B385" s="12"/>
      <c r="C385" s="44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</row>
    <row r="386" spans="1:15" x14ac:dyDescent="0.25">
      <c r="A386" s="12"/>
      <c r="B386" s="12"/>
      <c r="C386" s="44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</row>
    <row r="387" spans="1:15" x14ac:dyDescent="0.25">
      <c r="A387" s="12"/>
      <c r="B387" s="12"/>
      <c r="C387" s="44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</row>
    <row r="388" spans="1:15" x14ac:dyDescent="0.25">
      <c r="A388" s="12"/>
      <c r="B388" s="12"/>
      <c r="C388" s="44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</row>
    <row r="389" spans="1:15" x14ac:dyDescent="0.25">
      <c r="A389" s="12"/>
      <c r="B389" s="12"/>
      <c r="C389" s="44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</row>
    <row r="390" spans="1:15" x14ac:dyDescent="0.25">
      <c r="A390" s="12"/>
      <c r="B390" s="12"/>
      <c r="C390" s="44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</row>
    <row r="391" spans="1:15" x14ac:dyDescent="0.25">
      <c r="A391" s="12"/>
      <c r="B391" s="12"/>
      <c r="C391" s="44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</row>
    <row r="392" spans="1:15" x14ac:dyDescent="0.25">
      <c r="A392" s="12"/>
      <c r="B392" s="12"/>
      <c r="C392" s="44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</row>
    <row r="393" spans="1:15" x14ac:dyDescent="0.25">
      <c r="A393" s="12"/>
      <c r="B393" s="12"/>
      <c r="C393" s="44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</row>
    <row r="394" spans="1:15" x14ac:dyDescent="0.25">
      <c r="A394" s="12"/>
      <c r="B394" s="12"/>
      <c r="C394" s="44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</row>
    <row r="395" spans="1:15" x14ac:dyDescent="0.25">
      <c r="A395" s="12"/>
      <c r="B395" s="12"/>
      <c r="C395" s="44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</row>
    <row r="396" spans="1:15" x14ac:dyDescent="0.25">
      <c r="A396" s="12"/>
      <c r="B396" s="12"/>
      <c r="C396" s="44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</row>
    <row r="397" spans="1:15" x14ac:dyDescent="0.25">
      <c r="A397" s="12"/>
      <c r="B397" s="12"/>
      <c r="C397" s="44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</row>
    <row r="398" spans="1:15" x14ac:dyDescent="0.25">
      <c r="A398" s="12"/>
      <c r="B398" s="12"/>
      <c r="C398" s="44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</row>
    <row r="399" spans="1:15" x14ac:dyDescent="0.25">
      <c r="A399" s="12"/>
      <c r="B399" s="12"/>
      <c r="C399" s="44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</row>
    <row r="400" spans="1:15" x14ac:dyDescent="0.25">
      <c r="A400" s="12"/>
      <c r="B400" s="12"/>
      <c r="C400" s="44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</row>
    <row r="401" spans="1:15" x14ac:dyDescent="0.25">
      <c r="A401" s="12"/>
      <c r="B401" s="12"/>
      <c r="C401" s="44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</row>
    <row r="402" spans="1:15" x14ac:dyDescent="0.25">
      <c r="A402" s="12"/>
      <c r="B402" s="12"/>
      <c r="C402" s="44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</row>
    <row r="403" spans="1:15" x14ac:dyDescent="0.25">
      <c r="A403" s="12"/>
      <c r="B403" s="12"/>
      <c r="C403" s="44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</row>
    <row r="404" spans="1:15" x14ac:dyDescent="0.25">
      <c r="A404" s="12"/>
      <c r="B404" s="12"/>
      <c r="C404" s="44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</row>
    <row r="405" spans="1:15" x14ac:dyDescent="0.25">
      <c r="A405" s="12"/>
      <c r="B405" s="12"/>
      <c r="C405" s="44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</row>
    <row r="406" spans="1:15" x14ac:dyDescent="0.25">
      <c r="A406" s="12"/>
      <c r="B406" s="12"/>
      <c r="C406" s="44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</row>
    <row r="407" spans="1:15" x14ac:dyDescent="0.25">
      <c r="A407" s="12"/>
      <c r="B407" s="12"/>
      <c r="C407" s="44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</row>
    <row r="408" spans="1:15" x14ac:dyDescent="0.25">
      <c r="A408" s="12"/>
      <c r="B408" s="12"/>
      <c r="C408" s="44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</row>
    <row r="409" spans="1:15" x14ac:dyDescent="0.25">
      <c r="A409" s="12"/>
      <c r="B409" s="12"/>
      <c r="C409" s="44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</row>
    <row r="410" spans="1:15" x14ac:dyDescent="0.25">
      <c r="A410" s="12"/>
      <c r="B410" s="12"/>
      <c r="C410" s="44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</row>
    <row r="411" spans="1:15" x14ac:dyDescent="0.25">
      <c r="A411" s="12"/>
      <c r="B411" s="12"/>
      <c r="C411" s="44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</row>
    <row r="412" spans="1:15" x14ac:dyDescent="0.25">
      <c r="A412" s="12"/>
      <c r="B412" s="12"/>
      <c r="C412" s="44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</row>
    <row r="413" spans="1:15" x14ac:dyDescent="0.25">
      <c r="A413" s="12"/>
      <c r="B413" s="12"/>
      <c r="C413" s="44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</row>
    <row r="414" spans="1:15" x14ac:dyDescent="0.25">
      <c r="A414" s="12"/>
      <c r="B414" s="12"/>
      <c r="C414" s="44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</row>
    <row r="415" spans="1:15" x14ac:dyDescent="0.25">
      <c r="A415" s="12"/>
      <c r="B415" s="12"/>
      <c r="C415" s="44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</row>
    <row r="416" spans="1:15" x14ac:dyDescent="0.25">
      <c r="A416" s="12"/>
      <c r="B416" s="12"/>
      <c r="C416" s="44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</row>
    <row r="417" spans="1:15" x14ac:dyDescent="0.25">
      <c r="A417" s="12"/>
      <c r="B417" s="12"/>
      <c r="C417" s="44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</row>
    <row r="418" spans="1:15" x14ac:dyDescent="0.25">
      <c r="C418" s="45"/>
    </row>
    <row r="419" spans="1:15" x14ac:dyDescent="0.25">
      <c r="C419" s="45"/>
    </row>
    <row r="420" spans="1:15" x14ac:dyDescent="0.25">
      <c r="C420" s="45"/>
    </row>
    <row r="421" spans="1:15" x14ac:dyDescent="0.25">
      <c r="C421" s="45"/>
    </row>
    <row r="422" spans="1:15" x14ac:dyDescent="0.25">
      <c r="C422" s="45"/>
    </row>
    <row r="423" spans="1:15" x14ac:dyDescent="0.25">
      <c r="C423" s="45"/>
    </row>
    <row r="424" spans="1:15" x14ac:dyDescent="0.25">
      <c r="C424" s="45"/>
    </row>
    <row r="425" spans="1:15" x14ac:dyDescent="0.25">
      <c r="C425" s="45"/>
    </row>
    <row r="426" spans="1:15" x14ac:dyDescent="0.25">
      <c r="C426" s="45"/>
    </row>
    <row r="427" spans="1:15" x14ac:dyDescent="0.25">
      <c r="C427" s="45"/>
    </row>
    <row r="428" spans="1:15" x14ac:dyDescent="0.25">
      <c r="C428" s="45"/>
    </row>
    <row r="429" spans="1:15" x14ac:dyDescent="0.25">
      <c r="C429" s="45"/>
    </row>
    <row r="430" spans="1:15" x14ac:dyDescent="0.25">
      <c r="C430" s="45"/>
    </row>
    <row r="431" spans="1:15" x14ac:dyDescent="0.25">
      <c r="C431" s="45"/>
    </row>
    <row r="432" spans="1:15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  <row r="645" spans="3:3" x14ac:dyDescent="0.25">
      <c r="C645" s="45"/>
    </row>
    <row r="646" spans="3:3" x14ac:dyDescent="0.25">
      <c r="C646" s="45"/>
    </row>
    <row r="647" spans="3:3" x14ac:dyDescent="0.25">
      <c r="C647" s="45"/>
    </row>
    <row r="648" spans="3:3" x14ac:dyDescent="0.25">
      <c r="C648" s="45"/>
    </row>
    <row r="649" spans="3:3" x14ac:dyDescent="0.25">
      <c r="C649" s="45"/>
    </row>
    <row r="650" spans="3:3" x14ac:dyDescent="0.25">
      <c r="C650" s="45"/>
    </row>
    <row r="651" spans="3:3" x14ac:dyDescent="0.25">
      <c r="C651" s="45"/>
    </row>
    <row r="652" spans="3:3" x14ac:dyDescent="0.25">
      <c r="C652" s="45"/>
    </row>
    <row r="653" spans="3:3" x14ac:dyDescent="0.25">
      <c r="C653" s="45"/>
    </row>
    <row r="654" spans="3:3" x14ac:dyDescent="0.25">
      <c r="C654" s="45"/>
    </row>
    <row r="655" spans="3:3" x14ac:dyDescent="0.25">
      <c r="C655" s="45"/>
    </row>
    <row r="656" spans="3:3" x14ac:dyDescent="0.25">
      <c r="C656" s="45"/>
    </row>
    <row r="657" spans="3:3" x14ac:dyDescent="0.25">
      <c r="C657" s="45"/>
    </row>
    <row r="658" spans="3:3" x14ac:dyDescent="0.25">
      <c r="C658" s="45"/>
    </row>
    <row r="659" spans="3:3" x14ac:dyDescent="0.25">
      <c r="C659" s="45"/>
    </row>
    <row r="660" spans="3:3" x14ac:dyDescent="0.25">
      <c r="C660" s="45"/>
    </row>
    <row r="661" spans="3:3" x14ac:dyDescent="0.25">
      <c r="C661" s="45"/>
    </row>
    <row r="662" spans="3:3" x14ac:dyDescent="0.25">
      <c r="C662" s="45"/>
    </row>
    <row r="663" spans="3:3" x14ac:dyDescent="0.25">
      <c r="C663" s="45"/>
    </row>
    <row r="664" spans="3:3" x14ac:dyDescent="0.25">
      <c r="C664" s="45"/>
    </row>
    <row r="665" spans="3:3" x14ac:dyDescent="0.25">
      <c r="C665" s="45"/>
    </row>
    <row r="666" spans="3:3" x14ac:dyDescent="0.25">
      <c r="C666" s="45"/>
    </row>
    <row r="667" spans="3:3" x14ac:dyDescent="0.25">
      <c r="C667" s="45"/>
    </row>
    <row r="668" spans="3:3" x14ac:dyDescent="0.25">
      <c r="C668" s="45"/>
    </row>
    <row r="669" spans="3:3" x14ac:dyDescent="0.25">
      <c r="C669" s="45"/>
    </row>
    <row r="670" spans="3:3" x14ac:dyDescent="0.25">
      <c r="C670" s="45"/>
    </row>
    <row r="671" spans="3:3" x14ac:dyDescent="0.25">
      <c r="C671" s="45"/>
    </row>
    <row r="672" spans="3:3" x14ac:dyDescent="0.25">
      <c r="C672" s="45"/>
    </row>
    <row r="673" spans="3:3" x14ac:dyDescent="0.25">
      <c r="C673" s="45"/>
    </row>
    <row r="674" spans="3:3" x14ac:dyDescent="0.25">
      <c r="C674" s="45"/>
    </row>
    <row r="675" spans="3:3" x14ac:dyDescent="0.25">
      <c r="C675" s="45"/>
    </row>
    <row r="676" spans="3:3" x14ac:dyDescent="0.25">
      <c r="C676" s="45"/>
    </row>
    <row r="677" spans="3:3" x14ac:dyDescent="0.25">
      <c r="C677" s="45"/>
    </row>
    <row r="678" spans="3:3" x14ac:dyDescent="0.25">
      <c r="C678" s="45"/>
    </row>
    <row r="679" spans="3:3" x14ac:dyDescent="0.25">
      <c r="C679" s="45"/>
    </row>
    <row r="680" spans="3:3" x14ac:dyDescent="0.25">
      <c r="C680" s="45"/>
    </row>
    <row r="681" spans="3:3" x14ac:dyDescent="0.25">
      <c r="C681" s="45"/>
    </row>
    <row r="682" spans="3:3" x14ac:dyDescent="0.25">
      <c r="C682" s="45"/>
    </row>
    <row r="683" spans="3:3" x14ac:dyDescent="0.25">
      <c r="C683" s="45"/>
    </row>
    <row r="684" spans="3:3" x14ac:dyDescent="0.25">
      <c r="C684" s="45"/>
    </row>
    <row r="685" spans="3:3" x14ac:dyDescent="0.25">
      <c r="C685" s="45"/>
    </row>
    <row r="686" spans="3:3" x14ac:dyDescent="0.25">
      <c r="C686" s="45"/>
    </row>
    <row r="687" spans="3:3" x14ac:dyDescent="0.25">
      <c r="C687" s="45"/>
    </row>
    <row r="688" spans="3:3" x14ac:dyDescent="0.25">
      <c r="C688" s="45"/>
    </row>
    <row r="689" spans="3:3" x14ac:dyDescent="0.25">
      <c r="C689" s="45"/>
    </row>
    <row r="690" spans="3:3" x14ac:dyDescent="0.25">
      <c r="C690" s="45"/>
    </row>
    <row r="691" spans="3:3" x14ac:dyDescent="0.25">
      <c r="C691" s="45"/>
    </row>
    <row r="692" spans="3:3" x14ac:dyDescent="0.25">
      <c r="C692" s="45"/>
    </row>
    <row r="693" spans="3:3" x14ac:dyDescent="0.25">
      <c r="C693" s="45"/>
    </row>
    <row r="694" spans="3:3" x14ac:dyDescent="0.25">
      <c r="C694" s="45"/>
    </row>
    <row r="695" spans="3:3" x14ac:dyDescent="0.25">
      <c r="C695" s="45"/>
    </row>
    <row r="696" spans="3:3" x14ac:dyDescent="0.25">
      <c r="C696" s="45"/>
    </row>
    <row r="697" spans="3:3" x14ac:dyDescent="0.25">
      <c r="C697" s="45"/>
    </row>
    <row r="698" spans="3:3" x14ac:dyDescent="0.25">
      <c r="C698" s="45"/>
    </row>
    <row r="699" spans="3:3" x14ac:dyDescent="0.25">
      <c r="C699" s="45"/>
    </row>
    <row r="700" spans="3:3" x14ac:dyDescent="0.25">
      <c r="C700" s="45"/>
    </row>
    <row r="701" spans="3:3" x14ac:dyDescent="0.25">
      <c r="C701" s="45"/>
    </row>
    <row r="702" spans="3:3" x14ac:dyDescent="0.25">
      <c r="C702" s="45"/>
    </row>
    <row r="703" spans="3:3" x14ac:dyDescent="0.25">
      <c r="C703" s="45"/>
    </row>
    <row r="704" spans="3:3" x14ac:dyDescent="0.25">
      <c r="C704" s="45"/>
    </row>
    <row r="705" spans="3:3" x14ac:dyDescent="0.25">
      <c r="C705" s="45"/>
    </row>
    <row r="706" spans="3:3" x14ac:dyDescent="0.25">
      <c r="C706" s="45"/>
    </row>
    <row r="707" spans="3:3" x14ac:dyDescent="0.25">
      <c r="C707" s="45"/>
    </row>
    <row r="708" spans="3:3" x14ac:dyDescent="0.25">
      <c r="C708" s="45"/>
    </row>
    <row r="709" spans="3:3" x14ac:dyDescent="0.25">
      <c r="C709" s="45"/>
    </row>
    <row r="710" spans="3:3" x14ac:dyDescent="0.25">
      <c r="C710" s="45"/>
    </row>
    <row r="711" spans="3:3" x14ac:dyDescent="0.25">
      <c r="C711" s="45"/>
    </row>
    <row r="712" spans="3:3" x14ac:dyDescent="0.25">
      <c r="C712" s="45"/>
    </row>
    <row r="713" spans="3:3" x14ac:dyDescent="0.25">
      <c r="C713" s="45"/>
    </row>
    <row r="714" spans="3:3" x14ac:dyDescent="0.25">
      <c r="C714" s="45"/>
    </row>
    <row r="715" spans="3:3" x14ac:dyDescent="0.25">
      <c r="C715" s="45"/>
    </row>
    <row r="716" spans="3:3" x14ac:dyDescent="0.25">
      <c r="C716" s="45"/>
    </row>
    <row r="717" spans="3:3" x14ac:dyDescent="0.25">
      <c r="C717" s="45"/>
    </row>
    <row r="718" spans="3:3" x14ac:dyDescent="0.25">
      <c r="C718" s="45"/>
    </row>
    <row r="719" spans="3:3" x14ac:dyDescent="0.25">
      <c r="C719" s="45"/>
    </row>
    <row r="720" spans="3:3" x14ac:dyDescent="0.25">
      <c r="C720" s="45"/>
    </row>
    <row r="721" spans="3:3" x14ac:dyDescent="0.25">
      <c r="C721" s="45"/>
    </row>
    <row r="722" spans="3:3" x14ac:dyDescent="0.25">
      <c r="C722" s="45"/>
    </row>
    <row r="723" spans="3:3" x14ac:dyDescent="0.25">
      <c r="C723" s="45"/>
    </row>
    <row r="724" spans="3:3" x14ac:dyDescent="0.25">
      <c r="C724" s="45"/>
    </row>
    <row r="725" spans="3:3" x14ac:dyDescent="0.25">
      <c r="C725" s="45"/>
    </row>
    <row r="726" spans="3:3" x14ac:dyDescent="0.25">
      <c r="C726" s="45"/>
    </row>
    <row r="727" spans="3:3" x14ac:dyDescent="0.25">
      <c r="C727" s="45"/>
    </row>
    <row r="728" spans="3:3" x14ac:dyDescent="0.25">
      <c r="C728" s="45"/>
    </row>
    <row r="729" spans="3:3" x14ac:dyDescent="0.25">
      <c r="C729" s="45"/>
    </row>
    <row r="730" spans="3:3" x14ac:dyDescent="0.25">
      <c r="C730" s="45"/>
    </row>
    <row r="731" spans="3:3" x14ac:dyDescent="0.25">
      <c r="C731" s="45"/>
    </row>
    <row r="732" spans="3:3" x14ac:dyDescent="0.25">
      <c r="C732" s="45"/>
    </row>
    <row r="733" spans="3:3" x14ac:dyDescent="0.25">
      <c r="C733" s="45"/>
    </row>
    <row r="734" spans="3:3" x14ac:dyDescent="0.25">
      <c r="C734" s="45"/>
    </row>
    <row r="735" spans="3:3" x14ac:dyDescent="0.25">
      <c r="C735" s="45"/>
    </row>
    <row r="736" spans="3:3" x14ac:dyDescent="0.25">
      <c r="C736" s="45"/>
    </row>
    <row r="737" spans="3:3" x14ac:dyDescent="0.25">
      <c r="C737" s="45"/>
    </row>
    <row r="738" spans="3:3" x14ac:dyDescent="0.25">
      <c r="C738" s="45"/>
    </row>
    <row r="739" spans="3:3" x14ac:dyDescent="0.25">
      <c r="C739" s="45"/>
    </row>
    <row r="740" spans="3:3" x14ac:dyDescent="0.25">
      <c r="C740" s="45"/>
    </row>
    <row r="741" spans="3:3" x14ac:dyDescent="0.25">
      <c r="C741" s="45"/>
    </row>
    <row r="742" spans="3:3" x14ac:dyDescent="0.25">
      <c r="C742" s="45"/>
    </row>
    <row r="743" spans="3:3" x14ac:dyDescent="0.25">
      <c r="C743" s="45"/>
    </row>
    <row r="744" spans="3:3" x14ac:dyDescent="0.25">
      <c r="C744" s="45"/>
    </row>
    <row r="745" spans="3:3" x14ac:dyDescent="0.25">
      <c r="C745" s="45"/>
    </row>
    <row r="746" spans="3:3" x14ac:dyDescent="0.25">
      <c r="C746" s="45"/>
    </row>
  </sheetData>
  <mergeCells count="45">
    <mergeCell ref="B11:O11"/>
    <mergeCell ref="B15:O15"/>
    <mergeCell ref="B12:O12"/>
    <mergeCell ref="B10:O10"/>
    <mergeCell ref="B7:O7"/>
    <mergeCell ref="B8:O8"/>
    <mergeCell ref="B9:O9"/>
    <mergeCell ref="B16:O16"/>
    <mergeCell ref="B13:O13"/>
    <mergeCell ref="B14:O14"/>
    <mergeCell ref="B270:O270"/>
    <mergeCell ref="B24:B26"/>
    <mergeCell ref="B1:O1"/>
    <mergeCell ref="B2:O2"/>
    <mergeCell ref="B3:O3"/>
    <mergeCell ref="B4:O4"/>
    <mergeCell ref="B5:O5"/>
    <mergeCell ref="B6:O6"/>
    <mergeCell ref="B295:O295"/>
    <mergeCell ref="B178:O178"/>
    <mergeCell ref="B265:O265"/>
    <mergeCell ref="D24:D26"/>
    <mergeCell ref="L24:L26"/>
    <mergeCell ref="B116:O116"/>
    <mergeCell ref="B27:O27"/>
    <mergeCell ref="O25:O26"/>
    <mergeCell ref="M24:O24"/>
    <mergeCell ref="I24:K24"/>
    <mergeCell ref="E24:G24"/>
    <mergeCell ref="G25:G26"/>
    <mergeCell ref="A24:A26"/>
    <mergeCell ref="C24:C26"/>
    <mergeCell ref="B19:O19"/>
    <mergeCell ref="B20:O20"/>
    <mergeCell ref="H24:H26"/>
    <mergeCell ref="A263:A264"/>
    <mergeCell ref="A176:A177"/>
    <mergeCell ref="B171:O171"/>
    <mergeCell ref="E25:F25"/>
    <mergeCell ref="M25:N25"/>
    <mergeCell ref="B17:O17"/>
    <mergeCell ref="B18:O18"/>
    <mergeCell ref="I25:J25"/>
    <mergeCell ref="K25:K26"/>
    <mergeCell ref="A22:O22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2"/>
  <sheetViews>
    <sheetView showZeros="0" workbookViewId="0">
      <selection activeCell="V26" sqref="V2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75" t="s">
        <v>375</v>
      </c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</row>
    <row r="2" spans="1:15" x14ac:dyDescent="0.25">
      <c r="B2" s="475" t="s">
        <v>374</v>
      </c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</row>
    <row r="3" spans="1:15" x14ac:dyDescent="0.25">
      <c r="B3" s="475" t="s">
        <v>373</v>
      </c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</row>
    <row r="4" spans="1:15" x14ac:dyDescent="0.25">
      <c r="B4" s="475" t="s">
        <v>428</v>
      </c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</row>
    <row r="5" spans="1:15" x14ac:dyDescent="0.25">
      <c r="B5" s="468" t="s">
        <v>427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</row>
    <row r="6" spans="1:15" ht="15" customHeight="1" x14ac:dyDescent="0.25">
      <c r="B6" s="468" t="s">
        <v>414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M6" s="468"/>
      <c r="N6" s="468"/>
      <c r="O6" s="468"/>
    </row>
    <row r="7" spans="1:15" x14ac:dyDescent="0.25">
      <c r="B7" s="468" t="s">
        <v>496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</row>
    <row r="8" spans="1:15" ht="15" customHeight="1" x14ac:dyDescent="0.25">
      <c r="B8" s="468" t="s">
        <v>502</v>
      </c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  <c r="O8" s="468"/>
    </row>
    <row r="9" spans="1:15" x14ac:dyDescent="0.25">
      <c r="B9" s="468" t="s">
        <v>517</v>
      </c>
      <c r="C9" s="468"/>
      <c r="D9" s="468"/>
      <c r="E9" s="468"/>
      <c r="F9" s="468"/>
      <c r="G9" s="468"/>
      <c r="H9" s="468"/>
      <c r="I9" s="468"/>
      <c r="J9" s="468"/>
      <c r="K9" s="468"/>
      <c r="L9" s="468"/>
      <c r="M9" s="468"/>
      <c r="N9" s="468"/>
      <c r="O9" s="468"/>
    </row>
    <row r="10" spans="1:15" ht="21" customHeight="1" x14ac:dyDescent="0.25">
      <c r="B10" s="468" t="s">
        <v>516</v>
      </c>
      <c r="C10" s="468"/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</row>
    <row r="11" spans="1:15" ht="18.75" customHeight="1" x14ac:dyDescent="0.25">
      <c r="B11" s="468" t="s">
        <v>528</v>
      </c>
      <c r="C11" s="468"/>
      <c r="D11" s="468"/>
      <c r="E11" s="468"/>
      <c r="F11" s="468"/>
      <c r="G11" s="468"/>
      <c r="H11" s="468"/>
      <c r="I11" s="468"/>
      <c r="J11" s="468"/>
      <c r="K11" s="468"/>
      <c r="L11" s="468"/>
      <c r="M11" s="468"/>
      <c r="N11" s="468"/>
      <c r="O11" s="468"/>
    </row>
    <row r="12" spans="1:15" ht="15" customHeight="1" x14ac:dyDescent="0.25">
      <c r="B12" s="468" t="s">
        <v>546</v>
      </c>
      <c r="C12" s="468"/>
      <c r="D12" s="468"/>
      <c r="E12" s="468"/>
      <c r="F12" s="468"/>
      <c r="G12" s="468"/>
      <c r="H12" s="468"/>
      <c r="I12" s="468"/>
      <c r="J12" s="468"/>
      <c r="K12" s="468"/>
      <c r="L12" s="468"/>
      <c r="M12" s="468"/>
      <c r="N12" s="468"/>
      <c r="O12" s="468"/>
    </row>
    <row r="13" spans="1:15" ht="18.75" customHeight="1" x14ac:dyDescent="0.25">
      <c r="B13" s="468" t="s">
        <v>540</v>
      </c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</row>
    <row r="14" spans="1:15" ht="15" customHeight="1" x14ac:dyDescent="0.25">
      <c r="B14" s="468" t="s">
        <v>539</v>
      </c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</row>
    <row r="15" spans="1:15" x14ac:dyDescent="0.25"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34.5" customHeight="1" x14ac:dyDescent="0.25">
      <c r="A16" s="435" t="s">
        <v>225</v>
      </c>
      <c r="B16" s="435"/>
      <c r="C16" s="435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</row>
    <row r="17" spans="1:18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185</v>
      </c>
    </row>
    <row r="18" spans="1:18" ht="15" customHeight="1" x14ac:dyDescent="0.25">
      <c r="A18" s="438" t="s">
        <v>5</v>
      </c>
      <c r="B18" s="441" t="s">
        <v>424</v>
      </c>
      <c r="C18" s="441" t="s">
        <v>60</v>
      </c>
      <c r="D18" s="424" t="s">
        <v>419</v>
      </c>
      <c r="E18" s="428" t="s">
        <v>213</v>
      </c>
      <c r="F18" s="428"/>
      <c r="G18" s="429"/>
      <c r="H18" s="444" t="s">
        <v>421</v>
      </c>
      <c r="I18" s="447" t="s">
        <v>213</v>
      </c>
      <c r="J18" s="448"/>
      <c r="K18" s="449"/>
      <c r="L18" s="423" t="s">
        <v>0</v>
      </c>
      <c r="M18" s="431" t="s">
        <v>213</v>
      </c>
      <c r="N18" s="432"/>
      <c r="O18" s="433"/>
    </row>
    <row r="19" spans="1:18" x14ac:dyDescent="0.25">
      <c r="A19" s="439"/>
      <c r="B19" s="442"/>
      <c r="C19" s="442"/>
      <c r="D19" s="425"/>
      <c r="E19" s="429" t="s">
        <v>1</v>
      </c>
      <c r="F19" s="451"/>
      <c r="G19" s="430" t="s">
        <v>2</v>
      </c>
      <c r="H19" s="445"/>
      <c r="I19" s="450" t="s">
        <v>1</v>
      </c>
      <c r="J19" s="450"/>
      <c r="K19" s="419" t="s">
        <v>2</v>
      </c>
      <c r="L19" s="423"/>
      <c r="M19" s="423" t="s">
        <v>1</v>
      </c>
      <c r="N19" s="423"/>
      <c r="O19" s="434" t="s">
        <v>2</v>
      </c>
    </row>
    <row r="20" spans="1:18" ht="30.75" customHeight="1" x14ac:dyDescent="0.25">
      <c r="A20" s="440"/>
      <c r="B20" s="443"/>
      <c r="C20" s="443"/>
      <c r="D20" s="426"/>
      <c r="E20" s="379" t="s">
        <v>3</v>
      </c>
      <c r="F20" s="380" t="s">
        <v>4</v>
      </c>
      <c r="G20" s="430"/>
      <c r="H20" s="446"/>
      <c r="I20" s="383" t="s">
        <v>3</v>
      </c>
      <c r="J20" s="376" t="s">
        <v>4</v>
      </c>
      <c r="K20" s="419"/>
      <c r="L20" s="423"/>
      <c r="M20" s="377" t="s">
        <v>3</v>
      </c>
      <c r="N20" s="375" t="s">
        <v>4</v>
      </c>
      <c r="O20" s="434"/>
    </row>
    <row r="21" spans="1:18" ht="15.95" customHeight="1" x14ac:dyDescent="0.25">
      <c r="A21" s="5" t="s">
        <v>78</v>
      </c>
      <c r="B21" s="413" t="s">
        <v>6</v>
      </c>
      <c r="C21" s="413"/>
      <c r="D21" s="413"/>
      <c r="E21" s="413"/>
      <c r="F21" s="413"/>
      <c r="G21" s="413"/>
      <c r="H21" s="413"/>
      <c r="I21" s="413"/>
      <c r="J21" s="413"/>
      <c r="K21" s="413"/>
      <c r="L21" s="413"/>
      <c r="M21" s="413"/>
      <c r="N21" s="413"/>
      <c r="O21" s="413"/>
      <c r="Q21" s="144"/>
      <c r="R21" s="249"/>
    </row>
    <row r="22" spans="1:18" ht="15" customHeight="1" x14ac:dyDescent="0.25">
      <c r="A22" s="48" t="s">
        <v>198</v>
      </c>
      <c r="B22" s="47" t="s">
        <v>20</v>
      </c>
      <c r="C22" s="248"/>
      <c r="D22" s="243">
        <f>SUM(D24:D39)</f>
        <v>402569</v>
      </c>
      <c r="E22" s="243">
        <f>SUM(E24:E39)</f>
        <v>402569</v>
      </c>
      <c r="F22" s="243">
        <f>SUM(F24:F39)</f>
        <v>234131</v>
      </c>
      <c r="G22" s="243">
        <f>SUM(G24:G39)</f>
        <v>0</v>
      </c>
      <c r="H22" s="242">
        <f>SUM(H24:H39)</f>
        <v>-100</v>
      </c>
      <c r="I22" s="242">
        <f>SUM(I24:I39)</f>
        <v>-100</v>
      </c>
      <c r="J22" s="242">
        <f>SUM(J24:J39)</f>
        <v>763</v>
      </c>
      <c r="K22" s="242">
        <f>SUM(K24:K39)</f>
        <v>0</v>
      </c>
      <c r="L22" s="47">
        <f>SUM(L24:L39)</f>
        <v>402469</v>
      </c>
      <c r="M22" s="47">
        <f>SUM(M24:M39)</f>
        <v>402469</v>
      </c>
      <c r="N22" s="47">
        <f>SUM(N24:N39)</f>
        <v>234894</v>
      </c>
      <c r="O22" s="47">
        <f>SUM(O24:O39)</f>
        <v>0</v>
      </c>
      <c r="Q22" s="221" t="s">
        <v>388</v>
      </c>
      <c r="R22" s="220">
        <f>L24+L25+L26+L27+L28+L29+L30+L31+L32</f>
        <v>225160</v>
      </c>
    </row>
    <row r="23" spans="1:18" ht="15" customHeight="1" x14ac:dyDescent="0.25">
      <c r="A23" s="66"/>
      <c r="B23" s="73" t="s">
        <v>213</v>
      </c>
      <c r="C23" s="74"/>
      <c r="D23" s="241"/>
      <c r="E23" s="241"/>
      <c r="F23" s="241"/>
      <c r="G23" s="241"/>
      <c r="H23" s="240"/>
      <c r="I23" s="240"/>
      <c r="J23" s="240"/>
      <c r="K23" s="240"/>
      <c r="L23" s="19"/>
      <c r="M23" s="19"/>
      <c r="N23" s="19"/>
      <c r="O23" s="19"/>
      <c r="Q23" s="221" t="s">
        <v>387</v>
      </c>
      <c r="R23" s="220">
        <f>L33+L34</f>
        <v>24356</v>
      </c>
    </row>
    <row r="24" spans="1:18" ht="26.25" x14ac:dyDescent="0.25">
      <c r="A24" s="66"/>
      <c r="B24" s="75" t="s">
        <v>226</v>
      </c>
      <c r="C24" s="76" t="s">
        <v>9</v>
      </c>
      <c r="D24" s="193">
        <f>E24+G24</f>
        <v>782</v>
      </c>
      <c r="E24" s="193">
        <v>782</v>
      </c>
      <c r="F24" s="193">
        <v>597</v>
      </c>
      <c r="G24" s="193"/>
      <c r="H24" s="194">
        <f>I24+K24</f>
        <v>0</v>
      </c>
      <c r="I24" s="194"/>
      <c r="J24" s="194"/>
      <c r="K24" s="194"/>
      <c r="L24" s="77">
        <f>M24+O24</f>
        <v>782</v>
      </c>
      <c r="M24" s="77">
        <f>E24+I24</f>
        <v>782</v>
      </c>
      <c r="N24" s="77">
        <f>F24+J24</f>
        <v>597</v>
      </c>
      <c r="O24" s="77">
        <f>G24+K24</f>
        <v>0</v>
      </c>
      <c r="Q24" s="221" t="s">
        <v>386</v>
      </c>
      <c r="R24" s="220">
        <f>L82</f>
        <v>320514</v>
      </c>
    </row>
    <row r="25" spans="1:18" ht="15" customHeight="1" x14ac:dyDescent="0.25">
      <c r="A25" s="66"/>
      <c r="B25" s="78" t="s">
        <v>220</v>
      </c>
      <c r="C25" s="20" t="s">
        <v>9</v>
      </c>
      <c r="D25" s="190">
        <f>E25+G25</f>
        <v>62761</v>
      </c>
      <c r="E25" s="190">
        <v>62761</v>
      </c>
      <c r="F25" s="190">
        <v>23594</v>
      </c>
      <c r="G25" s="190"/>
      <c r="H25" s="194">
        <f>I25+K25</f>
        <v>0</v>
      </c>
      <c r="I25" s="194"/>
      <c r="J25" s="194"/>
      <c r="K25" s="194"/>
      <c r="L25" s="8">
        <f>M25+O25</f>
        <v>62761</v>
      </c>
      <c r="M25" s="77">
        <f>E25+I25</f>
        <v>62761</v>
      </c>
      <c r="N25" s="77">
        <f>F25+J25</f>
        <v>23594</v>
      </c>
      <c r="O25" s="77">
        <f>G25+K25</f>
        <v>0</v>
      </c>
      <c r="Q25" s="221" t="s">
        <v>385</v>
      </c>
      <c r="R25" s="220">
        <f>L35+L42+L43+L46+L47+L50+L51+L54+L55+L58+L59+L62+L63+L66+L67+L70+L71+L74+L75+L78+L79+L80+L92+L94+L96+L98+L100+L102+L104+L106+L108+L110+L112+L114</f>
        <v>638535</v>
      </c>
    </row>
    <row r="26" spans="1:18" ht="26.25" x14ac:dyDescent="0.25">
      <c r="A26" s="66"/>
      <c r="B26" s="78" t="s">
        <v>228</v>
      </c>
      <c r="C26" s="20" t="s">
        <v>9</v>
      </c>
      <c r="D26" s="190">
        <f>E26+G26</f>
        <v>8000</v>
      </c>
      <c r="E26" s="190">
        <v>8000</v>
      </c>
      <c r="F26" s="190">
        <v>6100</v>
      </c>
      <c r="G26" s="190"/>
      <c r="H26" s="194">
        <f>I26+K26</f>
        <v>0</v>
      </c>
      <c r="I26" s="189"/>
      <c r="J26" s="189"/>
      <c r="K26" s="189"/>
      <c r="L26" s="8">
        <f>M26+O26</f>
        <v>8000</v>
      </c>
      <c r="M26" s="8">
        <f>E26+I26</f>
        <v>8000</v>
      </c>
      <c r="N26" s="8">
        <f>F26+J26</f>
        <v>6100</v>
      </c>
      <c r="O26" s="8">
        <f>G26+K26</f>
        <v>0</v>
      </c>
      <c r="Q26" s="221" t="s">
        <v>384</v>
      </c>
      <c r="R26" s="220"/>
    </row>
    <row r="27" spans="1:18" ht="26.25" x14ac:dyDescent="0.25">
      <c r="A27" s="66"/>
      <c r="B27" s="78" t="s">
        <v>222</v>
      </c>
      <c r="C27" s="20" t="s">
        <v>9</v>
      </c>
      <c r="D27" s="190">
        <f>E27+G27</f>
        <v>25933</v>
      </c>
      <c r="E27" s="190">
        <v>25933</v>
      </c>
      <c r="F27" s="190">
        <v>16000</v>
      </c>
      <c r="G27" s="190"/>
      <c r="H27" s="194">
        <f>I27+K27</f>
        <v>0</v>
      </c>
      <c r="I27" s="189"/>
      <c r="J27" s="189">
        <v>1585</v>
      </c>
      <c r="K27" s="189"/>
      <c r="L27" s="8">
        <f>M27+O27</f>
        <v>25933</v>
      </c>
      <c r="M27" s="8">
        <f>E27+I27</f>
        <v>25933</v>
      </c>
      <c r="N27" s="8">
        <f>F27+J27</f>
        <v>17585</v>
      </c>
      <c r="O27" s="8">
        <f>G27+K27</f>
        <v>0</v>
      </c>
      <c r="Q27" s="221" t="s">
        <v>383</v>
      </c>
      <c r="R27" s="220"/>
    </row>
    <row r="28" spans="1:18" ht="15" customHeight="1" x14ac:dyDescent="0.25">
      <c r="A28" s="66"/>
      <c r="B28" s="392" t="s">
        <v>229</v>
      </c>
      <c r="C28" s="20" t="s">
        <v>9</v>
      </c>
      <c r="D28" s="190">
        <f>E28+G28</f>
        <v>92215</v>
      </c>
      <c r="E28" s="190">
        <v>92215</v>
      </c>
      <c r="F28" s="190">
        <v>66468</v>
      </c>
      <c r="G28" s="190"/>
      <c r="H28" s="194">
        <f>I28+K28</f>
        <v>0</v>
      </c>
      <c r="I28" s="189"/>
      <c r="J28" s="189">
        <v>-16</v>
      </c>
      <c r="K28" s="189"/>
      <c r="L28" s="8">
        <f>M28+O28</f>
        <v>92215</v>
      </c>
      <c r="M28" s="8">
        <f>E28+I28</f>
        <v>92215</v>
      </c>
      <c r="N28" s="8">
        <f>F28+J28</f>
        <v>66452</v>
      </c>
      <c r="O28" s="8">
        <f>G28+K28</f>
        <v>0</v>
      </c>
      <c r="Q28" s="221" t="s">
        <v>382</v>
      </c>
      <c r="R28" s="220">
        <f>L88+L89</f>
        <v>148302</v>
      </c>
    </row>
    <row r="29" spans="1:18" ht="15" customHeight="1" x14ac:dyDescent="0.25">
      <c r="A29" s="66"/>
      <c r="B29" s="392" t="s">
        <v>230</v>
      </c>
      <c r="C29" s="20" t="s">
        <v>9</v>
      </c>
      <c r="D29" s="190">
        <f>E29+G29</f>
        <v>13718</v>
      </c>
      <c r="E29" s="190">
        <v>13718</v>
      </c>
      <c r="F29" s="190">
        <v>9917</v>
      </c>
      <c r="G29" s="190"/>
      <c r="H29" s="194">
        <f>I29+K29</f>
        <v>0</v>
      </c>
      <c r="I29" s="189"/>
      <c r="J29" s="189"/>
      <c r="K29" s="189"/>
      <c r="L29" s="8">
        <f>M29+O29</f>
        <v>13718</v>
      </c>
      <c r="M29" s="8">
        <f>E29+I29</f>
        <v>13718</v>
      </c>
      <c r="N29" s="8">
        <f>F29+J29</f>
        <v>9917</v>
      </c>
      <c r="O29" s="8">
        <f>G29+K29</f>
        <v>0</v>
      </c>
      <c r="Q29" s="221" t="s">
        <v>381</v>
      </c>
      <c r="R29" s="220"/>
    </row>
    <row r="30" spans="1:18" ht="26.25" x14ac:dyDescent="0.25">
      <c r="A30" s="66"/>
      <c r="B30" s="78" t="s">
        <v>221</v>
      </c>
      <c r="C30" s="20" t="s">
        <v>9</v>
      </c>
      <c r="D30" s="190">
        <f>E30+G30</f>
        <v>8689</v>
      </c>
      <c r="E30" s="190">
        <v>8689</v>
      </c>
      <c r="F30" s="190">
        <v>6508</v>
      </c>
      <c r="G30" s="190"/>
      <c r="H30" s="194">
        <f>I30+K30</f>
        <v>0</v>
      </c>
      <c r="I30" s="189"/>
      <c r="J30" s="189">
        <v>-2</v>
      </c>
      <c r="K30" s="189"/>
      <c r="L30" s="8">
        <f>M30+O30</f>
        <v>8689</v>
      </c>
      <c r="M30" s="8">
        <f>E30+I30</f>
        <v>8689</v>
      </c>
      <c r="N30" s="8">
        <f>F30+J30</f>
        <v>6506</v>
      </c>
      <c r="O30" s="8">
        <f>G30+K30</f>
        <v>0</v>
      </c>
      <c r="Q30" s="221" t="s">
        <v>380</v>
      </c>
      <c r="R30" s="220"/>
    </row>
    <row r="31" spans="1:18" ht="15" customHeight="1" x14ac:dyDescent="0.25">
      <c r="A31" s="66"/>
      <c r="B31" s="78" t="s">
        <v>231</v>
      </c>
      <c r="C31" s="20" t="s">
        <v>9</v>
      </c>
      <c r="D31" s="190">
        <f>E31+G31</f>
        <v>12483</v>
      </c>
      <c r="E31" s="190">
        <v>12483</v>
      </c>
      <c r="F31" s="190">
        <v>3215</v>
      </c>
      <c r="G31" s="190"/>
      <c r="H31" s="194">
        <f>I31+K31</f>
        <v>0</v>
      </c>
      <c r="I31" s="189"/>
      <c r="J31" s="189"/>
      <c r="K31" s="189"/>
      <c r="L31" s="8">
        <f>M31+O31</f>
        <v>12483</v>
      </c>
      <c r="M31" s="8">
        <f>E31+I31</f>
        <v>12483</v>
      </c>
      <c r="N31" s="8">
        <f>F31+J31</f>
        <v>3215</v>
      </c>
      <c r="O31" s="8">
        <f>G31+K31</f>
        <v>0</v>
      </c>
      <c r="Q31" s="221" t="s">
        <v>379</v>
      </c>
      <c r="R31" s="220">
        <f>L36+L37+L38+L39+L120+L121+L122+L123+L124</f>
        <v>1091914</v>
      </c>
    </row>
    <row r="32" spans="1:18" ht="26.25" x14ac:dyDescent="0.25">
      <c r="A32" s="66"/>
      <c r="B32" s="78" t="s">
        <v>246</v>
      </c>
      <c r="C32" s="20" t="s">
        <v>9</v>
      </c>
      <c r="D32" s="190">
        <f>E32+G32</f>
        <v>579</v>
      </c>
      <c r="E32" s="190">
        <v>579</v>
      </c>
      <c r="F32" s="190">
        <v>442</v>
      </c>
      <c r="G32" s="190"/>
      <c r="H32" s="194">
        <f>I32+K32</f>
        <v>0</v>
      </c>
      <c r="I32" s="189"/>
      <c r="J32" s="189"/>
      <c r="K32" s="189"/>
      <c r="L32" s="8">
        <f>M32+O32</f>
        <v>579</v>
      </c>
      <c r="M32" s="8">
        <f>E32+I32</f>
        <v>579</v>
      </c>
      <c r="N32" s="8">
        <f>F32+J32</f>
        <v>442</v>
      </c>
      <c r="O32" s="8">
        <f>G32+K32</f>
        <v>0</v>
      </c>
      <c r="Q32" s="219" t="s">
        <v>188</v>
      </c>
      <c r="R32" s="218">
        <f>SUM(R22:R31)</f>
        <v>2448781</v>
      </c>
    </row>
    <row r="33" spans="1:18" ht="15" customHeight="1" x14ac:dyDescent="0.25">
      <c r="A33" s="66"/>
      <c r="B33" s="78" t="s">
        <v>227</v>
      </c>
      <c r="C33" s="20" t="s">
        <v>23</v>
      </c>
      <c r="D33" s="190">
        <f>E33+G33</f>
        <v>16855</v>
      </c>
      <c r="E33" s="190">
        <v>16855</v>
      </c>
      <c r="F33" s="190">
        <v>11448</v>
      </c>
      <c r="G33" s="190"/>
      <c r="H33" s="194">
        <f>I33+K33</f>
        <v>0</v>
      </c>
      <c r="I33" s="189"/>
      <c r="J33" s="189">
        <v>35</v>
      </c>
      <c r="K33" s="189"/>
      <c r="L33" s="8">
        <f>M33+O33</f>
        <v>16855</v>
      </c>
      <c r="M33" s="8">
        <f>E33+I33</f>
        <v>16855</v>
      </c>
      <c r="N33" s="8">
        <f>F33+J33</f>
        <v>11483</v>
      </c>
      <c r="O33" s="8">
        <f>G33+K33</f>
        <v>0</v>
      </c>
      <c r="Q33" s="144"/>
      <c r="R33" s="144"/>
    </row>
    <row r="34" spans="1:18" ht="15" customHeight="1" x14ac:dyDescent="0.25">
      <c r="A34" s="66"/>
      <c r="B34" s="392" t="s">
        <v>217</v>
      </c>
      <c r="C34" s="20" t="s">
        <v>23</v>
      </c>
      <c r="D34" s="190">
        <f>E34+G34</f>
        <v>7501</v>
      </c>
      <c r="E34" s="190">
        <v>7501</v>
      </c>
      <c r="F34" s="190">
        <v>5096</v>
      </c>
      <c r="G34" s="190"/>
      <c r="H34" s="194">
        <f>I34+K34</f>
        <v>0</v>
      </c>
      <c r="I34" s="189"/>
      <c r="J34" s="189">
        <v>134</v>
      </c>
      <c r="K34" s="189"/>
      <c r="L34" s="8">
        <f>M34+O34</f>
        <v>7501</v>
      </c>
      <c r="M34" s="8">
        <f>E34+I34</f>
        <v>7501</v>
      </c>
      <c r="N34" s="8">
        <f>F34+J34</f>
        <v>5230</v>
      </c>
      <c r="O34" s="8">
        <f>G34+K34</f>
        <v>0</v>
      </c>
      <c r="Q34" s="144"/>
      <c r="R34" s="144">
        <f>R32-L127</f>
        <v>0</v>
      </c>
    </row>
    <row r="35" spans="1:18" ht="15" customHeight="1" x14ac:dyDescent="0.25">
      <c r="A35" s="66"/>
      <c r="B35" s="78" t="s">
        <v>234</v>
      </c>
      <c r="C35" s="20" t="s">
        <v>25</v>
      </c>
      <c r="D35" s="190">
        <f>E35+G35</f>
        <v>120717</v>
      </c>
      <c r="E35" s="190">
        <v>120717</v>
      </c>
      <c r="F35" s="190">
        <v>65245</v>
      </c>
      <c r="G35" s="190"/>
      <c r="H35" s="194">
        <f>I35+K35</f>
        <v>518</v>
      </c>
      <c r="I35" s="189">
        <v>518</v>
      </c>
      <c r="J35" s="189"/>
      <c r="K35" s="189"/>
      <c r="L35" s="8">
        <f>M35+O35</f>
        <v>121235</v>
      </c>
      <c r="M35" s="8">
        <f>E35+I35</f>
        <v>121235</v>
      </c>
      <c r="N35" s="8">
        <f>F35+J35</f>
        <v>65245</v>
      </c>
      <c r="O35" s="8">
        <f>G35+K35</f>
        <v>0</v>
      </c>
    </row>
    <row r="36" spans="1:18" ht="39" x14ac:dyDescent="0.25">
      <c r="A36" s="66"/>
      <c r="B36" s="78" t="s">
        <v>236</v>
      </c>
      <c r="C36" s="20" t="s">
        <v>24</v>
      </c>
      <c r="D36" s="190">
        <f>E36+G36</f>
        <v>864</v>
      </c>
      <c r="E36" s="190">
        <v>864</v>
      </c>
      <c r="F36" s="190">
        <v>660</v>
      </c>
      <c r="G36" s="190"/>
      <c r="H36" s="194">
        <f>I36+K36</f>
        <v>0</v>
      </c>
      <c r="I36" s="189"/>
      <c r="J36" s="189"/>
      <c r="K36" s="189"/>
      <c r="L36" s="8">
        <f>M36+O36</f>
        <v>864</v>
      </c>
      <c r="M36" s="8">
        <f>E36+I36</f>
        <v>864</v>
      </c>
      <c r="N36" s="8">
        <f>F36+J36</f>
        <v>660</v>
      </c>
      <c r="O36" s="8">
        <f>G36+K36</f>
        <v>0</v>
      </c>
    </row>
    <row r="37" spans="1:18" ht="27.75" customHeight="1" x14ac:dyDescent="0.25">
      <c r="A37" s="66"/>
      <c r="B37" s="392" t="s">
        <v>232</v>
      </c>
      <c r="C37" s="20" t="s">
        <v>24</v>
      </c>
      <c r="D37" s="190">
        <f>E37+G37</f>
        <v>5221</v>
      </c>
      <c r="E37" s="190">
        <v>5221</v>
      </c>
      <c r="F37" s="190"/>
      <c r="G37" s="190"/>
      <c r="H37" s="194">
        <f>I37+K37</f>
        <v>-243</v>
      </c>
      <c r="I37" s="189">
        <v>-243</v>
      </c>
      <c r="J37" s="189"/>
      <c r="K37" s="189"/>
      <c r="L37" s="8">
        <f>M37+O37</f>
        <v>4978</v>
      </c>
      <c r="M37" s="8">
        <f>E37+I37</f>
        <v>4978</v>
      </c>
      <c r="N37" s="8">
        <f>F37+J37</f>
        <v>0</v>
      </c>
      <c r="O37" s="8">
        <f>G37+K37</f>
        <v>0</v>
      </c>
    </row>
    <row r="38" spans="1:18" ht="16.5" customHeight="1" x14ac:dyDescent="0.25">
      <c r="A38" s="66"/>
      <c r="B38" s="392" t="s">
        <v>233</v>
      </c>
      <c r="C38" s="20" t="s">
        <v>24</v>
      </c>
      <c r="D38" s="190">
        <f>E38+G38</f>
        <v>15956</v>
      </c>
      <c r="E38" s="190">
        <v>15956</v>
      </c>
      <c r="F38" s="190">
        <v>11849</v>
      </c>
      <c r="G38" s="190"/>
      <c r="H38" s="194">
        <f>I38+K38</f>
        <v>-1275</v>
      </c>
      <c r="I38" s="189">
        <v>-1275</v>
      </c>
      <c r="J38" s="189">
        <v>-973</v>
      </c>
      <c r="K38" s="189"/>
      <c r="L38" s="8">
        <f>M38+O38</f>
        <v>14681</v>
      </c>
      <c r="M38" s="8">
        <f>E38+I38</f>
        <v>14681</v>
      </c>
      <c r="N38" s="8">
        <f>F38+J38</f>
        <v>10876</v>
      </c>
      <c r="O38" s="8">
        <f>G38+K38</f>
        <v>0</v>
      </c>
    </row>
    <row r="39" spans="1:18" ht="15" customHeight="1" x14ac:dyDescent="0.25">
      <c r="A39" s="66"/>
      <c r="B39" s="392" t="s">
        <v>235</v>
      </c>
      <c r="C39" s="20" t="s">
        <v>24</v>
      </c>
      <c r="D39" s="190">
        <f>E39+G39</f>
        <v>10295</v>
      </c>
      <c r="E39" s="190">
        <v>10295</v>
      </c>
      <c r="F39" s="190">
        <v>6992</v>
      </c>
      <c r="G39" s="190"/>
      <c r="H39" s="194">
        <f>I39+K39</f>
        <v>900</v>
      </c>
      <c r="I39" s="189">
        <v>900</v>
      </c>
      <c r="J39" s="189"/>
      <c r="K39" s="189"/>
      <c r="L39" s="8">
        <f>M39+O39</f>
        <v>11195</v>
      </c>
      <c r="M39" s="8">
        <f>E39+I39</f>
        <v>11195</v>
      </c>
      <c r="N39" s="8">
        <f>F39+J39</f>
        <v>6992</v>
      </c>
      <c r="O39" s="8">
        <f>G39+K39</f>
        <v>0</v>
      </c>
    </row>
    <row r="40" spans="1:18" ht="15" customHeight="1" x14ac:dyDescent="0.25">
      <c r="A40" s="48" t="s">
        <v>79</v>
      </c>
      <c r="B40" s="19" t="s">
        <v>7</v>
      </c>
      <c r="C40" s="72"/>
      <c r="D40" s="241">
        <f>SUM(D42:D43)</f>
        <v>11567</v>
      </c>
      <c r="E40" s="241">
        <f>SUM(E42:E43)</f>
        <v>11567</v>
      </c>
      <c r="F40" s="241">
        <f>SUM(F42:F43)</f>
        <v>8074</v>
      </c>
      <c r="G40" s="241">
        <f>SUM(G42:G43)</f>
        <v>0</v>
      </c>
      <c r="H40" s="240">
        <f>SUM(H42:H43)</f>
        <v>83</v>
      </c>
      <c r="I40" s="240">
        <f>SUM(I42:I43)</f>
        <v>83</v>
      </c>
      <c r="J40" s="240">
        <f>SUM(J42:J43)</f>
        <v>69</v>
      </c>
      <c r="K40" s="240">
        <f>SUM(K42:K43)</f>
        <v>0</v>
      </c>
      <c r="L40" s="19">
        <f>SUM(L42:L43)</f>
        <v>11650</v>
      </c>
      <c r="M40" s="19">
        <f>SUM(M42:M43)</f>
        <v>11650</v>
      </c>
      <c r="N40" s="19">
        <f>SUM(N42:N43)</f>
        <v>8143</v>
      </c>
      <c r="O40" s="19">
        <f>SUM(O42:O43)</f>
        <v>0</v>
      </c>
    </row>
    <row r="41" spans="1:18" ht="15" customHeight="1" x14ac:dyDescent="0.25">
      <c r="A41" s="66"/>
      <c r="B41" s="73" t="s">
        <v>213</v>
      </c>
      <c r="C41" s="74"/>
      <c r="D41" s="241">
        <f>E41+G41</f>
        <v>0</v>
      </c>
      <c r="E41" s="241"/>
      <c r="F41" s="241"/>
      <c r="G41" s="241"/>
      <c r="H41" s="240">
        <f>I41+K41</f>
        <v>0</v>
      </c>
      <c r="I41" s="240"/>
      <c r="J41" s="240"/>
      <c r="K41" s="240"/>
      <c r="L41" s="19">
        <f>M41+O41</f>
        <v>0</v>
      </c>
      <c r="M41" s="19"/>
      <c r="N41" s="19"/>
      <c r="O41" s="19"/>
    </row>
    <row r="42" spans="1:18" ht="15" customHeight="1" x14ac:dyDescent="0.25">
      <c r="A42" s="66"/>
      <c r="B42" s="75" t="s">
        <v>234</v>
      </c>
      <c r="C42" s="76" t="s">
        <v>25</v>
      </c>
      <c r="D42" s="193">
        <f>E42+G42</f>
        <v>11036</v>
      </c>
      <c r="E42" s="193">
        <v>11036</v>
      </c>
      <c r="F42" s="193">
        <v>7705</v>
      </c>
      <c r="G42" s="193"/>
      <c r="H42" s="194">
        <f>I42+K42</f>
        <v>83</v>
      </c>
      <c r="I42" s="194">
        <v>83</v>
      </c>
      <c r="J42" s="194">
        <v>69</v>
      </c>
      <c r="K42" s="194"/>
      <c r="L42" s="77">
        <f>M42+O42</f>
        <v>11119</v>
      </c>
      <c r="M42" s="77">
        <f>E42+I42</f>
        <v>11119</v>
      </c>
      <c r="N42" s="77">
        <f>F42+J42</f>
        <v>7774</v>
      </c>
      <c r="O42" s="77">
        <f>G42+K42</f>
        <v>0</v>
      </c>
    </row>
    <row r="43" spans="1:18" ht="39" x14ac:dyDescent="0.25">
      <c r="A43" s="66"/>
      <c r="B43" s="78" t="s">
        <v>237</v>
      </c>
      <c r="C43" s="20" t="s">
        <v>25</v>
      </c>
      <c r="D43" s="190">
        <f>E43+G43</f>
        <v>531</v>
      </c>
      <c r="E43" s="190">
        <v>531</v>
      </c>
      <c r="F43" s="190">
        <v>369</v>
      </c>
      <c r="G43" s="190"/>
      <c r="H43" s="189">
        <f>I43+K43</f>
        <v>0</v>
      </c>
      <c r="I43" s="189"/>
      <c r="J43" s="189"/>
      <c r="K43" s="189"/>
      <c r="L43" s="8">
        <f>M43+O43</f>
        <v>531</v>
      </c>
      <c r="M43" s="8">
        <f>E43+H43</f>
        <v>531</v>
      </c>
      <c r="N43" s="8">
        <f>F43+I43</f>
        <v>369</v>
      </c>
      <c r="O43" s="8">
        <f>G43+J43</f>
        <v>0</v>
      </c>
    </row>
    <row r="44" spans="1:18" ht="15" customHeight="1" x14ac:dyDescent="0.25">
      <c r="A44" s="48" t="s">
        <v>80</v>
      </c>
      <c r="B44" s="19" t="s">
        <v>10</v>
      </c>
      <c r="C44" s="72"/>
      <c r="D44" s="241">
        <f>SUM(D46:D47)</f>
        <v>11726</v>
      </c>
      <c r="E44" s="241">
        <f>SUM(E46:E47)</f>
        <v>11726</v>
      </c>
      <c r="F44" s="241">
        <f>SUM(F46:F47)</f>
        <v>8367</v>
      </c>
      <c r="G44" s="241">
        <f>SUM(G46:G47)</f>
        <v>0</v>
      </c>
      <c r="H44" s="240">
        <f>SUM(H46:H47)</f>
        <v>-485</v>
      </c>
      <c r="I44" s="240">
        <f>SUM(I46:I47)</f>
        <v>-485</v>
      </c>
      <c r="J44" s="240">
        <f>SUM(J46:J47)</f>
        <v>-590</v>
      </c>
      <c r="K44" s="240">
        <f>SUM(K46:K47)</f>
        <v>0</v>
      </c>
      <c r="L44" s="19">
        <f>SUM(L46:L47)</f>
        <v>11241</v>
      </c>
      <c r="M44" s="19">
        <f>SUM(M46:M47)</f>
        <v>11241</v>
      </c>
      <c r="N44" s="19">
        <f>SUM(N46:N47)</f>
        <v>7777</v>
      </c>
      <c r="O44" s="19">
        <f>SUM(O46:O47)</f>
        <v>0</v>
      </c>
    </row>
    <row r="45" spans="1:18" ht="15" customHeight="1" x14ac:dyDescent="0.25">
      <c r="A45" s="66"/>
      <c r="B45" s="73" t="s">
        <v>213</v>
      </c>
      <c r="C45" s="74"/>
      <c r="D45" s="241">
        <f>E45+G45</f>
        <v>0</v>
      </c>
      <c r="E45" s="241"/>
      <c r="F45" s="241"/>
      <c r="G45" s="241"/>
      <c r="H45" s="240">
        <f>I45+K45</f>
        <v>0</v>
      </c>
      <c r="I45" s="240"/>
      <c r="J45" s="240"/>
      <c r="K45" s="240"/>
      <c r="L45" s="19">
        <f>M45+O45</f>
        <v>0</v>
      </c>
      <c r="M45" s="19"/>
      <c r="N45" s="19"/>
      <c r="O45" s="19"/>
    </row>
    <row r="46" spans="1:18" ht="15" customHeight="1" x14ac:dyDescent="0.25">
      <c r="A46" s="66"/>
      <c r="B46" s="75" t="s">
        <v>234</v>
      </c>
      <c r="C46" s="76" t="s">
        <v>25</v>
      </c>
      <c r="D46" s="193">
        <f>E46+G46</f>
        <v>11195</v>
      </c>
      <c r="E46" s="193">
        <v>11195</v>
      </c>
      <c r="F46" s="193">
        <v>7962</v>
      </c>
      <c r="G46" s="193"/>
      <c r="H46" s="194">
        <f>I46+K46</f>
        <v>-485</v>
      </c>
      <c r="I46" s="194">
        <v>-485</v>
      </c>
      <c r="J46" s="194">
        <v>-590</v>
      </c>
      <c r="K46" s="194"/>
      <c r="L46" s="77">
        <f>M46+O46</f>
        <v>10710</v>
      </c>
      <c r="M46" s="77">
        <f>E46+I46</f>
        <v>10710</v>
      </c>
      <c r="N46" s="77">
        <f>F46+J46</f>
        <v>7372</v>
      </c>
      <c r="O46" s="77">
        <f>G46+K46</f>
        <v>0</v>
      </c>
    </row>
    <row r="47" spans="1:18" ht="39" x14ac:dyDescent="0.25">
      <c r="A47" s="66"/>
      <c r="B47" s="78" t="s">
        <v>237</v>
      </c>
      <c r="C47" s="20" t="s">
        <v>25</v>
      </c>
      <c r="D47" s="190">
        <f>E47+G47</f>
        <v>531</v>
      </c>
      <c r="E47" s="190">
        <v>531</v>
      </c>
      <c r="F47" s="190">
        <v>405</v>
      </c>
      <c r="G47" s="190"/>
      <c r="H47" s="189">
        <f>I47+K47</f>
        <v>0</v>
      </c>
      <c r="I47" s="189"/>
      <c r="J47" s="189"/>
      <c r="K47" s="189"/>
      <c r="L47" s="8">
        <f>M47+O47</f>
        <v>531</v>
      </c>
      <c r="M47" s="8">
        <f>E47+H47</f>
        <v>531</v>
      </c>
      <c r="N47" s="8">
        <f>F47+I47</f>
        <v>405</v>
      </c>
      <c r="O47" s="8">
        <f>G47+J47</f>
        <v>0</v>
      </c>
    </row>
    <row r="48" spans="1:18" ht="15" customHeight="1" x14ac:dyDescent="0.25">
      <c r="A48" s="48" t="s">
        <v>81</v>
      </c>
      <c r="B48" s="19" t="s">
        <v>11</v>
      </c>
      <c r="C48" s="72"/>
      <c r="D48" s="241">
        <f>SUM(D50:D51)</f>
        <v>12203</v>
      </c>
      <c r="E48" s="241">
        <f>SUM(E50:E51)</f>
        <v>12203</v>
      </c>
      <c r="F48" s="241">
        <f>SUM(F50:F51)</f>
        <v>8474</v>
      </c>
      <c r="G48" s="241">
        <f>SUM(G50:G51)</f>
        <v>0</v>
      </c>
      <c r="H48" s="240">
        <f>SUM(H50:H51)</f>
        <v>-116</v>
      </c>
      <c r="I48" s="240">
        <f>SUM(I50:I51)</f>
        <v>-116</v>
      </c>
      <c r="J48" s="240">
        <f>SUM(J50:J51)</f>
        <v>-88</v>
      </c>
      <c r="K48" s="240">
        <f>SUM(K50:K51)</f>
        <v>0</v>
      </c>
      <c r="L48" s="19">
        <f>SUM(L50:L51)</f>
        <v>12087</v>
      </c>
      <c r="M48" s="19">
        <f>SUM(M50:M51)</f>
        <v>12087</v>
      </c>
      <c r="N48" s="19">
        <f>SUM(N50:N51)</f>
        <v>8386</v>
      </c>
      <c r="O48" s="19">
        <f>SUM(O50:O51)</f>
        <v>0</v>
      </c>
    </row>
    <row r="49" spans="1:15" ht="15" customHeight="1" x14ac:dyDescent="0.25">
      <c r="A49" s="66"/>
      <c r="B49" s="73" t="s">
        <v>213</v>
      </c>
      <c r="C49" s="74"/>
      <c r="D49" s="241">
        <f>E49+G49</f>
        <v>0</v>
      </c>
      <c r="E49" s="241"/>
      <c r="F49" s="241"/>
      <c r="G49" s="241"/>
      <c r="H49" s="240">
        <f>I49+K49</f>
        <v>0</v>
      </c>
      <c r="I49" s="240"/>
      <c r="J49" s="240"/>
      <c r="K49" s="240"/>
      <c r="L49" s="19">
        <f>M49+O49</f>
        <v>0</v>
      </c>
      <c r="M49" s="19"/>
      <c r="N49" s="19"/>
      <c r="O49" s="19"/>
    </row>
    <row r="50" spans="1:15" ht="15" customHeight="1" x14ac:dyDescent="0.25">
      <c r="A50" s="66"/>
      <c r="B50" s="75" t="s">
        <v>234</v>
      </c>
      <c r="C50" s="76" t="s">
        <v>25</v>
      </c>
      <c r="D50" s="193">
        <f>E50+G50</f>
        <v>11318</v>
      </c>
      <c r="E50" s="193">
        <v>11318</v>
      </c>
      <c r="F50" s="193">
        <v>7872</v>
      </c>
      <c r="G50" s="193"/>
      <c r="H50" s="194">
        <f>I50+K50</f>
        <v>-116</v>
      </c>
      <c r="I50" s="194">
        <v>-116</v>
      </c>
      <c r="J50" s="194">
        <v>-88</v>
      </c>
      <c r="K50" s="194"/>
      <c r="L50" s="77">
        <f>M50+O50</f>
        <v>11202</v>
      </c>
      <c r="M50" s="77">
        <f>E50+I50</f>
        <v>11202</v>
      </c>
      <c r="N50" s="77">
        <f>F50+J50</f>
        <v>7784</v>
      </c>
      <c r="O50" s="77">
        <f>G50+K50</f>
        <v>0</v>
      </c>
    </row>
    <row r="51" spans="1:15" ht="39" x14ac:dyDescent="0.25">
      <c r="A51" s="79"/>
      <c r="B51" s="80" t="s">
        <v>237</v>
      </c>
      <c r="C51" s="20" t="s">
        <v>25</v>
      </c>
      <c r="D51" s="190">
        <f>E51+G51</f>
        <v>885</v>
      </c>
      <c r="E51" s="190">
        <v>885</v>
      </c>
      <c r="F51" s="190">
        <v>602</v>
      </c>
      <c r="G51" s="190"/>
      <c r="H51" s="189">
        <f>I51+K51</f>
        <v>0</v>
      </c>
      <c r="I51" s="189"/>
      <c r="J51" s="189"/>
      <c r="K51" s="189"/>
      <c r="L51" s="8">
        <f>M51+O51</f>
        <v>885</v>
      </c>
      <c r="M51" s="8">
        <f>E51+H51</f>
        <v>885</v>
      </c>
      <c r="N51" s="8">
        <f>F51+I51</f>
        <v>602</v>
      </c>
      <c r="O51" s="8">
        <f>G51+J51</f>
        <v>0</v>
      </c>
    </row>
    <row r="52" spans="1:15" ht="15" customHeight="1" x14ac:dyDescent="0.25">
      <c r="A52" s="48" t="s">
        <v>82</v>
      </c>
      <c r="B52" s="19" t="s">
        <v>12</v>
      </c>
      <c r="C52" s="72"/>
      <c r="D52" s="241">
        <f>SUM(D54:D55)</f>
        <v>9764</v>
      </c>
      <c r="E52" s="241">
        <f>SUM(E54:E55)</f>
        <v>9764</v>
      </c>
      <c r="F52" s="241">
        <f>SUM(F54:F55)</f>
        <v>6734</v>
      </c>
      <c r="G52" s="241">
        <f>SUM(G54:G55)</f>
        <v>0</v>
      </c>
      <c r="H52" s="240">
        <f>SUM(H54:H55)</f>
        <v>0</v>
      </c>
      <c r="I52" s="240">
        <f>SUM(I54:I55)</f>
        <v>0</v>
      </c>
      <c r="J52" s="240">
        <f>SUM(J54:J55)</f>
        <v>0</v>
      </c>
      <c r="K52" s="240">
        <f>SUM(K54:K55)</f>
        <v>0</v>
      </c>
      <c r="L52" s="19">
        <f>SUM(L54:L55)</f>
        <v>9764</v>
      </c>
      <c r="M52" s="19">
        <f>SUM(M54:M55)</f>
        <v>9764</v>
      </c>
      <c r="N52" s="19">
        <f>SUM(N54:N55)</f>
        <v>6734</v>
      </c>
      <c r="O52" s="19">
        <f>SUM(O54:O55)</f>
        <v>0</v>
      </c>
    </row>
    <row r="53" spans="1:15" ht="15" customHeight="1" x14ac:dyDescent="0.25">
      <c r="A53" s="66"/>
      <c r="B53" s="73" t="s">
        <v>213</v>
      </c>
      <c r="C53" s="74"/>
      <c r="D53" s="241">
        <f>E53+G53</f>
        <v>0</v>
      </c>
      <c r="E53" s="241"/>
      <c r="F53" s="241"/>
      <c r="G53" s="241"/>
      <c r="H53" s="240">
        <f>I53+K53</f>
        <v>0</v>
      </c>
      <c r="I53" s="240"/>
      <c r="J53" s="240"/>
      <c r="K53" s="240"/>
      <c r="L53" s="19">
        <f>M53+O53</f>
        <v>0</v>
      </c>
      <c r="M53" s="19"/>
      <c r="N53" s="19"/>
      <c r="O53" s="19"/>
    </row>
    <row r="54" spans="1:15" ht="15" customHeight="1" x14ac:dyDescent="0.25">
      <c r="A54" s="66"/>
      <c r="B54" s="75" t="s">
        <v>234</v>
      </c>
      <c r="C54" s="76" t="s">
        <v>25</v>
      </c>
      <c r="D54" s="193">
        <f>E54+G54</f>
        <v>9137</v>
      </c>
      <c r="E54" s="193">
        <v>9137</v>
      </c>
      <c r="F54" s="193">
        <v>6255</v>
      </c>
      <c r="G54" s="193"/>
      <c r="H54" s="194">
        <f>I54+K54</f>
        <v>0</v>
      </c>
      <c r="I54" s="194"/>
      <c r="J54" s="194"/>
      <c r="K54" s="194"/>
      <c r="L54" s="77">
        <f>M54+O54</f>
        <v>9137</v>
      </c>
      <c r="M54" s="77">
        <f>E54+I54</f>
        <v>9137</v>
      </c>
      <c r="N54" s="77">
        <f>F54+J54</f>
        <v>6255</v>
      </c>
      <c r="O54" s="77">
        <f>G54+K54</f>
        <v>0</v>
      </c>
    </row>
    <row r="55" spans="1:15" ht="39" x14ac:dyDescent="0.25">
      <c r="A55" s="66"/>
      <c r="B55" s="78" t="s">
        <v>237</v>
      </c>
      <c r="C55" s="20" t="s">
        <v>25</v>
      </c>
      <c r="D55" s="190">
        <f>E55+G55</f>
        <v>627</v>
      </c>
      <c r="E55" s="190">
        <v>627</v>
      </c>
      <c r="F55" s="190">
        <v>479</v>
      </c>
      <c r="G55" s="190"/>
      <c r="H55" s="189">
        <f>I55+K55</f>
        <v>0</v>
      </c>
      <c r="I55" s="189"/>
      <c r="J55" s="189"/>
      <c r="K55" s="189"/>
      <c r="L55" s="8">
        <f>M55+O55</f>
        <v>627</v>
      </c>
      <c r="M55" s="8">
        <f>E55+H55</f>
        <v>627</v>
      </c>
      <c r="N55" s="8">
        <f>F55+I55</f>
        <v>479</v>
      </c>
      <c r="O55" s="8">
        <f>G55+J55</f>
        <v>0</v>
      </c>
    </row>
    <row r="56" spans="1:15" ht="15" customHeight="1" x14ac:dyDescent="0.25">
      <c r="A56" s="48" t="s">
        <v>83</v>
      </c>
      <c r="B56" s="19" t="s">
        <v>13</v>
      </c>
      <c r="C56" s="72"/>
      <c r="D56" s="241">
        <f>SUM(D58:D59)</f>
        <v>12119</v>
      </c>
      <c r="E56" s="241">
        <f>SUM(E58:E59)</f>
        <v>12119</v>
      </c>
      <c r="F56" s="241">
        <f>SUM(F58:F59)</f>
        <v>8574</v>
      </c>
      <c r="G56" s="241">
        <f>SUM(G58:G59)</f>
        <v>0</v>
      </c>
      <c r="H56" s="240">
        <f>SUM(H58:H59)</f>
        <v>0</v>
      </c>
      <c r="I56" s="240">
        <f>SUM(I58:I59)</f>
        <v>0</v>
      </c>
      <c r="J56" s="240">
        <f>SUM(J58:J59)</f>
        <v>0</v>
      </c>
      <c r="K56" s="240">
        <f>SUM(K58:K59)</f>
        <v>0</v>
      </c>
      <c r="L56" s="19">
        <f>SUM(L58:L59)</f>
        <v>12119</v>
      </c>
      <c r="M56" s="19">
        <f>SUM(M58:M59)</f>
        <v>12119</v>
      </c>
      <c r="N56" s="19">
        <f>SUM(N58:N59)</f>
        <v>8574</v>
      </c>
      <c r="O56" s="19">
        <f>SUM(O58:O59)</f>
        <v>0</v>
      </c>
    </row>
    <row r="57" spans="1:15" ht="15" customHeight="1" x14ac:dyDescent="0.25">
      <c r="A57" s="66"/>
      <c r="B57" s="73" t="s">
        <v>213</v>
      </c>
      <c r="C57" s="74"/>
      <c r="D57" s="241">
        <f>E57+G57</f>
        <v>0</v>
      </c>
      <c r="E57" s="241"/>
      <c r="F57" s="241"/>
      <c r="G57" s="241"/>
      <c r="H57" s="240">
        <f>I57+K57</f>
        <v>0</v>
      </c>
      <c r="I57" s="240"/>
      <c r="J57" s="240"/>
      <c r="K57" s="240"/>
      <c r="L57" s="19">
        <f>M57+O57</f>
        <v>0</v>
      </c>
      <c r="M57" s="19"/>
      <c r="N57" s="19"/>
      <c r="O57" s="19"/>
    </row>
    <row r="58" spans="1:15" ht="15" customHeight="1" x14ac:dyDescent="0.25">
      <c r="A58" s="66"/>
      <c r="B58" s="75" t="s">
        <v>234</v>
      </c>
      <c r="C58" s="76" t="s">
        <v>25</v>
      </c>
      <c r="D58" s="193">
        <f>E58+G58</f>
        <v>11251</v>
      </c>
      <c r="E58" s="193">
        <v>11251</v>
      </c>
      <c r="F58" s="193">
        <v>7985</v>
      </c>
      <c r="G58" s="193"/>
      <c r="H58" s="194">
        <f>I58+K58</f>
        <v>0</v>
      </c>
      <c r="I58" s="194"/>
      <c r="J58" s="194"/>
      <c r="K58" s="194"/>
      <c r="L58" s="77">
        <f>M58+O58</f>
        <v>11251</v>
      </c>
      <c r="M58" s="77">
        <f>E58+I58</f>
        <v>11251</v>
      </c>
      <c r="N58" s="77">
        <f>F58+J58</f>
        <v>7985</v>
      </c>
      <c r="O58" s="77">
        <f>G58+K58</f>
        <v>0</v>
      </c>
    </row>
    <row r="59" spans="1:15" ht="39" x14ac:dyDescent="0.25">
      <c r="A59" s="66"/>
      <c r="B59" s="78" t="s">
        <v>237</v>
      </c>
      <c r="C59" s="20" t="s">
        <v>25</v>
      </c>
      <c r="D59" s="190">
        <f>E59+G59</f>
        <v>868</v>
      </c>
      <c r="E59" s="190">
        <v>868</v>
      </c>
      <c r="F59" s="190">
        <v>589</v>
      </c>
      <c r="G59" s="190"/>
      <c r="H59" s="189">
        <f>I59+K59</f>
        <v>0</v>
      </c>
      <c r="I59" s="189"/>
      <c r="J59" s="189"/>
      <c r="K59" s="189"/>
      <c r="L59" s="8">
        <f>M59+O59</f>
        <v>868</v>
      </c>
      <c r="M59" s="8">
        <f>E59+H59</f>
        <v>868</v>
      </c>
      <c r="N59" s="8">
        <f>F59+I59</f>
        <v>589</v>
      </c>
      <c r="O59" s="8">
        <f>G59+J59</f>
        <v>0</v>
      </c>
    </row>
    <row r="60" spans="1:15" ht="15" customHeight="1" x14ac:dyDescent="0.25">
      <c r="A60" s="48" t="s">
        <v>84</v>
      </c>
      <c r="B60" s="19" t="s">
        <v>14</v>
      </c>
      <c r="C60" s="72"/>
      <c r="D60" s="241">
        <f>SUM(D62:D63)</f>
        <v>9808</v>
      </c>
      <c r="E60" s="241">
        <f>SUM(E62:E63)</f>
        <v>9808</v>
      </c>
      <c r="F60" s="241">
        <f>SUM(F62:F63)</f>
        <v>6747</v>
      </c>
      <c r="G60" s="241">
        <f>SUM(G62:G63)</f>
        <v>0</v>
      </c>
      <c r="H60" s="240">
        <f>SUM(H62:H63)</f>
        <v>0</v>
      </c>
      <c r="I60" s="240">
        <f>SUM(I62:I63)</f>
        <v>0</v>
      </c>
      <c r="J60" s="240">
        <f>SUM(J62:J63)</f>
        <v>0</v>
      </c>
      <c r="K60" s="240">
        <f>SUM(K62:K63)</f>
        <v>0</v>
      </c>
      <c r="L60" s="19">
        <f>SUM(L62:L63)</f>
        <v>9808</v>
      </c>
      <c r="M60" s="19">
        <f>SUM(M62:M63)</f>
        <v>9808</v>
      </c>
      <c r="N60" s="19">
        <f>SUM(N62:N63)</f>
        <v>6747</v>
      </c>
      <c r="O60" s="19">
        <f>SUM(O62:O63)</f>
        <v>0</v>
      </c>
    </row>
    <row r="61" spans="1:15" ht="15" customHeight="1" x14ac:dyDescent="0.25">
      <c r="A61" s="66"/>
      <c r="B61" s="73" t="s">
        <v>213</v>
      </c>
      <c r="C61" s="74"/>
      <c r="D61" s="241">
        <f>E61+G61</f>
        <v>0</v>
      </c>
      <c r="E61" s="241"/>
      <c r="F61" s="241"/>
      <c r="G61" s="241"/>
      <c r="H61" s="240">
        <f>I61+K61</f>
        <v>0</v>
      </c>
      <c r="I61" s="240"/>
      <c r="J61" s="240"/>
      <c r="K61" s="240"/>
      <c r="L61" s="19">
        <f>M61+O61</f>
        <v>0</v>
      </c>
      <c r="M61" s="19"/>
      <c r="N61" s="19"/>
      <c r="O61" s="19"/>
    </row>
    <row r="62" spans="1:15" ht="15" customHeight="1" x14ac:dyDescent="0.25">
      <c r="A62" s="66"/>
      <c r="B62" s="75" t="s">
        <v>234</v>
      </c>
      <c r="C62" s="76" t="s">
        <v>25</v>
      </c>
      <c r="D62" s="193">
        <f>E62+G62</f>
        <v>9205</v>
      </c>
      <c r="E62" s="193">
        <v>9205</v>
      </c>
      <c r="F62" s="193">
        <v>6287</v>
      </c>
      <c r="G62" s="193"/>
      <c r="H62" s="194">
        <f>I62+K62</f>
        <v>0</v>
      </c>
      <c r="I62" s="194"/>
      <c r="J62" s="194"/>
      <c r="K62" s="194"/>
      <c r="L62" s="77">
        <f>M62+O62</f>
        <v>9205</v>
      </c>
      <c r="M62" s="77">
        <f>E62+I62</f>
        <v>9205</v>
      </c>
      <c r="N62" s="77">
        <f>F62+J62</f>
        <v>6287</v>
      </c>
      <c r="O62" s="77">
        <f>G62+K62</f>
        <v>0</v>
      </c>
    </row>
    <row r="63" spans="1:15" ht="39" x14ac:dyDescent="0.25">
      <c r="A63" s="66"/>
      <c r="B63" s="78" t="s">
        <v>237</v>
      </c>
      <c r="C63" s="20" t="s">
        <v>25</v>
      </c>
      <c r="D63" s="190">
        <f>E63+G63</f>
        <v>603</v>
      </c>
      <c r="E63" s="190">
        <v>603</v>
      </c>
      <c r="F63" s="190">
        <v>460</v>
      </c>
      <c r="G63" s="190"/>
      <c r="H63" s="189">
        <f>I63+K63</f>
        <v>0</v>
      </c>
      <c r="I63" s="189"/>
      <c r="J63" s="189"/>
      <c r="K63" s="189"/>
      <c r="L63" s="8">
        <f>M63+O63</f>
        <v>603</v>
      </c>
      <c r="M63" s="8">
        <f>E63+H63</f>
        <v>603</v>
      </c>
      <c r="N63" s="8">
        <f>F63+I63</f>
        <v>460</v>
      </c>
      <c r="O63" s="8">
        <f>G63+J63</f>
        <v>0</v>
      </c>
    </row>
    <row r="64" spans="1:15" ht="15" customHeight="1" x14ac:dyDescent="0.25">
      <c r="A64" s="48" t="s">
        <v>85</v>
      </c>
      <c r="B64" s="19" t="s">
        <v>15</v>
      </c>
      <c r="C64" s="72"/>
      <c r="D64" s="241">
        <f>SUM(D66:D67)</f>
        <v>11905</v>
      </c>
      <c r="E64" s="241">
        <f>SUM(E66:E67)</f>
        <v>11905</v>
      </c>
      <c r="F64" s="241">
        <f>SUM(F66:F67)</f>
        <v>8431</v>
      </c>
      <c r="G64" s="241">
        <f>SUM(G66:G67)</f>
        <v>0</v>
      </c>
      <c r="H64" s="240">
        <f>SUM(H66:H67)</f>
        <v>0</v>
      </c>
      <c r="I64" s="240">
        <f>SUM(I66:I67)</f>
        <v>0</v>
      </c>
      <c r="J64" s="240">
        <f>SUM(J66:J67)</f>
        <v>0</v>
      </c>
      <c r="K64" s="240">
        <f>SUM(K66:K67)</f>
        <v>0</v>
      </c>
      <c r="L64" s="19">
        <f>SUM(L66:L67)</f>
        <v>11905</v>
      </c>
      <c r="M64" s="19">
        <f>SUM(M66:M67)</f>
        <v>11905</v>
      </c>
      <c r="N64" s="19">
        <f>SUM(N66:N67)</f>
        <v>8431</v>
      </c>
      <c r="O64" s="19">
        <f>SUM(O66:O67)</f>
        <v>0</v>
      </c>
    </row>
    <row r="65" spans="1:15" ht="15" customHeight="1" x14ac:dyDescent="0.25">
      <c r="A65" s="66"/>
      <c r="B65" s="73" t="s">
        <v>213</v>
      </c>
      <c r="C65" s="74"/>
      <c r="D65" s="241">
        <f>E65+G65</f>
        <v>0</v>
      </c>
      <c r="E65" s="241"/>
      <c r="F65" s="241"/>
      <c r="G65" s="241"/>
      <c r="H65" s="240">
        <f>I65+K65</f>
        <v>0</v>
      </c>
      <c r="I65" s="240"/>
      <c r="J65" s="240"/>
      <c r="K65" s="240"/>
      <c r="L65" s="19">
        <f>M65+O65</f>
        <v>0</v>
      </c>
      <c r="M65" s="19"/>
      <c r="N65" s="19"/>
      <c r="O65" s="19"/>
    </row>
    <row r="66" spans="1:15" ht="15" customHeight="1" x14ac:dyDescent="0.25">
      <c r="A66" s="66"/>
      <c r="B66" s="75" t="s">
        <v>234</v>
      </c>
      <c r="C66" s="76" t="s">
        <v>25</v>
      </c>
      <c r="D66" s="193">
        <f>E66+G66</f>
        <v>11229</v>
      </c>
      <c r="E66" s="193">
        <v>11229</v>
      </c>
      <c r="F66" s="193">
        <v>7915</v>
      </c>
      <c r="G66" s="193"/>
      <c r="H66" s="194">
        <f>I66+K66</f>
        <v>0</v>
      </c>
      <c r="I66" s="194"/>
      <c r="J66" s="194"/>
      <c r="K66" s="194"/>
      <c r="L66" s="77">
        <f>M66+O66</f>
        <v>11229</v>
      </c>
      <c r="M66" s="77">
        <f>E66+I66</f>
        <v>11229</v>
      </c>
      <c r="N66" s="77">
        <f>F66+J66</f>
        <v>7915</v>
      </c>
      <c r="O66" s="77">
        <f>G66+K66</f>
        <v>0</v>
      </c>
    </row>
    <row r="67" spans="1:15" ht="39" x14ac:dyDescent="0.25">
      <c r="A67" s="79"/>
      <c r="B67" s="78" t="s">
        <v>237</v>
      </c>
      <c r="C67" s="20" t="s">
        <v>25</v>
      </c>
      <c r="D67" s="190">
        <f>E67+G67</f>
        <v>676</v>
      </c>
      <c r="E67" s="190">
        <v>676</v>
      </c>
      <c r="F67" s="190">
        <v>516</v>
      </c>
      <c r="G67" s="190"/>
      <c r="H67" s="189">
        <f>I67+K67</f>
        <v>0</v>
      </c>
      <c r="I67" s="189"/>
      <c r="J67" s="189"/>
      <c r="K67" s="189"/>
      <c r="L67" s="8">
        <f>M67+O67</f>
        <v>676</v>
      </c>
      <c r="M67" s="8">
        <f>E67+H67</f>
        <v>676</v>
      </c>
      <c r="N67" s="8">
        <f>F67+I67</f>
        <v>516</v>
      </c>
      <c r="O67" s="8">
        <f>G67+J67</f>
        <v>0</v>
      </c>
    </row>
    <row r="68" spans="1:15" ht="15" customHeight="1" x14ac:dyDescent="0.25">
      <c r="A68" s="48" t="s">
        <v>86</v>
      </c>
      <c r="B68" s="19" t="s">
        <v>16</v>
      </c>
      <c r="C68" s="72"/>
      <c r="D68" s="241">
        <f>SUM(D70:D71)</f>
        <v>19620</v>
      </c>
      <c r="E68" s="241">
        <f>SUM(E70:E71)</f>
        <v>19620</v>
      </c>
      <c r="F68" s="241">
        <f>SUM(F70:F71)</f>
        <v>13164</v>
      </c>
      <c r="G68" s="241">
        <f>SUM(G70:G71)</f>
        <v>0</v>
      </c>
      <c r="H68" s="240">
        <f>SUM(H70:H71)</f>
        <v>0</v>
      </c>
      <c r="I68" s="240"/>
      <c r="J68" s="240"/>
      <c r="K68" s="240">
        <f>SUM(K70:K71)</f>
        <v>0</v>
      </c>
      <c r="L68" s="19">
        <f>SUM(L70:L71)</f>
        <v>19620</v>
      </c>
      <c r="M68" s="19">
        <f>SUM(M70:M71)</f>
        <v>19620</v>
      </c>
      <c r="N68" s="19">
        <f>SUM(N70:N71)</f>
        <v>13164</v>
      </c>
      <c r="O68" s="19">
        <f>SUM(O70:O71)</f>
        <v>0</v>
      </c>
    </row>
    <row r="69" spans="1:15" ht="15" customHeight="1" x14ac:dyDescent="0.25">
      <c r="A69" s="66"/>
      <c r="B69" s="73" t="s">
        <v>213</v>
      </c>
      <c r="C69" s="74"/>
      <c r="D69" s="241">
        <f>E69+G69</f>
        <v>0</v>
      </c>
      <c r="E69" s="241"/>
      <c r="F69" s="241"/>
      <c r="G69" s="241"/>
      <c r="H69" s="240">
        <f>I69+K69</f>
        <v>0</v>
      </c>
      <c r="I69" s="240"/>
      <c r="J69" s="240"/>
      <c r="K69" s="240"/>
      <c r="L69" s="19">
        <f>M69+O69</f>
        <v>0</v>
      </c>
      <c r="M69" s="19"/>
      <c r="N69" s="19"/>
      <c r="O69" s="19"/>
    </row>
    <row r="70" spans="1:15" ht="15" customHeight="1" x14ac:dyDescent="0.25">
      <c r="A70" s="66"/>
      <c r="B70" s="75" t="s">
        <v>234</v>
      </c>
      <c r="C70" s="76" t="s">
        <v>25</v>
      </c>
      <c r="D70" s="193">
        <f>E70+G70</f>
        <v>17716</v>
      </c>
      <c r="E70" s="193">
        <v>17716</v>
      </c>
      <c r="F70" s="193">
        <v>12059</v>
      </c>
      <c r="G70" s="193"/>
      <c r="H70" s="194">
        <f>I70+K70</f>
        <v>0</v>
      </c>
      <c r="I70" s="194"/>
      <c r="J70" s="194"/>
      <c r="K70" s="194"/>
      <c r="L70" s="77">
        <f>M70+O70</f>
        <v>17716</v>
      </c>
      <c r="M70" s="77">
        <f>E70+I70</f>
        <v>17716</v>
      </c>
      <c r="N70" s="77">
        <f>F70+J70</f>
        <v>12059</v>
      </c>
      <c r="O70" s="77">
        <f>G70+K70</f>
        <v>0</v>
      </c>
    </row>
    <row r="71" spans="1:15" ht="39" x14ac:dyDescent="0.25">
      <c r="A71" s="66"/>
      <c r="B71" s="78" t="s">
        <v>237</v>
      </c>
      <c r="C71" s="20" t="s">
        <v>25</v>
      </c>
      <c r="D71" s="190">
        <f>E71+G71</f>
        <v>1904</v>
      </c>
      <c r="E71" s="190">
        <v>1904</v>
      </c>
      <c r="F71" s="190">
        <v>1105</v>
      </c>
      <c r="G71" s="190"/>
      <c r="H71" s="189">
        <f>I71+K71</f>
        <v>0</v>
      </c>
      <c r="I71" s="189"/>
      <c r="J71" s="189"/>
      <c r="K71" s="189"/>
      <c r="L71" s="8">
        <f>M71+O71</f>
        <v>1904</v>
      </c>
      <c r="M71" s="8">
        <f>E71+H71</f>
        <v>1904</v>
      </c>
      <c r="N71" s="8">
        <f>F71+I71</f>
        <v>1105</v>
      </c>
      <c r="O71" s="8">
        <f>G71+J71</f>
        <v>0</v>
      </c>
    </row>
    <row r="72" spans="1:15" ht="15" customHeight="1" x14ac:dyDescent="0.25">
      <c r="A72" s="48" t="s">
        <v>87</v>
      </c>
      <c r="B72" s="19" t="s">
        <v>17</v>
      </c>
      <c r="C72" s="72"/>
      <c r="D72" s="241">
        <f>SUM(D74:D75)</f>
        <v>9920</v>
      </c>
      <c r="E72" s="241">
        <f>SUM(E74:E75)</f>
        <v>9920</v>
      </c>
      <c r="F72" s="241">
        <f>SUM(F74:F75)</f>
        <v>6944</v>
      </c>
      <c r="G72" s="241">
        <f>SUM(G74:G75)</f>
        <v>0</v>
      </c>
      <c r="H72" s="240">
        <f>SUM(H74:H75)</f>
        <v>0</v>
      </c>
      <c r="I72" s="240">
        <f>SUM(I74:I75)</f>
        <v>0</v>
      </c>
      <c r="J72" s="240">
        <f>SUM(J74:J75)</f>
        <v>0</v>
      </c>
      <c r="K72" s="240">
        <f>SUM(K74:K75)</f>
        <v>0</v>
      </c>
      <c r="L72" s="19">
        <f>SUM(L74:L75)</f>
        <v>9920</v>
      </c>
      <c r="M72" s="19">
        <f>SUM(M74:M75)</f>
        <v>9920</v>
      </c>
      <c r="N72" s="19">
        <f>SUM(N74:N75)</f>
        <v>6944</v>
      </c>
      <c r="O72" s="19">
        <f>SUM(O74:O75)</f>
        <v>0</v>
      </c>
    </row>
    <row r="73" spans="1:15" ht="15" customHeight="1" x14ac:dyDescent="0.25">
      <c r="A73" s="66"/>
      <c r="B73" s="73" t="s">
        <v>213</v>
      </c>
      <c r="C73" s="74"/>
      <c r="D73" s="241">
        <f>E73+G73</f>
        <v>0</v>
      </c>
      <c r="E73" s="241"/>
      <c r="F73" s="241"/>
      <c r="G73" s="241"/>
      <c r="H73" s="240">
        <f>I73+K73</f>
        <v>0</v>
      </c>
      <c r="I73" s="240"/>
      <c r="J73" s="240"/>
      <c r="K73" s="240"/>
      <c r="L73" s="19">
        <f>M73+O73</f>
        <v>0</v>
      </c>
      <c r="M73" s="19"/>
      <c r="N73" s="19"/>
      <c r="O73" s="19"/>
    </row>
    <row r="74" spans="1:15" ht="15" customHeight="1" x14ac:dyDescent="0.25">
      <c r="A74" s="66"/>
      <c r="B74" s="75" t="s">
        <v>234</v>
      </c>
      <c r="C74" s="76" t="s">
        <v>25</v>
      </c>
      <c r="D74" s="193">
        <f>E74+G74</f>
        <v>9365</v>
      </c>
      <c r="E74" s="193">
        <v>9365</v>
      </c>
      <c r="F74" s="193">
        <v>6520</v>
      </c>
      <c r="G74" s="193"/>
      <c r="H74" s="194">
        <f>I74+K74</f>
        <v>0</v>
      </c>
      <c r="I74" s="194"/>
      <c r="J74" s="194"/>
      <c r="K74" s="194"/>
      <c r="L74" s="77">
        <f>M74+O74</f>
        <v>9365</v>
      </c>
      <c r="M74" s="77">
        <f>E74+I74</f>
        <v>9365</v>
      </c>
      <c r="N74" s="77">
        <f>F74+J74</f>
        <v>6520</v>
      </c>
      <c r="O74" s="77">
        <f>G74+K74</f>
        <v>0</v>
      </c>
    </row>
    <row r="75" spans="1:15" ht="39" x14ac:dyDescent="0.25">
      <c r="A75" s="66"/>
      <c r="B75" s="78" t="s">
        <v>237</v>
      </c>
      <c r="C75" s="20" t="s">
        <v>25</v>
      </c>
      <c r="D75" s="190">
        <f>E75+G75</f>
        <v>555</v>
      </c>
      <c r="E75" s="190">
        <v>555</v>
      </c>
      <c r="F75" s="190">
        <v>424</v>
      </c>
      <c r="G75" s="190"/>
      <c r="H75" s="189">
        <f>I75+K75</f>
        <v>0</v>
      </c>
      <c r="I75" s="189"/>
      <c r="J75" s="189"/>
      <c r="K75" s="189"/>
      <c r="L75" s="8">
        <f>M75+O75</f>
        <v>555</v>
      </c>
      <c r="M75" s="8">
        <f>E75+H75</f>
        <v>555</v>
      </c>
      <c r="N75" s="8">
        <f>F75+I75</f>
        <v>424</v>
      </c>
      <c r="O75" s="8">
        <f>G75+J75</f>
        <v>0</v>
      </c>
    </row>
    <row r="76" spans="1:15" ht="15" customHeight="1" x14ac:dyDescent="0.25">
      <c r="A76" s="48" t="s">
        <v>88</v>
      </c>
      <c r="B76" s="19" t="s">
        <v>18</v>
      </c>
      <c r="C76" s="72"/>
      <c r="D76" s="241">
        <f>SUM(D78:D79)</f>
        <v>10830</v>
      </c>
      <c r="E76" s="241">
        <f>SUM(E78:E79)</f>
        <v>10830</v>
      </c>
      <c r="F76" s="241">
        <f>SUM(F78:F79)</f>
        <v>7702</v>
      </c>
      <c r="G76" s="241">
        <f>SUM(G78:G79)</f>
        <v>0</v>
      </c>
      <c r="H76" s="240">
        <f>SUM(H78:H79)</f>
        <v>0</v>
      </c>
      <c r="I76" s="240">
        <f>SUM(I78:I79)</f>
        <v>0</v>
      </c>
      <c r="J76" s="240">
        <f>SUM(J78:J79)</f>
        <v>0</v>
      </c>
      <c r="K76" s="240">
        <f>SUM(K78:K79)</f>
        <v>0</v>
      </c>
      <c r="L76" s="19">
        <f>SUM(L78:L79)</f>
        <v>10830</v>
      </c>
      <c r="M76" s="19">
        <f>SUM(M78:M79)</f>
        <v>10830</v>
      </c>
      <c r="N76" s="19">
        <f>SUM(N78:N79)</f>
        <v>7702</v>
      </c>
      <c r="O76" s="19">
        <f>SUM(O78:O79)</f>
        <v>0</v>
      </c>
    </row>
    <row r="77" spans="1:15" ht="15" customHeight="1" x14ac:dyDescent="0.25">
      <c r="A77" s="66"/>
      <c r="B77" s="73" t="s">
        <v>213</v>
      </c>
      <c r="C77" s="74"/>
      <c r="D77" s="241">
        <f>E77+G77</f>
        <v>0</v>
      </c>
      <c r="E77" s="241"/>
      <c r="F77" s="241"/>
      <c r="G77" s="241"/>
      <c r="H77" s="240">
        <f>I77+K77</f>
        <v>0</v>
      </c>
      <c r="I77" s="240"/>
      <c r="J77" s="240"/>
      <c r="K77" s="240"/>
      <c r="L77" s="19">
        <f>M77+O77</f>
        <v>0</v>
      </c>
      <c r="M77" s="19"/>
      <c r="N77" s="19"/>
      <c r="O77" s="19"/>
    </row>
    <row r="78" spans="1:15" ht="15" customHeight="1" x14ac:dyDescent="0.25">
      <c r="A78" s="66"/>
      <c r="B78" s="75" t="s">
        <v>234</v>
      </c>
      <c r="C78" s="76" t="s">
        <v>25</v>
      </c>
      <c r="D78" s="193">
        <f>E78+G78</f>
        <v>10396</v>
      </c>
      <c r="E78" s="193">
        <v>10396</v>
      </c>
      <c r="F78" s="193">
        <v>7371</v>
      </c>
      <c r="G78" s="193"/>
      <c r="H78" s="194">
        <f>I78+K78</f>
        <v>0</v>
      </c>
      <c r="I78" s="194"/>
      <c r="J78" s="194"/>
      <c r="K78" s="194"/>
      <c r="L78" s="77">
        <f>M78+O78</f>
        <v>10396</v>
      </c>
      <c r="M78" s="77">
        <f>E78+I78</f>
        <v>10396</v>
      </c>
      <c r="N78" s="77">
        <f>F78+J78</f>
        <v>7371</v>
      </c>
      <c r="O78" s="77">
        <f>G78+K78</f>
        <v>0</v>
      </c>
    </row>
    <row r="79" spans="1:15" ht="39" x14ac:dyDescent="0.25">
      <c r="A79" s="66"/>
      <c r="B79" s="78" t="s">
        <v>237</v>
      </c>
      <c r="C79" s="20" t="s">
        <v>25</v>
      </c>
      <c r="D79" s="190">
        <f>E79+G79</f>
        <v>434</v>
      </c>
      <c r="E79" s="190">
        <v>434</v>
      </c>
      <c r="F79" s="190">
        <v>331</v>
      </c>
      <c r="G79" s="190"/>
      <c r="H79" s="189">
        <f>I79+K79</f>
        <v>0</v>
      </c>
      <c r="I79" s="189"/>
      <c r="J79" s="189"/>
      <c r="K79" s="189"/>
      <c r="L79" s="8">
        <f>M79+O79</f>
        <v>434</v>
      </c>
      <c r="M79" s="8">
        <f>E79+H79</f>
        <v>434</v>
      </c>
      <c r="N79" s="8">
        <f>F79+I79</f>
        <v>331</v>
      </c>
      <c r="O79" s="8">
        <f>G79+J79</f>
        <v>0</v>
      </c>
    </row>
    <row r="80" spans="1:15" ht="15" customHeight="1" x14ac:dyDescent="0.25">
      <c r="A80" s="48" t="s">
        <v>89</v>
      </c>
      <c r="B80" s="19" t="s">
        <v>19</v>
      </c>
      <c r="C80" s="460" t="s">
        <v>25</v>
      </c>
      <c r="D80" s="239">
        <f>E80+G80</f>
        <v>4919</v>
      </c>
      <c r="E80" s="239">
        <v>4919</v>
      </c>
      <c r="F80" s="239">
        <v>2836</v>
      </c>
      <c r="G80" s="239">
        <f>SUM(G81:G81)</f>
        <v>0</v>
      </c>
      <c r="H80" s="238">
        <f>I80+K80</f>
        <v>0</v>
      </c>
      <c r="I80" s="238"/>
      <c r="J80" s="238"/>
      <c r="K80" s="238">
        <f>SUM(K81:K81)</f>
        <v>0</v>
      </c>
      <c r="L80" s="81">
        <f>M80+O80</f>
        <v>4919</v>
      </c>
      <c r="M80" s="81">
        <f>E80+I80</f>
        <v>4919</v>
      </c>
      <c r="N80" s="81">
        <f>F80+J80</f>
        <v>2836</v>
      </c>
      <c r="O80" s="81">
        <f>SUM(O81:O81)</f>
        <v>0</v>
      </c>
    </row>
    <row r="81" spans="1:15" ht="39" x14ac:dyDescent="0.25">
      <c r="A81" s="66"/>
      <c r="B81" s="80" t="s">
        <v>237</v>
      </c>
      <c r="C81" s="461"/>
      <c r="D81" s="237"/>
      <c r="E81" s="237"/>
      <c r="F81" s="237"/>
      <c r="G81" s="237"/>
      <c r="H81" s="236"/>
      <c r="I81" s="236"/>
      <c r="J81" s="236"/>
      <c r="K81" s="236"/>
      <c r="L81" s="82"/>
      <c r="M81" s="82"/>
      <c r="N81" s="82"/>
      <c r="O81" s="82"/>
    </row>
    <row r="82" spans="1:15" ht="15" customHeight="1" x14ac:dyDescent="0.25">
      <c r="A82" s="5" t="s">
        <v>90</v>
      </c>
      <c r="B82" s="47" t="s">
        <v>186</v>
      </c>
      <c r="C82" s="469" t="s">
        <v>21</v>
      </c>
      <c r="D82" s="239">
        <f>E82+G82</f>
        <v>320514</v>
      </c>
      <c r="E82" s="239">
        <v>320514</v>
      </c>
      <c r="F82" s="239">
        <v>214593</v>
      </c>
      <c r="G82" s="239"/>
      <c r="H82" s="238">
        <f>I82+K82</f>
        <v>0</v>
      </c>
      <c r="I82" s="238"/>
      <c r="J82" s="238"/>
      <c r="K82" s="238">
        <f>SUM(K83:K83)</f>
        <v>0</v>
      </c>
      <c r="L82" s="81">
        <f>M82+O82</f>
        <v>320514</v>
      </c>
      <c r="M82" s="81">
        <f>E82+I82</f>
        <v>320514</v>
      </c>
      <c r="N82" s="81">
        <f>F82+J82</f>
        <v>214593</v>
      </c>
      <c r="O82" s="81">
        <f>SUM(O83:O83)</f>
        <v>0</v>
      </c>
    </row>
    <row r="83" spans="1:15" ht="15" customHeight="1" x14ac:dyDescent="0.25">
      <c r="A83" s="83"/>
      <c r="B83" s="80" t="s">
        <v>239</v>
      </c>
      <c r="C83" s="470"/>
      <c r="D83" s="237"/>
      <c r="E83" s="237"/>
      <c r="F83" s="237"/>
      <c r="G83" s="237"/>
      <c r="H83" s="236"/>
      <c r="I83" s="236"/>
      <c r="J83" s="236"/>
      <c r="K83" s="236"/>
      <c r="L83" s="82"/>
      <c r="M83" s="82"/>
      <c r="N83" s="82"/>
      <c r="O83" s="82"/>
    </row>
    <row r="84" spans="1:15" ht="15.95" customHeight="1" x14ac:dyDescent="0.25">
      <c r="A84" s="13" t="s">
        <v>91</v>
      </c>
      <c r="B84" s="84" t="s">
        <v>190</v>
      </c>
      <c r="C84" s="14"/>
      <c r="D84" s="188">
        <f>D22+D40+D44+D48+D52+D56+D60+D64+D68+D72+D76+D80+D82</f>
        <v>847464</v>
      </c>
      <c r="E84" s="188">
        <f>E22+E40+E44+E48+E52+E56+E60+E64+E68+E72+E76+E80+E82</f>
        <v>847464</v>
      </c>
      <c r="F84" s="188">
        <f>F22+F40+F44+F48+F52+F56+F60+F64+F68+F72+F76+F80+F82</f>
        <v>534771</v>
      </c>
      <c r="G84" s="188">
        <f>G22+G40+G44+G48+G52+G56+G60+G64+G68+G72+G76+G80+G82</f>
        <v>0</v>
      </c>
      <c r="H84" s="187">
        <f>H22+H40+H44+H48+H52+H56+H60+H64+H68+H72+H76+H80+H82</f>
        <v>-618</v>
      </c>
      <c r="I84" s="187">
        <f>I22+I40+I44+I48+I52+I56+I60+I64+I68+I72+I76+I80+I82</f>
        <v>-618</v>
      </c>
      <c r="J84" s="187">
        <f>J22+J40+J44+J48+J52+J56+J60+J64+J68+J72+J76+J80+J82</f>
        <v>154</v>
      </c>
      <c r="K84" s="187">
        <f>K22+K40+K44+K48+K52+K56+K60+K64+K68+K72+K76+K80+K82</f>
        <v>0</v>
      </c>
      <c r="L84" s="1">
        <f>L22+L40+L44+L48+L52+L56+L60+L64+L68+L72+L76+L80+L82</f>
        <v>846846</v>
      </c>
      <c r="M84" s="1">
        <f>M22+M40+M44+M48+M52+M56+M60+M64+M68+M72+M76+M80+M82</f>
        <v>846846</v>
      </c>
      <c r="N84" s="1">
        <f>N22+N40+N44+N48+N52+N56+N60+N64+N68+N72+N76+N80+N82</f>
        <v>534925</v>
      </c>
      <c r="O84" s="1">
        <f>O22+O40+O44+O48+O52+O56+O60+O64+O68+O72+O76+O80+O82</f>
        <v>0</v>
      </c>
    </row>
    <row r="85" spans="1:15" ht="15.95" customHeight="1" x14ac:dyDescent="0.25">
      <c r="A85" s="11" t="s">
        <v>92</v>
      </c>
      <c r="B85" s="420" t="s">
        <v>69</v>
      </c>
      <c r="C85" s="421"/>
      <c r="D85" s="421"/>
      <c r="E85" s="421"/>
      <c r="F85" s="421"/>
      <c r="G85" s="421"/>
      <c r="H85" s="421"/>
      <c r="I85" s="421"/>
      <c r="J85" s="421"/>
      <c r="K85" s="421"/>
      <c r="L85" s="421"/>
      <c r="M85" s="421"/>
      <c r="N85" s="421"/>
      <c r="O85" s="422"/>
    </row>
    <row r="86" spans="1:15" ht="15" customHeight="1" x14ac:dyDescent="0.25">
      <c r="A86" s="462" t="s">
        <v>93</v>
      </c>
      <c r="B86" s="47" t="s">
        <v>77</v>
      </c>
      <c r="C86" s="248"/>
      <c r="D86" s="243">
        <f>SUM(D88:D89)</f>
        <v>148302</v>
      </c>
      <c r="E86" s="243">
        <f>SUM(E88:E89)</f>
        <v>148302</v>
      </c>
      <c r="F86" s="243">
        <f>SUM(F88:F89)</f>
        <v>80738</v>
      </c>
      <c r="G86" s="243">
        <f>SUM(G88:G89)</f>
        <v>0</v>
      </c>
      <c r="H86" s="242">
        <f>SUM(H88:H89)</f>
        <v>0</v>
      </c>
      <c r="I86" s="242">
        <f>SUM(I88:I89)</f>
        <v>0</v>
      </c>
      <c r="J86" s="242">
        <f>SUM(J88:J89)</f>
        <v>0</v>
      </c>
      <c r="K86" s="242">
        <f>SUM(K88:K89)</f>
        <v>0</v>
      </c>
      <c r="L86" s="47">
        <f>SUM(L88:L89)</f>
        <v>148302</v>
      </c>
      <c r="M86" s="47">
        <f>SUM(M88:M89)</f>
        <v>148302</v>
      </c>
      <c r="N86" s="47">
        <f>SUM(N88:N89)</f>
        <v>80738</v>
      </c>
      <c r="O86" s="47">
        <f>SUM(O88:O89)</f>
        <v>0</v>
      </c>
    </row>
    <row r="87" spans="1:15" ht="15" customHeight="1" x14ac:dyDescent="0.25">
      <c r="A87" s="463"/>
      <c r="B87" s="73" t="s">
        <v>213</v>
      </c>
      <c r="C87" s="74"/>
      <c r="D87" s="241">
        <f>E87+G87</f>
        <v>0</v>
      </c>
      <c r="E87" s="241"/>
      <c r="F87" s="241"/>
      <c r="G87" s="241"/>
      <c r="H87" s="240">
        <f>I87+K87</f>
        <v>0</v>
      </c>
      <c r="I87" s="240"/>
      <c r="J87" s="240"/>
      <c r="K87" s="240"/>
      <c r="L87" s="19">
        <f>M87+O87</f>
        <v>0</v>
      </c>
      <c r="M87" s="19"/>
      <c r="N87" s="19"/>
      <c r="O87" s="19"/>
    </row>
    <row r="88" spans="1:15" ht="26.25" x14ac:dyDescent="0.25">
      <c r="A88" s="463"/>
      <c r="B88" s="75" t="s">
        <v>238</v>
      </c>
      <c r="C88" s="76" t="s">
        <v>34</v>
      </c>
      <c r="D88" s="193">
        <f>E88+G88</f>
        <v>77005</v>
      </c>
      <c r="E88" s="193">
        <v>77005</v>
      </c>
      <c r="F88" s="193">
        <v>47102</v>
      </c>
      <c r="G88" s="193"/>
      <c r="H88" s="194">
        <f>I88+K88</f>
        <v>0</v>
      </c>
      <c r="I88" s="194"/>
      <c r="J88" s="194"/>
      <c r="K88" s="194"/>
      <c r="L88" s="77">
        <f>M88+O88</f>
        <v>77005</v>
      </c>
      <c r="M88" s="408">
        <f>E88+I88</f>
        <v>77005</v>
      </c>
      <c r="N88" s="408">
        <f>F88+J88</f>
        <v>47102</v>
      </c>
      <c r="O88" s="81">
        <f>SUM(O89:O89)</f>
        <v>0</v>
      </c>
    </row>
    <row r="89" spans="1:15" ht="26.25" x14ac:dyDescent="0.25">
      <c r="A89" s="464"/>
      <c r="B89" s="80" t="s">
        <v>426</v>
      </c>
      <c r="C89" s="20" t="s">
        <v>34</v>
      </c>
      <c r="D89" s="190">
        <f>E89+G89</f>
        <v>71297</v>
      </c>
      <c r="E89" s="190">
        <v>71297</v>
      </c>
      <c r="F89" s="190">
        <v>33636</v>
      </c>
      <c r="G89" s="190"/>
      <c r="H89" s="189">
        <f>I89+K89</f>
        <v>0</v>
      </c>
      <c r="I89" s="189"/>
      <c r="J89" s="189"/>
      <c r="K89" s="189"/>
      <c r="L89" s="8">
        <f>M89+O89</f>
        <v>71297</v>
      </c>
      <c r="M89" s="408">
        <f>E89+I89</f>
        <v>71297</v>
      </c>
      <c r="N89" s="408">
        <f>F89+J89</f>
        <v>33636</v>
      </c>
      <c r="O89" s="8">
        <f>G89</f>
        <v>0</v>
      </c>
    </row>
    <row r="90" spans="1:15" ht="15.75" customHeight="1" x14ac:dyDescent="0.25">
      <c r="A90" s="13" t="s">
        <v>94</v>
      </c>
      <c r="B90" s="85" t="s">
        <v>192</v>
      </c>
      <c r="C90" s="18"/>
      <c r="D90" s="188">
        <f>D86</f>
        <v>148302</v>
      </c>
      <c r="E90" s="188">
        <f>E86</f>
        <v>148302</v>
      </c>
      <c r="F90" s="188">
        <f>F86</f>
        <v>80738</v>
      </c>
      <c r="G90" s="188">
        <f>G86</f>
        <v>0</v>
      </c>
      <c r="H90" s="187">
        <f>H86</f>
        <v>0</v>
      </c>
      <c r="I90" s="187">
        <f>I86</f>
        <v>0</v>
      </c>
      <c r="J90" s="187">
        <f>J86</f>
        <v>0</v>
      </c>
      <c r="K90" s="187">
        <f>K86</f>
        <v>0</v>
      </c>
      <c r="L90" s="1">
        <f>L86</f>
        <v>148302</v>
      </c>
      <c r="M90" s="1">
        <f>M86</f>
        <v>148302</v>
      </c>
      <c r="N90" s="1">
        <f>N86</f>
        <v>80738</v>
      </c>
      <c r="O90" s="1">
        <f>O86</f>
        <v>0</v>
      </c>
    </row>
    <row r="91" spans="1:15" ht="15.95" customHeight="1" x14ac:dyDescent="0.25">
      <c r="A91" s="11" t="s">
        <v>95</v>
      </c>
      <c r="B91" s="420" t="s">
        <v>197</v>
      </c>
      <c r="C91" s="421"/>
      <c r="D91" s="421"/>
      <c r="E91" s="421"/>
      <c r="F91" s="421"/>
      <c r="G91" s="421"/>
      <c r="H91" s="421"/>
      <c r="I91" s="421"/>
      <c r="J91" s="421"/>
      <c r="K91" s="421"/>
      <c r="L91" s="421"/>
      <c r="M91" s="421"/>
      <c r="N91" s="421"/>
      <c r="O91" s="422"/>
    </row>
    <row r="92" spans="1:15" ht="15" customHeight="1" x14ac:dyDescent="0.25">
      <c r="A92" s="5" t="s">
        <v>96</v>
      </c>
      <c r="B92" s="12" t="s">
        <v>20</v>
      </c>
      <c r="C92" s="467" t="s">
        <v>25</v>
      </c>
      <c r="D92" s="247">
        <f>E92+G92</f>
        <v>201865</v>
      </c>
      <c r="E92" s="247">
        <v>201865</v>
      </c>
      <c r="F92" s="247">
        <f>SUM(F93:F93)</f>
        <v>0</v>
      </c>
      <c r="G92" s="247">
        <f>SUM(G93:G93)</f>
        <v>0</v>
      </c>
      <c r="H92" s="246">
        <f>I92+K92</f>
        <v>0</v>
      </c>
      <c r="I92" s="246"/>
      <c r="J92" s="246"/>
      <c r="K92" s="246">
        <f>SUM(K93:K93)</f>
        <v>0</v>
      </c>
      <c r="L92" s="245">
        <f>M92+O92</f>
        <v>201865</v>
      </c>
      <c r="M92" s="245">
        <v>201865</v>
      </c>
      <c r="N92" s="245">
        <f>SUM(N93:N93)</f>
        <v>0</v>
      </c>
      <c r="O92" s="245">
        <f>SUM(O93:O93)</f>
        <v>0</v>
      </c>
    </row>
    <row r="93" spans="1:15" ht="39" customHeight="1" x14ac:dyDescent="0.25">
      <c r="A93" s="83"/>
      <c r="B93" s="86" t="s">
        <v>241</v>
      </c>
      <c r="C93" s="466"/>
      <c r="D93" s="237"/>
      <c r="E93" s="237"/>
      <c r="F93" s="237"/>
      <c r="G93" s="237"/>
      <c r="H93" s="236"/>
      <c r="I93" s="236"/>
      <c r="J93" s="236"/>
      <c r="K93" s="236"/>
      <c r="L93" s="82"/>
      <c r="M93" s="82"/>
      <c r="N93" s="82"/>
      <c r="O93" s="82"/>
    </row>
    <row r="94" spans="1:15" ht="15" customHeight="1" x14ac:dyDescent="0.25">
      <c r="A94" s="48" t="s">
        <v>97</v>
      </c>
      <c r="B94" s="19" t="s">
        <v>7</v>
      </c>
      <c r="C94" s="465" t="s">
        <v>25</v>
      </c>
      <c r="D94" s="239">
        <f>E94+G94</f>
        <v>8110</v>
      </c>
      <c r="E94" s="239">
        <v>8110</v>
      </c>
      <c r="F94" s="239">
        <v>5786</v>
      </c>
      <c r="G94" s="239">
        <f>SUM(G95:G95)</f>
        <v>0</v>
      </c>
      <c r="H94" s="238">
        <f>I94+K94</f>
        <v>0</v>
      </c>
      <c r="I94" s="238"/>
      <c r="J94" s="238"/>
      <c r="K94" s="238">
        <f>SUM(K95:K95)</f>
        <v>0</v>
      </c>
      <c r="L94" s="81">
        <f>M94+O94</f>
        <v>8110</v>
      </c>
      <c r="M94" s="81">
        <f>E94+I94</f>
        <v>8110</v>
      </c>
      <c r="N94" s="81">
        <f>F94+J94</f>
        <v>5786</v>
      </c>
      <c r="O94" s="81">
        <f>G94+K94</f>
        <v>0</v>
      </c>
    </row>
    <row r="95" spans="1:15" ht="39" x14ac:dyDescent="0.25">
      <c r="A95" s="66"/>
      <c r="B95" s="78" t="s">
        <v>240</v>
      </c>
      <c r="C95" s="466"/>
      <c r="D95" s="237"/>
      <c r="E95" s="237"/>
      <c r="F95" s="237"/>
      <c r="G95" s="237"/>
      <c r="H95" s="236"/>
      <c r="I95" s="236"/>
      <c r="J95" s="236"/>
      <c r="K95" s="236"/>
      <c r="L95" s="82"/>
      <c r="M95" s="82"/>
      <c r="N95" s="82"/>
      <c r="O95" s="82"/>
    </row>
    <row r="96" spans="1:15" ht="15" customHeight="1" x14ac:dyDescent="0.25">
      <c r="A96" s="48" t="s">
        <v>98</v>
      </c>
      <c r="B96" s="19" t="s">
        <v>10</v>
      </c>
      <c r="C96" s="465" t="s">
        <v>25</v>
      </c>
      <c r="D96" s="239">
        <f>E96+G96</f>
        <v>8110</v>
      </c>
      <c r="E96" s="239">
        <v>8110</v>
      </c>
      <c r="F96" s="239">
        <v>5786</v>
      </c>
      <c r="G96" s="239">
        <f>SUM(G97:G97)</f>
        <v>0</v>
      </c>
      <c r="H96" s="238">
        <f>I96+K96</f>
        <v>0</v>
      </c>
      <c r="I96" s="238"/>
      <c r="J96" s="238"/>
      <c r="K96" s="238">
        <f>SUM(K97:K97)</f>
        <v>0</v>
      </c>
      <c r="L96" s="81">
        <f>M96+O96</f>
        <v>8110</v>
      </c>
      <c r="M96" s="81">
        <f>E96+I96</f>
        <v>8110</v>
      </c>
      <c r="N96" s="81">
        <f>F96+J96</f>
        <v>5786</v>
      </c>
      <c r="O96" s="81">
        <f>G96+K96</f>
        <v>0</v>
      </c>
    </row>
    <row r="97" spans="1:15" ht="39" x14ac:dyDescent="0.25">
      <c r="A97" s="66"/>
      <c r="B97" s="78" t="s">
        <v>240</v>
      </c>
      <c r="C97" s="466"/>
      <c r="D97" s="237"/>
      <c r="E97" s="237"/>
      <c r="F97" s="237"/>
      <c r="G97" s="237"/>
      <c r="H97" s="236"/>
      <c r="I97" s="236"/>
      <c r="J97" s="236"/>
      <c r="K97" s="236"/>
      <c r="L97" s="82"/>
      <c r="M97" s="82"/>
      <c r="N97" s="82"/>
      <c r="O97" s="82"/>
    </row>
    <row r="98" spans="1:15" ht="15" customHeight="1" x14ac:dyDescent="0.25">
      <c r="A98" s="48" t="s">
        <v>99</v>
      </c>
      <c r="B98" s="19" t="s">
        <v>11</v>
      </c>
      <c r="C98" s="465" t="s">
        <v>25</v>
      </c>
      <c r="D98" s="239">
        <f>E98+G98</f>
        <v>13529</v>
      </c>
      <c r="E98" s="239">
        <v>13529</v>
      </c>
      <c r="F98" s="239">
        <v>9653</v>
      </c>
      <c r="G98" s="239">
        <f>SUM(G99:G99)</f>
        <v>0</v>
      </c>
      <c r="H98" s="238">
        <f>I98+K98</f>
        <v>0</v>
      </c>
      <c r="I98" s="238"/>
      <c r="J98" s="238"/>
      <c r="K98" s="238">
        <f>SUM(K99:K99)</f>
        <v>0</v>
      </c>
      <c r="L98" s="81">
        <f>M98+O98</f>
        <v>13529</v>
      </c>
      <c r="M98" s="81">
        <f>E98+I98</f>
        <v>13529</v>
      </c>
      <c r="N98" s="81">
        <f>F98+J98</f>
        <v>9653</v>
      </c>
      <c r="O98" s="81">
        <f>G98+K98</f>
        <v>0</v>
      </c>
    </row>
    <row r="99" spans="1:15" ht="39" x14ac:dyDescent="0.25">
      <c r="A99" s="66"/>
      <c r="B99" s="78" t="s">
        <v>240</v>
      </c>
      <c r="C99" s="466"/>
      <c r="D99" s="237"/>
      <c r="E99" s="237"/>
      <c r="F99" s="237"/>
      <c r="G99" s="237"/>
      <c r="H99" s="236"/>
      <c r="I99" s="236"/>
      <c r="J99" s="236"/>
      <c r="K99" s="236"/>
      <c r="L99" s="82"/>
      <c r="M99" s="82"/>
      <c r="N99" s="82"/>
      <c r="O99" s="82"/>
    </row>
    <row r="100" spans="1:15" ht="15" customHeight="1" x14ac:dyDescent="0.25">
      <c r="A100" s="48" t="s">
        <v>100</v>
      </c>
      <c r="B100" s="19" t="s">
        <v>12</v>
      </c>
      <c r="C100" s="465" t="s">
        <v>25</v>
      </c>
      <c r="D100" s="239">
        <f>E100+G100</f>
        <v>9584</v>
      </c>
      <c r="E100" s="239">
        <v>9584</v>
      </c>
      <c r="F100" s="239">
        <v>6838</v>
      </c>
      <c r="G100" s="239">
        <f>SUM(G101:G101)</f>
        <v>0</v>
      </c>
      <c r="H100" s="238">
        <f>I100+K100</f>
        <v>0</v>
      </c>
      <c r="I100" s="238"/>
      <c r="J100" s="238"/>
      <c r="K100" s="238">
        <f>SUM(K101:K101)</f>
        <v>0</v>
      </c>
      <c r="L100" s="81">
        <f>M100+O100</f>
        <v>9584</v>
      </c>
      <c r="M100" s="81">
        <f>E100+I100</f>
        <v>9584</v>
      </c>
      <c r="N100" s="81">
        <f>F100+J100</f>
        <v>6838</v>
      </c>
      <c r="O100" s="81">
        <f>G100+K100</f>
        <v>0</v>
      </c>
    </row>
    <row r="101" spans="1:15" ht="39" x14ac:dyDescent="0.25">
      <c r="A101" s="66"/>
      <c r="B101" s="78" t="s">
        <v>240</v>
      </c>
      <c r="C101" s="466"/>
      <c r="D101" s="237"/>
      <c r="E101" s="237"/>
      <c r="F101" s="237"/>
      <c r="G101" s="237"/>
      <c r="H101" s="236"/>
      <c r="I101" s="236"/>
      <c r="J101" s="236"/>
      <c r="K101" s="236"/>
      <c r="L101" s="82"/>
      <c r="M101" s="82"/>
      <c r="N101" s="82"/>
      <c r="O101" s="82"/>
    </row>
    <row r="102" spans="1:15" ht="15" customHeight="1" x14ac:dyDescent="0.25">
      <c r="A102" s="48" t="s">
        <v>101</v>
      </c>
      <c r="B102" s="19" t="s">
        <v>68</v>
      </c>
      <c r="C102" s="465" t="s">
        <v>25</v>
      </c>
      <c r="D102" s="239">
        <f>E102+G102</f>
        <v>13270</v>
      </c>
      <c r="E102" s="239">
        <v>13270</v>
      </c>
      <c r="F102" s="239">
        <v>8417</v>
      </c>
      <c r="G102" s="239">
        <f>SUM(G103:G103)</f>
        <v>0</v>
      </c>
      <c r="H102" s="238">
        <f>I102+K102</f>
        <v>0</v>
      </c>
      <c r="I102" s="238"/>
      <c r="J102" s="238"/>
      <c r="K102" s="238">
        <f>SUM(K103:K103)</f>
        <v>0</v>
      </c>
      <c r="L102" s="81">
        <f>M102+O102</f>
        <v>13270</v>
      </c>
      <c r="M102" s="81">
        <f>E102+I102</f>
        <v>13270</v>
      </c>
      <c r="N102" s="81">
        <f>F102+J102</f>
        <v>8417</v>
      </c>
      <c r="O102" s="81">
        <f>G102+K102</f>
        <v>0</v>
      </c>
    </row>
    <row r="103" spans="1:15" ht="39" x14ac:dyDescent="0.25">
      <c r="A103" s="66"/>
      <c r="B103" s="78" t="s">
        <v>240</v>
      </c>
      <c r="C103" s="466"/>
      <c r="D103" s="237"/>
      <c r="E103" s="237"/>
      <c r="F103" s="237"/>
      <c r="G103" s="237"/>
      <c r="H103" s="236"/>
      <c r="I103" s="236"/>
      <c r="J103" s="236"/>
      <c r="K103" s="236"/>
      <c r="L103" s="82"/>
      <c r="M103" s="82"/>
      <c r="N103" s="82"/>
      <c r="O103" s="82"/>
    </row>
    <row r="104" spans="1:15" ht="15" customHeight="1" x14ac:dyDescent="0.25">
      <c r="A104" s="48" t="s">
        <v>102</v>
      </c>
      <c r="B104" s="19" t="s">
        <v>14</v>
      </c>
      <c r="C104" s="465" t="s">
        <v>25</v>
      </c>
      <c r="D104" s="239">
        <f>E104+G104</f>
        <v>9215</v>
      </c>
      <c r="E104" s="239">
        <v>9215</v>
      </c>
      <c r="F104" s="239">
        <v>6575</v>
      </c>
      <c r="G104" s="239">
        <f>SUM(G105:G105)</f>
        <v>0</v>
      </c>
      <c r="H104" s="238">
        <f>I104+K104</f>
        <v>0</v>
      </c>
      <c r="I104" s="238"/>
      <c r="J104" s="238">
        <v>10</v>
      </c>
      <c r="K104" s="238">
        <f>SUM(K105:K105)</f>
        <v>0</v>
      </c>
      <c r="L104" s="81">
        <f>M104+O104</f>
        <v>9215</v>
      </c>
      <c r="M104" s="81">
        <f>E104+I104</f>
        <v>9215</v>
      </c>
      <c r="N104" s="81">
        <f>F104+J104</f>
        <v>6585</v>
      </c>
      <c r="O104" s="81">
        <f>G104+K104</f>
        <v>0</v>
      </c>
    </row>
    <row r="105" spans="1:15" ht="39" x14ac:dyDescent="0.25">
      <c r="A105" s="66"/>
      <c r="B105" s="78" t="s">
        <v>240</v>
      </c>
      <c r="C105" s="466"/>
      <c r="D105" s="237"/>
      <c r="E105" s="237"/>
      <c r="F105" s="237"/>
      <c r="G105" s="237"/>
      <c r="H105" s="236"/>
      <c r="I105" s="236"/>
      <c r="J105" s="236"/>
      <c r="K105" s="236"/>
      <c r="L105" s="82"/>
      <c r="M105" s="82"/>
      <c r="N105" s="82"/>
      <c r="O105" s="82"/>
    </row>
    <row r="106" spans="1:15" ht="15" customHeight="1" x14ac:dyDescent="0.25">
      <c r="A106" s="48" t="s">
        <v>103</v>
      </c>
      <c r="B106" s="19" t="s">
        <v>15</v>
      </c>
      <c r="C106" s="465" t="s">
        <v>25</v>
      </c>
      <c r="D106" s="239">
        <f>E106+G106</f>
        <v>10327</v>
      </c>
      <c r="E106" s="239">
        <v>10327</v>
      </c>
      <c r="F106" s="239">
        <v>7368</v>
      </c>
      <c r="G106" s="239">
        <f>SUM(G107:G107)</f>
        <v>0</v>
      </c>
      <c r="H106" s="238">
        <f>I106+K106</f>
        <v>0</v>
      </c>
      <c r="I106" s="238"/>
      <c r="J106" s="238"/>
      <c r="K106" s="238">
        <f>SUM(K107:K107)</f>
        <v>0</v>
      </c>
      <c r="L106" s="81">
        <f>M106+O106</f>
        <v>10327</v>
      </c>
      <c r="M106" s="81">
        <f>E106+I106</f>
        <v>10327</v>
      </c>
      <c r="N106" s="81">
        <f>F106+J106</f>
        <v>7368</v>
      </c>
      <c r="O106" s="81">
        <f>G106+K106</f>
        <v>0</v>
      </c>
    </row>
    <row r="107" spans="1:15" ht="39" x14ac:dyDescent="0.25">
      <c r="A107" s="66"/>
      <c r="B107" s="78" t="s">
        <v>240</v>
      </c>
      <c r="C107" s="466"/>
      <c r="D107" s="237"/>
      <c r="E107" s="237"/>
      <c r="F107" s="237"/>
      <c r="G107" s="237"/>
      <c r="H107" s="236"/>
      <c r="I107" s="236"/>
      <c r="J107" s="236"/>
      <c r="K107" s="236"/>
      <c r="L107" s="82"/>
      <c r="M107" s="82"/>
      <c r="N107" s="82"/>
      <c r="O107" s="82"/>
    </row>
    <row r="108" spans="1:15" ht="15" customHeight="1" x14ac:dyDescent="0.25">
      <c r="A108" s="48" t="s">
        <v>104</v>
      </c>
      <c r="B108" s="19" t="s">
        <v>16</v>
      </c>
      <c r="C108" s="465" t="s">
        <v>25</v>
      </c>
      <c r="D108" s="239">
        <f>E108+G108</f>
        <v>29119</v>
      </c>
      <c r="E108" s="239">
        <v>29119</v>
      </c>
      <c r="F108" s="239">
        <v>20778</v>
      </c>
      <c r="G108" s="239">
        <f>SUM(G109:G109)</f>
        <v>0</v>
      </c>
      <c r="H108" s="238">
        <f>I108+K108</f>
        <v>0</v>
      </c>
      <c r="I108" s="238"/>
      <c r="J108" s="238"/>
      <c r="K108" s="238">
        <f>SUM(K109:K109)</f>
        <v>0</v>
      </c>
      <c r="L108" s="81">
        <f>M108+O108</f>
        <v>29119</v>
      </c>
      <c r="M108" s="81">
        <f>E108+I108</f>
        <v>29119</v>
      </c>
      <c r="N108" s="81">
        <f>F108+J108</f>
        <v>20778</v>
      </c>
      <c r="O108" s="81">
        <f>G108+K108</f>
        <v>0</v>
      </c>
    </row>
    <row r="109" spans="1:15" ht="39" x14ac:dyDescent="0.25">
      <c r="A109" s="66"/>
      <c r="B109" s="78" t="s">
        <v>240</v>
      </c>
      <c r="C109" s="466"/>
      <c r="D109" s="237"/>
      <c r="E109" s="237"/>
      <c r="F109" s="237"/>
      <c r="G109" s="237"/>
      <c r="H109" s="236"/>
      <c r="I109" s="236"/>
      <c r="J109" s="236"/>
      <c r="K109" s="236"/>
      <c r="L109" s="82"/>
      <c r="M109" s="82"/>
      <c r="N109" s="82"/>
      <c r="O109" s="82"/>
    </row>
    <row r="110" spans="1:15" ht="15" customHeight="1" x14ac:dyDescent="0.25">
      <c r="A110" s="48" t="s">
        <v>105</v>
      </c>
      <c r="B110" s="19" t="s">
        <v>17</v>
      </c>
      <c r="C110" s="465" t="s">
        <v>25</v>
      </c>
      <c r="D110" s="239">
        <f>E110+G110</f>
        <v>8478</v>
      </c>
      <c r="E110" s="239">
        <v>8478</v>
      </c>
      <c r="F110" s="239">
        <v>6049</v>
      </c>
      <c r="G110" s="239">
        <f>SUM(G111:G111)</f>
        <v>0</v>
      </c>
      <c r="H110" s="238">
        <f>I110+K110</f>
        <v>0</v>
      </c>
      <c r="I110" s="238"/>
      <c r="J110" s="238"/>
      <c r="K110" s="238">
        <f>SUM(K111:K111)</f>
        <v>0</v>
      </c>
      <c r="L110" s="81">
        <f>M110+O110</f>
        <v>8478</v>
      </c>
      <c r="M110" s="81">
        <f>E110+I110</f>
        <v>8478</v>
      </c>
      <c r="N110" s="81">
        <f>F110+J110</f>
        <v>6049</v>
      </c>
      <c r="O110" s="81">
        <f>G110+K110</f>
        <v>0</v>
      </c>
    </row>
    <row r="111" spans="1:15" ht="39" x14ac:dyDescent="0.25">
      <c r="A111" s="66"/>
      <c r="B111" s="78" t="s">
        <v>240</v>
      </c>
      <c r="C111" s="466"/>
      <c r="D111" s="237"/>
      <c r="E111" s="237"/>
      <c r="F111" s="237"/>
      <c r="G111" s="237"/>
      <c r="H111" s="236"/>
      <c r="I111" s="236"/>
      <c r="J111" s="236"/>
      <c r="K111" s="236"/>
      <c r="L111" s="82"/>
      <c r="M111" s="82"/>
      <c r="N111" s="82"/>
      <c r="O111" s="82"/>
    </row>
    <row r="112" spans="1:15" ht="15" customHeight="1" x14ac:dyDescent="0.25">
      <c r="A112" s="48" t="s">
        <v>106</v>
      </c>
      <c r="B112" s="19" t="s">
        <v>18</v>
      </c>
      <c r="C112" s="465" t="s">
        <v>25</v>
      </c>
      <c r="D112" s="239">
        <f>E112+G112</f>
        <v>6635</v>
      </c>
      <c r="E112" s="239">
        <v>6635</v>
      </c>
      <c r="F112" s="239">
        <v>4734</v>
      </c>
      <c r="G112" s="239">
        <f>SUM(G113:G113)</f>
        <v>0</v>
      </c>
      <c r="H112" s="238">
        <f>I112+K112</f>
        <v>0</v>
      </c>
      <c r="I112" s="238"/>
      <c r="J112" s="238"/>
      <c r="K112" s="238">
        <f>SUM(K113:K113)</f>
        <v>0</v>
      </c>
      <c r="L112" s="81">
        <f>M112+O112</f>
        <v>6635</v>
      </c>
      <c r="M112" s="81">
        <f>E112+I112</f>
        <v>6635</v>
      </c>
      <c r="N112" s="81">
        <f>F112+J112</f>
        <v>4734</v>
      </c>
      <c r="O112" s="81">
        <f>G112+K112</f>
        <v>0</v>
      </c>
    </row>
    <row r="113" spans="1:15" ht="39" x14ac:dyDescent="0.25">
      <c r="A113" s="66"/>
      <c r="B113" s="78" t="s">
        <v>240</v>
      </c>
      <c r="C113" s="466"/>
      <c r="D113" s="237"/>
      <c r="E113" s="237"/>
      <c r="F113" s="237"/>
      <c r="G113" s="237"/>
      <c r="H113" s="236"/>
      <c r="I113" s="236"/>
      <c r="J113" s="236"/>
      <c r="K113" s="236"/>
      <c r="L113" s="82"/>
      <c r="M113" s="82"/>
      <c r="N113" s="82"/>
      <c r="O113" s="82"/>
    </row>
    <row r="114" spans="1:15" ht="15" customHeight="1" x14ac:dyDescent="0.25">
      <c r="A114" s="48" t="s">
        <v>107</v>
      </c>
      <c r="B114" s="19" t="s">
        <v>19</v>
      </c>
      <c r="C114" s="465" t="s">
        <v>25</v>
      </c>
      <c r="D114" s="239">
        <f>E114+G114</f>
        <v>75195</v>
      </c>
      <c r="E114" s="239">
        <v>75195</v>
      </c>
      <c r="F114" s="239">
        <v>46027</v>
      </c>
      <c r="G114" s="239">
        <f>SUM(G115:G115)</f>
        <v>0</v>
      </c>
      <c r="H114" s="238">
        <f>I114+K114</f>
        <v>0</v>
      </c>
      <c r="I114" s="238"/>
      <c r="J114" s="238"/>
      <c r="K114" s="238">
        <f>SUM(K115:K115)</f>
        <v>0</v>
      </c>
      <c r="L114" s="81">
        <f>M114+O114</f>
        <v>75195</v>
      </c>
      <c r="M114" s="81">
        <f>E114+I114</f>
        <v>75195</v>
      </c>
      <c r="N114" s="81">
        <f>F114+J114</f>
        <v>46027</v>
      </c>
      <c r="O114" s="81">
        <f>G114+K114</f>
        <v>0</v>
      </c>
    </row>
    <row r="115" spans="1:15" ht="39" x14ac:dyDescent="0.25">
      <c r="A115" s="66"/>
      <c r="B115" s="78" t="s">
        <v>240</v>
      </c>
      <c r="C115" s="466"/>
      <c r="D115" s="237"/>
      <c r="E115" s="237"/>
      <c r="F115" s="237"/>
      <c r="G115" s="237"/>
      <c r="H115" s="236"/>
      <c r="I115" s="236"/>
      <c r="J115" s="236"/>
      <c r="K115" s="236"/>
      <c r="L115" s="82"/>
      <c r="M115" s="82"/>
      <c r="N115" s="82"/>
      <c r="O115" s="82"/>
    </row>
    <row r="116" spans="1:15" ht="15.95" customHeight="1" x14ac:dyDescent="0.25">
      <c r="A116" s="13" t="s">
        <v>108</v>
      </c>
      <c r="B116" s="17" t="s">
        <v>194</v>
      </c>
      <c r="C116" s="15"/>
      <c r="D116" s="188">
        <f>SUM(D92:D115)</f>
        <v>393437</v>
      </c>
      <c r="E116" s="188">
        <f>SUM(E92:E115)</f>
        <v>393437</v>
      </c>
      <c r="F116" s="188">
        <f>SUM(F92:F115)</f>
        <v>128011</v>
      </c>
      <c r="G116" s="188">
        <f>SUM(G92:G115)</f>
        <v>0</v>
      </c>
      <c r="H116" s="187">
        <f>SUM(H92:H115)</f>
        <v>0</v>
      </c>
      <c r="I116" s="187">
        <f>SUM(I92:I115)</f>
        <v>0</v>
      </c>
      <c r="J116" s="187">
        <f>SUM(J92:J115)</f>
        <v>10</v>
      </c>
      <c r="K116" s="187">
        <f>SUM(K92:K115)</f>
        <v>0</v>
      </c>
      <c r="L116" s="1">
        <f>SUM(L92:L115)</f>
        <v>393437</v>
      </c>
      <c r="M116" s="1">
        <f>SUM(M92:M115)</f>
        <v>393437</v>
      </c>
      <c r="N116" s="1">
        <f>SUM(N92:N115)</f>
        <v>128021</v>
      </c>
      <c r="O116" s="1">
        <f>SUM(O92:O115)</f>
        <v>0</v>
      </c>
    </row>
    <row r="117" spans="1:15" ht="15.95" customHeight="1" x14ac:dyDescent="0.25">
      <c r="A117" s="11" t="s">
        <v>109</v>
      </c>
      <c r="B117" s="420" t="s">
        <v>75</v>
      </c>
      <c r="C117" s="421"/>
      <c r="D117" s="421"/>
      <c r="E117" s="421"/>
      <c r="F117" s="421"/>
      <c r="G117" s="421"/>
      <c r="H117" s="421"/>
      <c r="I117" s="421"/>
      <c r="J117" s="421"/>
      <c r="K117" s="421"/>
      <c r="L117" s="421"/>
      <c r="M117" s="421"/>
      <c r="N117" s="421"/>
      <c r="O117" s="422"/>
    </row>
    <row r="118" spans="1:15" ht="15" customHeight="1" x14ac:dyDescent="0.25">
      <c r="A118" s="473" t="s">
        <v>110</v>
      </c>
      <c r="B118" s="47" t="s">
        <v>20</v>
      </c>
      <c r="C118" s="244"/>
      <c r="D118" s="243">
        <f>SUM(D120:D123)</f>
        <v>972533</v>
      </c>
      <c r="E118" s="243">
        <f>SUM(E120:E123)</f>
        <v>972533</v>
      </c>
      <c r="F118" s="243">
        <f>SUM(F120:F123)</f>
        <v>0</v>
      </c>
      <c r="G118" s="243">
        <f>SUM(G120:G123)</f>
        <v>0</v>
      </c>
      <c r="H118" s="242">
        <f>SUM(H120:H123)</f>
        <v>-11607</v>
      </c>
      <c r="I118" s="242">
        <f>SUM(I120:I123)</f>
        <v>-11607</v>
      </c>
      <c r="J118" s="242">
        <f>SUM(J120:J123)</f>
        <v>0</v>
      </c>
      <c r="K118" s="242">
        <f>SUM(K120:K123)</f>
        <v>0</v>
      </c>
      <c r="L118" s="47">
        <f>SUM(L120:L123)</f>
        <v>960926</v>
      </c>
      <c r="M118" s="47">
        <f>SUM(M120:M123)</f>
        <v>960926</v>
      </c>
      <c r="N118" s="47">
        <f>SUM(N120:N123)</f>
        <v>0</v>
      </c>
      <c r="O118" s="47">
        <f>SUM(O120:O123)</f>
        <v>0</v>
      </c>
    </row>
    <row r="119" spans="1:15" ht="15" customHeight="1" x14ac:dyDescent="0.25">
      <c r="A119" s="474"/>
      <c r="B119" s="73" t="s">
        <v>213</v>
      </c>
      <c r="C119" s="87"/>
      <c r="D119" s="241"/>
      <c r="E119" s="241"/>
      <c r="F119" s="241"/>
      <c r="G119" s="241"/>
      <c r="H119" s="240"/>
      <c r="I119" s="240"/>
      <c r="J119" s="240"/>
      <c r="K119" s="240"/>
      <c r="L119" s="16"/>
      <c r="M119" s="16"/>
      <c r="N119" s="16"/>
      <c r="O119" s="19"/>
    </row>
    <row r="120" spans="1:15" ht="26.25" x14ac:dyDescent="0.25">
      <c r="A120" s="474"/>
      <c r="B120" s="75" t="s">
        <v>242</v>
      </c>
      <c r="C120" s="88">
        <v>10</v>
      </c>
      <c r="D120" s="193">
        <f>E120+G120</f>
        <v>21605</v>
      </c>
      <c r="E120" s="193">
        <v>21605</v>
      </c>
      <c r="F120" s="193"/>
      <c r="G120" s="193"/>
      <c r="H120" s="194">
        <f>I120+K120</f>
        <v>0</v>
      </c>
      <c r="I120" s="194"/>
      <c r="J120" s="194"/>
      <c r="K120" s="194"/>
      <c r="L120" s="366">
        <f>M120+O120</f>
        <v>21605</v>
      </c>
      <c r="M120" s="365">
        <f>E120+I120</f>
        <v>21605</v>
      </c>
      <c r="N120" s="365">
        <f>F120+J120</f>
        <v>0</v>
      </c>
      <c r="O120" s="364">
        <f>G120+K120</f>
        <v>0</v>
      </c>
    </row>
    <row r="121" spans="1:15" ht="26.25" x14ac:dyDescent="0.25">
      <c r="A121" s="474"/>
      <c r="B121" s="392" t="s">
        <v>218</v>
      </c>
      <c r="C121" s="26" t="s">
        <v>24</v>
      </c>
      <c r="D121" s="190">
        <f>E121+G121</f>
        <v>208848</v>
      </c>
      <c r="E121" s="190">
        <v>208848</v>
      </c>
      <c r="F121" s="190"/>
      <c r="G121" s="190"/>
      <c r="H121" s="189">
        <f>I121+K121</f>
        <v>-9728</v>
      </c>
      <c r="I121" s="189">
        <v>-9728</v>
      </c>
      <c r="J121" s="189"/>
      <c r="K121" s="189"/>
      <c r="L121" s="8">
        <f>M121+O121</f>
        <v>199120</v>
      </c>
      <c r="M121" s="363">
        <f>E121+I121</f>
        <v>199120</v>
      </c>
      <c r="N121" s="363">
        <f>F121+J121</f>
        <v>0</v>
      </c>
      <c r="O121" s="363">
        <f>G121+K121</f>
        <v>0</v>
      </c>
    </row>
    <row r="122" spans="1:15" x14ac:dyDescent="0.25">
      <c r="A122" s="474"/>
      <c r="B122" s="392" t="s">
        <v>243</v>
      </c>
      <c r="C122" s="20" t="s">
        <v>24</v>
      </c>
      <c r="D122" s="190">
        <f>E122+G122</f>
        <v>398912</v>
      </c>
      <c r="E122" s="191">
        <v>398912</v>
      </c>
      <c r="F122" s="191"/>
      <c r="G122" s="191"/>
      <c r="H122" s="189">
        <f>I122+K122</f>
        <v>-31879</v>
      </c>
      <c r="I122" s="196">
        <v>-31879</v>
      </c>
      <c r="J122" s="196"/>
      <c r="K122" s="196"/>
      <c r="L122" s="8">
        <f>M122+O122</f>
        <v>367033</v>
      </c>
      <c r="M122" s="81">
        <f>E122+I122</f>
        <v>367033</v>
      </c>
      <c r="N122" s="81">
        <f>F122+J122</f>
        <v>0</v>
      </c>
      <c r="O122" s="81">
        <f>G122+K122</f>
        <v>0</v>
      </c>
    </row>
    <row r="123" spans="1:15" ht="26.25" x14ac:dyDescent="0.25">
      <c r="A123" s="474"/>
      <c r="B123" s="343" t="s">
        <v>244</v>
      </c>
      <c r="C123" s="20" t="s">
        <v>24</v>
      </c>
      <c r="D123" s="190">
        <f>E123+G123</f>
        <v>343168</v>
      </c>
      <c r="E123" s="190">
        <v>343168</v>
      </c>
      <c r="F123" s="190"/>
      <c r="G123" s="190"/>
      <c r="H123" s="189">
        <f>I123+K123</f>
        <v>30000</v>
      </c>
      <c r="I123" s="189">
        <v>30000</v>
      </c>
      <c r="J123" s="189"/>
      <c r="K123" s="189"/>
      <c r="L123" s="8">
        <f>M123+O123</f>
        <v>373168</v>
      </c>
      <c r="M123" s="408">
        <f>E123+I123</f>
        <v>373168</v>
      </c>
      <c r="N123" s="81">
        <f>F123+J123</f>
        <v>0</v>
      </c>
      <c r="O123" s="81">
        <f>G123+K123</f>
        <v>0</v>
      </c>
    </row>
    <row r="124" spans="1:15" ht="15" customHeight="1" x14ac:dyDescent="0.25">
      <c r="A124" s="471" t="s">
        <v>111</v>
      </c>
      <c r="B124" s="47" t="s">
        <v>59</v>
      </c>
      <c r="C124" s="465" t="s">
        <v>24</v>
      </c>
      <c r="D124" s="239">
        <f>E124+G124</f>
        <v>99270</v>
      </c>
      <c r="E124" s="239">
        <v>99270</v>
      </c>
      <c r="F124" s="239">
        <v>75845</v>
      </c>
      <c r="G124" s="239"/>
      <c r="H124" s="238">
        <f>I124+K124</f>
        <v>0</v>
      </c>
      <c r="I124" s="238"/>
      <c r="J124" s="238"/>
      <c r="K124" s="238"/>
      <c r="L124" s="81">
        <f>M124+O124</f>
        <v>99270</v>
      </c>
      <c r="M124" s="81">
        <f>E124+I124</f>
        <v>99270</v>
      </c>
      <c r="N124" s="81">
        <f>F124+J124</f>
        <v>75845</v>
      </c>
      <c r="O124" s="81">
        <f>G124+K124</f>
        <v>0</v>
      </c>
    </row>
    <row r="125" spans="1:15" s="24" customFormat="1" ht="25.5" x14ac:dyDescent="0.2">
      <c r="A125" s="472"/>
      <c r="B125" s="78" t="s">
        <v>245</v>
      </c>
      <c r="C125" s="466"/>
      <c r="D125" s="237"/>
      <c r="E125" s="237"/>
      <c r="F125" s="237"/>
      <c r="G125" s="237"/>
      <c r="H125" s="236"/>
      <c r="I125" s="236"/>
      <c r="J125" s="236"/>
      <c r="K125" s="236"/>
      <c r="L125" s="82"/>
      <c r="M125" s="82"/>
      <c r="N125" s="82"/>
      <c r="O125" s="82"/>
    </row>
    <row r="126" spans="1:15" ht="15.95" customHeight="1" x14ac:dyDescent="0.25">
      <c r="A126" s="60" t="s">
        <v>112</v>
      </c>
      <c r="B126" s="33" t="s">
        <v>196</v>
      </c>
      <c r="C126" s="18"/>
      <c r="D126" s="188">
        <f>D118+D124</f>
        <v>1071803</v>
      </c>
      <c r="E126" s="188">
        <f>E118+E124</f>
        <v>1071803</v>
      </c>
      <c r="F126" s="188">
        <f>F118+F124</f>
        <v>75845</v>
      </c>
      <c r="G126" s="188">
        <f>G118+G124</f>
        <v>0</v>
      </c>
      <c r="H126" s="187">
        <f>H118+H124</f>
        <v>-11607</v>
      </c>
      <c r="I126" s="187">
        <f>I118+I124</f>
        <v>-11607</v>
      </c>
      <c r="J126" s="187">
        <f>J118+J124</f>
        <v>0</v>
      </c>
      <c r="K126" s="187">
        <f>K118+K124</f>
        <v>0</v>
      </c>
      <c r="L126" s="1">
        <f>L118+L124</f>
        <v>1060196</v>
      </c>
      <c r="M126" s="1">
        <f>M118+M124</f>
        <v>1060196</v>
      </c>
      <c r="N126" s="1">
        <f>N118+N124</f>
        <v>75845</v>
      </c>
      <c r="O126" s="1">
        <f>O118+O124</f>
        <v>0</v>
      </c>
    </row>
    <row r="127" spans="1:15" ht="15.95" customHeight="1" x14ac:dyDescent="0.25">
      <c r="A127" s="70" t="s">
        <v>113</v>
      </c>
      <c r="B127" s="71" t="s">
        <v>188</v>
      </c>
      <c r="C127" s="89"/>
      <c r="D127" s="235">
        <f>SUM(D129:D148)</f>
        <v>2461006</v>
      </c>
      <c r="E127" s="235">
        <f>SUM(E129:E148)</f>
        <v>2461006</v>
      </c>
      <c r="F127" s="235">
        <f>SUM(F129:F148)</f>
        <v>819365</v>
      </c>
      <c r="G127" s="235">
        <f>SUM(G129:G148)</f>
        <v>0</v>
      </c>
      <c r="H127" s="234">
        <f>SUM(H129:H148)</f>
        <v>-12225</v>
      </c>
      <c r="I127" s="234">
        <f>SUM(I129:I148)</f>
        <v>-12225</v>
      </c>
      <c r="J127" s="234">
        <f>SUM(J129:J148)</f>
        <v>164</v>
      </c>
      <c r="K127" s="234">
        <f>SUM(K129:K148)</f>
        <v>0</v>
      </c>
      <c r="L127" s="90">
        <f>SUM(L129:L148)</f>
        <v>2448781</v>
      </c>
      <c r="M127" s="90">
        <f>SUM(M129:M148)</f>
        <v>2448781</v>
      </c>
      <c r="N127" s="90">
        <f>SUM(N129:N148)</f>
        <v>819529</v>
      </c>
      <c r="O127" s="90">
        <f>SUM(O129:O148)</f>
        <v>0</v>
      </c>
    </row>
    <row r="128" spans="1:15" ht="15" customHeight="1" x14ac:dyDescent="0.25">
      <c r="A128" s="67"/>
      <c r="B128" s="91" t="s">
        <v>213</v>
      </c>
      <c r="C128" s="92"/>
      <c r="D128" s="233"/>
      <c r="E128" s="233"/>
      <c r="F128" s="232"/>
      <c r="G128" s="232"/>
      <c r="H128" s="231"/>
      <c r="I128" s="231"/>
      <c r="J128" s="230"/>
      <c r="K128" s="230"/>
      <c r="L128" s="229"/>
      <c r="M128" s="229"/>
      <c r="N128" s="228"/>
      <c r="O128" s="228"/>
    </row>
    <row r="129" spans="1:15" ht="26.25" x14ac:dyDescent="0.25">
      <c r="A129" s="67"/>
      <c r="B129" s="93" t="s">
        <v>226</v>
      </c>
      <c r="C129" s="94"/>
      <c r="D129" s="227">
        <f>E129+G129</f>
        <v>782</v>
      </c>
      <c r="E129" s="227">
        <f>E24</f>
        <v>782</v>
      </c>
      <c r="F129" s="227">
        <f>F24</f>
        <v>597</v>
      </c>
      <c r="G129" s="227">
        <f>G24</f>
        <v>0</v>
      </c>
      <c r="H129" s="199">
        <f>I129+K129</f>
        <v>0</v>
      </c>
      <c r="I129" s="199">
        <f>I24</f>
        <v>0</v>
      </c>
      <c r="J129" s="199">
        <f>J24</f>
        <v>0</v>
      </c>
      <c r="K129" s="199">
        <f>K24</f>
        <v>0</v>
      </c>
      <c r="L129" s="226">
        <f>M129+O129</f>
        <v>782</v>
      </c>
      <c r="M129" s="226">
        <f>M24</f>
        <v>782</v>
      </c>
      <c r="N129" s="226">
        <f>N24</f>
        <v>597</v>
      </c>
      <c r="O129" s="226">
        <f>O24</f>
        <v>0</v>
      </c>
    </row>
    <row r="130" spans="1:15" x14ac:dyDescent="0.25">
      <c r="A130" s="96"/>
      <c r="B130" s="97" t="s">
        <v>220</v>
      </c>
      <c r="C130" s="98"/>
      <c r="D130" s="200">
        <f>E130+G130</f>
        <v>62761</v>
      </c>
      <c r="E130" s="200">
        <f>E25</f>
        <v>62761</v>
      </c>
      <c r="F130" s="200">
        <f>F25</f>
        <v>23594</v>
      </c>
      <c r="G130" s="200">
        <f>G25</f>
        <v>0</v>
      </c>
      <c r="H130" s="198">
        <f>I130+K130</f>
        <v>0</v>
      </c>
      <c r="I130" s="198">
        <f>I25</f>
        <v>0</v>
      </c>
      <c r="J130" s="198">
        <f>J25</f>
        <v>0</v>
      </c>
      <c r="K130" s="198">
        <f>K25</f>
        <v>0</v>
      </c>
      <c r="L130" s="69">
        <f>M130+O130</f>
        <v>62761</v>
      </c>
      <c r="M130" s="69">
        <f>M25</f>
        <v>62761</v>
      </c>
      <c r="N130" s="69">
        <f>N25</f>
        <v>23594</v>
      </c>
      <c r="O130" s="69">
        <f>O25</f>
        <v>0</v>
      </c>
    </row>
    <row r="131" spans="1:15" ht="26.25" x14ac:dyDescent="0.25">
      <c r="A131" s="96"/>
      <c r="B131" s="97" t="s">
        <v>228</v>
      </c>
      <c r="C131" s="98"/>
      <c r="D131" s="200">
        <f>E131+G131</f>
        <v>8000</v>
      </c>
      <c r="E131" s="200">
        <f>E26</f>
        <v>8000</v>
      </c>
      <c r="F131" s="200">
        <f>F26</f>
        <v>6100</v>
      </c>
      <c r="G131" s="200">
        <f>G26</f>
        <v>0</v>
      </c>
      <c r="H131" s="198">
        <f>I131+K131</f>
        <v>0</v>
      </c>
      <c r="I131" s="198">
        <f>I26</f>
        <v>0</v>
      </c>
      <c r="J131" s="198">
        <f>J26</f>
        <v>0</v>
      </c>
      <c r="K131" s="198">
        <f>K26</f>
        <v>0</v>
      </c>
      <c r="L131" s="69">
        <f>M131+O131</f>
        <v>8000</v>
      </c>
      <c r="M131" s="69">
        <f>M26</f>
        <v>8000</v>
      </c>
      <c r="N131" s="69">
        <f>N26</f>
        <v>6100</v>
      </c>
      <c r="O131" s="69">
        <f>O26</f>
        <v>0</v>
      </c>
    </row>
    <row r="132" spans="1:15" ht="26.25" x14ac:dyDescent="0.25">
      <c r="A132" s="96"/>
      <c r="B132" s="97" t="s">
        <v>222</v>
      </c>
      <c r="C132" s="98"/>
      <c r="D132" s="200">
        <f>E132+G132</f>
        <v>25933</v>
      </c>
      <c r="E132" s="200">
        <f>E27</f>
        <v>25933</v>
      </c>
      <c r="F132" s="200">
        <f>F27</f>
        <v>16000</v>
      </c>
      <c r="G132" s="200">
        <f>G27</f>
        <v>0</v>
      </c>
      <c r="H132" s="198">
        <f>I132+K132</f>
        <v>0</v>
      </c>
      <c r="I132" s="198">
        <f>I27</f>
        <v>0</v>
      </c>
      <c r="J132" s="198">
        <f>J27</f>
        <v>1585</v>
      </c>
      <c r="K132" s="198">
        <f>K27</f>
        <v>0</v>
      </c>
      <c r="L132" s="69">
        <f>M132+O132</f>
        <v>25933</v>
      </c>
      <c r="M132" s="69">
        <f>M27</f>
        <v>25933</v>
      </c>
      <c r="N132" s="69">
        <f>N27</f>
        <v>17585</v>
      </c>
      <c r="O132" s="69">
        <f>O27</f>
        <v>0</v>
      </c>
    </row>
    <row r="133" spans="1:15" x14ac:dyDescent="0.25">
      <c r="A133" s="96"/>
      <c r="B133" s="97" t="s">
        <v>229</v>
      </c>
      <c r="C133" s="98"/>
      <c r="D133" s="200">
        <f>E133+G133</f>
        <v>92215</v>
      </c>
      <c r="E133" s="200">
        <f>E28</f>
        <v>92215</v>
      </c>
      <c r="F133" s="200">
        <f>F28</f>
        <v>66468</v>
      </c>
      <c r="G133" s="200">
        <f>G28</f>
        <v>0</v>
      </c>
      <c r="H133" s="198">
        <f>I133+K133</f>
        <v>0</v>
      </c>
      <c r="I133" s="198">
        <f>I28</f>
        <v>0</v>
      </c>
      <c r="J133" s="198">
        <f>J28</f>
        <v>-16</v>
      </c>
      <c r="K133" s="198">
        <f>K28</f>
        <v>0</v>
      </c>
      <c r="L133" s="69">
        <f>M133+O133</f>
        <v>92215</v>
      </c>
      <c r="M133" s="69">
        <f>M28</f>
        <v>92215</v>
      </c>
      <c r="N133" s="69">
        <f>N28</f>
        <v>66452</v>
      </c>
      <c r="O133" s="69">
        <f>O28</f>
        <v>0</v>
      </c>
    </row>
    <row r="134" spans="1:15" x14ac:dyDescent="0.25">
      <c r="A134" s="96"/>
      <c r="B134" s="97" t="s">
        <v>230</v>
      </c>
      <c r="C134" s="98"/>
      <c r="D134" s="200">
        <f>E134+G134</f>
        <v>13718</v>
      </c>
      <c r="E134" s="200">
        <f>E29</f>
        <v>13718</v>
      </c>
      <c r="F134" s="200">
        <f>F29</f>
        <v>9917</v>
      </c>
      <c r="G134" s="200">
        <f>G29</f>
        <v>0</v>
      </c>
      <c r="H134" s="198">
        <f>I134+K134</f>
        <v>0</v>
      </c>
      <c r="I134" s="198">
        <f>I29</f>
        <v>0</v>
      </c>
      <c r="J134" s="198">
        <f>J29</f>
        <v>0</v>
      </c>
      <c r="K134" s="198">
        <f>K29</f>
        <v>0</v>
      </c>
      <c r="L134" s="69">
        <f>M134+O134</f>
        <v>13718</v>
      </c>
      <c r="M134" s="69">
        <f>M29</f>
        <v>13718</v>
      </c>
      <c r="N134" s="69">
        <f>N29</f>
        <v>9917</v>
      </c>
      <c r="O134" s="69">
        <f>O29</f>
        <v>0</v>
      </c>
    </row>
    <row r="135" spans="1:15" ht="26.25" x14ac:dyDescent="0.25">
      <c r="A135" s="96"/>
      <c r="B135" s="97" t="s">
        <v>221</v>
      </c>
      <c r="C135" s="98"/>
      <c r="D135" s="200">
        <f>E135+G135</f>
        <v>8689</v>
      </c>
      <c r="E135" s="200">
        <f>E30</f>
        <v>8689</v>
      </c>
      <c r="F135" s="200">
        <f>F30</f>
        <v>6508</v>
      </c>
      <c r="G135" s="200">
        <f>G30</f>
        <v>0</v>
      </c>
      <c r="H135" s="198">
        <f>I135+K135</f>
        <v>0</v>
      </c>
      <c r="I135" s="198">
        <f>I30</f>
        <v>0</v>
      </c>
      <c r="J135" s="198">
        <f>J30</f>
        <v>-2</v>
      </c>
      <c r="K135" s="198">
        <f>K30</f>
        <v>0</v>
      </c>
      <c r="L135" s="69">
        <f>M135+O135</f>
        <v>8689</v>
      </c>
      <c r="M135" s="69">
        <f>M30</f>
        <v>8689</v>
      </c>
      <c r="N135" s="69">
        <f>N30</f>
        <v>6506</v>
      </c>
      <c r="O135" s="69">
        <f>O30</f>
        <v>0</v>
      </c>
    </row>
    <row r="136" spans="1:15" x14ac:dyDescent="0.25">
      <c r="A136" s="96"/>
      <c r="B136" s="97" t="s">
        <v>231</v>
      </c>
      <c r="C136" s="98"/>
      <c r="D136" s="200">
        <f>E136+G136</f>
        <v>12483</v>
      </c>
      <c r="E136" s="200">
        <f>E31</f>
        <v>12483</v>
      </c>
      <c r="F136" s="200">
        <f>F31</f>
        <v>3215</v>
      </c>
      <c r="G136" s="200">
        <f>G31</f>
        <v>0</v>
      </c>
      <c r="H136" s="198">
        <f>I136+K136</f>
        <v>0</v>
      </c>
      <c r="I136" s="198">
        <f>I31</f>
        <v>0</v>
      </c>
      <c r="J136" s="198">
        <f>J31</f>
        <v>0</v>
      </c>
      <c r="K136" s="198">
        <f>K31</f>
        <v>0</v>
      </c>
      <c r="L136" s="69">
        <f>M136+O136</f>
        <v>12483</v>
      </c>
      <c r="M136" s="69">
        <f>M31</f>
        <v>12483</v>
      </c>
      <c r="N136" s="69">
        <f>N31</f>
        <v>3215</v>
      </c>
      <c r="O136" s="69">
        <f>O31</f>
        <v>0</v>
      </c>
    </row>
    <row r="137" spans="1:15" ht="26.25" x14ac:dyDescent="0.25">
      <c r="A137" s="96"/>
      <c r="B137" s="97" t="s">
        <v>246</v>
      </c>
      <c r="C137" s="98"/>
      <c r="D137" s="200">
        <f>E137+G137</f>
        <v>579</v>
      </c>
      <c r="E137" s="200">
        <f>E32</f>
        <v>579</v>
      </c>
      <c r="F137" s="200">
        <f>F32</f>
        <v>442</v>
      </c>
      <c r="G137" s="200">
        <f>G32</f>
        <v>0</v>
      </c>
      <c r="H137" s="198">
        <f>I137+K137</f>
        <v>0</v>
      </c>
      <c r="I137" s="198">
        <f>I32</f>
        <v>0</v>
      </c>
      <c r="J137" s="198">
        <f>J32</f>
        <v>0</v>
      </c>
      <c r="K137" s="198">
        <f>K32</f>
        <v>0</v>
      </c>
      <c r="L137" s="69">
        <f>M137+O137</f>
        <v>579</v>
      </c>
      <c r="M137" s="69">
        <f>M32</f>
        <v>579</v>
      </c>
      <c r="N137" s="69">
        <f>N32</f>
        <v>442</v>
      </c>
      <c r="O137" s="69">
        <f>O32</f>
        <v>0</v>
      </c>
    </row>
    <row r="138" spans="1:15" x14ac:dyDescent="0.25">
      <c r="A138" s="96"/>
      <c r="B138" s="97" t="s">
        <v>227</v>
      </c>
      <c r="C138" s="98"/>
      <c r="D138" s="200">
        <f>E138+G138</f>
        <v>16855</v>
      </c>
      <c r="E138" s="200">
        <f>E33</f>
        <v>16855</v>
      </c>
      <c r="F138" s="200">
        <f>F33</f>
        <v>11448</v>
      </c>
      <c r="G138" s="200">
        <f>G33</f>
        <v>0</v>
      </c>
      <c r="H138" s="198">
        <f>I138+K138</f>
        <v>0</v>
      </c>
      <c r="I138" s="198">
        <f>I33</f>
        <v>0</v>
      </c>
      <c r="J138" s="198">
        <f>J33</f>
        <v>35</v>
      </c>
      <c r="K138" s="198">
        <f>K33</f>
        <v>0</v>
      </c>
      <c r="L138" s="69">
        <f>M138+O138</f>
        <v>16855</v>
      </c>
      <c r="M138" s="69">
        <f>M33</f>
        <v>16855</v>
      </c>
      <c r="N138" s="69">
        <f>N33</f>
        <v>11483</v>
      </c>
      <c r="O138" s="69">
        <f>O33</f>
        <v>0</v>
      </c>
    </row>
    <row r="139" spans="1:15" x14ac:dyDescent="0.25">
      <c r="A139" s="96"/>
      <c r="B139" s="97" t="s">
        <v>217</v>
      </c>
      <c r="C139" s="98"/>
      <c r="D139" s="200">
        <f>E139+G139</f>
        <v>7501</v>
      </c>
      <c r="E139" s="200">
        <f>E34</f>
        <v>7501</v>
      </c>
      <c r="F139" s="200">
        <f>F34</f>
        <v>5096</v>
      </c>
      <c r="G139" s="200">
        <f>G34</f>
        <v>0</v>
      </c>
      <c r="H139" s="198">
        <f>I139+K139</f>
        <v>0</v>
      </c>
      <c r="I139" s="198">
        <f>I34</f>
        <v>0</v>
      </c>
      <c r="J139" s="198">
        <f>J34</f>
        <v>134</v>
      </c>
      <c r="K139" s="198">
        <f>K34</f>
        <v>0</v>
      </c>
      <c r="L139" s="69">
        <f>M139+O139</f>
        <v>7501</v>
      </c>
      <c r="M139" s="69">
        <f>M34</f>
        <v>7501</v>
      </c>
      <c r="N139" s="69">
        <f>N34</f>
        <v>5230</v>
      </c>
      <c r="O139" s="69">
        <f>O34</f>
        <v>0</v>
      </c>
    </row>
    <row r="140" spans="1:15" x14ac:dyDescent="0.25">
      <c r="A140" s="96"/>
      <c r="B140" s="97" t="s">
        <v>234</v>
      </c>
      <c r="C140" s="98"/>
      <c r="D140" s="200">
        <f>E140+G140</f>
        <v>232565</v>
      </c>
      <c r="E140" s="200">
        <f>E35+E42+E46+E50+E54+E58+E62+E66+E70+E74+E78</f>
        <v>232565</v>
      </c>
      <c r="F140" s="200">
        <f>F35+F42+F46+F50+F54+F58+F62+F66+F70+F74+F78</f>
        <v>143176</v>
      </c>
      <c r="G140" s="200">
        <f>G35+G42+G46+G50+G54+G58+G62+G66+G70+G74+G78</f>
        <v>0</v>
      </c>
      <c r="H140" s="198">
        <f>I140+K140</f>
        <v>0</v>
      </c>
      <c r="I140" s="198">
        <f>I35+I42+I46+I50+I54+I58+I62+I66+I70+I74+I78</f>
        <v>0</v>
      </c>
      <c r="J140" s="198">
        <f>J35+J42+J46+J50+J54+J58+J62+J66+J70+J74+J78</f>
        <v>-609</v>
      </c>
      <c r="K140" s="198">
        <f>K35+K42+K46+K50+K54+K58+K62+K66+K70+K74+K78</f>
        <v>0</v>
      </c>
      <c r="L140" s="69">
        <f>M140+O140</f>
        <v>232565</v>
      </c>
      <c r="M140" s="69">
        <f>M35+M42+M46+M50+M54+M58+M62+M66+M70+M74+M78</f>
        <v>232565</v>
      </c>
      <c r="N140" s="69">
        <f>N35+N42+N46+N50+N54+N58+N62+N66+N70+N74+N78</f>
        <v>142567</v>
      </c>
      <c r="O140" s="69">
        <f>O35+O42+O46+O50+O54+O58+O62+O66+O70+O74+O78</f>
        <v>0</v>
      </c>
    </row>
    <row r="141" spans="1:15" ht="40.5" customHeight="1" x14ac:dyDescent="0.25">
      <c r="A141" s="96"/>
      <c r="B141" s="97" t="s">
        <v>241</v>
      </c>
      <c r="C141" s="98"/>
      <c r="D141" s="200">
        <f>E141+G141</f>
        <v>201865</v>
      </c>
      <c r="E141" s="200">
        <f>E92</f>
        <v>201865</v>
      </c>
      <c r="F141" s="200">
        <f>F92</f>
        <v>0</v>
      </c>
      <c r="G141" s="200">
        <f>G92</f>
        <v>0</v>
      </c>
      <c r="H141" s="198">
        <f>I141+K141</f>
        <v>0</v>
      </c>
      <c r="I141" s="198">
        <f>I92</f>
        <v>0</v>
      </c>
      <c r="J141" s="198">
        <f>J92</f>
        <v>0</v>
      </c>
      <c r="K141" s="198">
        <f>K92</f>
        <v>0</v>
      </c>
      <c r="L141" s="69">
        <f>M141+O141</f>
        <v>201865</v>
      </c>
      <c r="M141" s="69">
        <f>M92</f>
        <v>201865</v>
      </c>
      <c r="N141" s="69">
        <f>N92</f>
        <v>0</v>
      </c>
      <c r="O141" s="69">
        <f>O92</f>
        <v>0</v>
      </c>
    </row>
    <row r="142" spans="1:15" x14ac:dyDescent="0.25">
      <c r="A142" s="96"/>
      <c r="B142" s="97" t="s">
        <v>239</v>
      </c>
      <c r="C142" s="98"/>
      <c r="D142" s="200">
        <f>E142+G142</f>
        <v>320514</v>
      </c>
      <c r="E142" s="200">
        <f>E82</f>
        <v>320514</v>
      </c>
      <c r="F142" s="200">
        <f>F82</f>
        <v>214593</v>
      </c>
      <c r="G142" s="200">
        <f>G82</f>
        <v>0</v>
      </c>
      <c r="H142" s="198">
        <f>I142+K142</f>
        <v>0</v>
      </c>
      <c r="I142" s="198">
        <f>I82</f>
        <v>0</v>
      </c>
      <c r="J142" s="198">
        <f>J82</f>
        <v>0</v>
      </c>
      <c r="K142" s="198">
        <f>K82</f>
        <v>0</v>
      </c>
      <c r="L142" s="69">
        <f>M142+O142</f>
        <v>320514</v>
      </c>
      <c r="M142" s="69">
        <f>M82</f>
        <v>320514</v>
      </c>
      <c r="N142" s="69">
        <f>N82</f>
        <v>214593</v>
      </c>
      <c r="O142" s="69">
        <f>O82</f>
        <v>0</v>
      </c>
    </row>
    <row r="143" spans="1:15" ht="26.25" x14ac:dyDescent="0.25">
      <c r="A143" s="96"/>
      <c r="B143" s="97" t="s">
        <v>219</v>
      </c>
      <c r="C143" s="98"/>
      <c r="D143" s="200">
        <f>E143+G143</f>
        <v>148302</v>
      </c>
      <c r="E143" s="200">
        <f>E88+E89</f>
        <v>148302</v>
      </c>
      <c r="F143" s="200">
        <f>F88+F89</f>
        <v>80738</v>
      </c>
      <c r="G143" s="200">
        <f>G88+G89</f>
        <v>0</v>
      </c>
      <c r="H143" s="198">
        <f>I143+K143</f>
        <v>0</v>
      </c>
      <c r="I143" s="198">
        <f>I88+I89</f>
        <v>0</v>
      </c>
      <c r="J143" s="198">
        <f>J88+J89</f>
        <v>0</v>
      </c>
      <c r="K143" s="198">
        <f>K88+K89</f>
        <v>0</v>
      </c>
      <c r="L143" s="69">
        <f>M143+O143</f>
        <v>148302</v>
      </c>
      <c r="M143" s="69">
        <f>M88+M89</f>
        <v>148302</v>
      </c>
      <c r="N143" s="69">
        <f>N88+N89</f>
        <v>80738</v>
      </c>
      <c r="O143" s="69">
        <f>O88+O89</f>
        <v>0</v>
      </c>
    </row>
    <row r="144" spans="1:15" ht="26.25" x14ac:dyDescent="0.25">
      <c r="A144" s="96"/>
      <c r="B144" s="97" t="s">
        <v>242</v>
      </c>
      <c r="C144" s="98"/>
      <c r="D144" s="200">
        <f>E144+G144</f>
        <v>22469</v>
      </c>
      <c r="E144" s="200">
        <f>E36+E120</f>
        <v>22469</v>
      </c>
      <c r="F144" s="200">
        <f>F36+F120</f>
        <v>660</v>
      </c>
      <c r="G144" s="200">
        <f>G36+G120</f>
        <v>0</v>
      </c>
      <c r="H144" s="198">
        <f>I144+K144</f>
        <v>0</v>
      </c>
      <c r="I144" s="198">
        <f>I36+I120</f>
        <v>0</v>
      </c>
      <c r="J144" s="198">
        <f>J36+J120</f>
        <v>0</v>
      </c>
      <c r="K144" s="198">
        <f>K36+K120</f>
        <v>0</v>
      </c>
      <c r="L144" s="69">
        <f>M144+O144</f>
        <v>22469</v>
      </c>
      <c r="M144" s="69">
        <f>M36+M120</f>
        <v>22469</v>
      </c>
      <c r="N144" s="69">
        <f>N36+N120</f>
        <v>660</v>
      </c>
      <c r="O144" s="69">
        <f>O36+O120</f>
        <v>0</v>
      </c>
    </row>
    <row r="145" spans="1:15" ht="26.25" x14ac:dyDescent="0.25">
      <c r="A145" s="96"/>
      <c r="B145" s="97" t="s">
        <v>218</v>
      </c>
      <c r="C145" s="98"/>
      <c r="D145" s="200">
        <f>E145+G145</f>
        <v>214069</v>
      </c>
      <c r="E145" s="200">
        <f>E37+E121</f>
        <v>214069</v>
      </c>
      <c r="F145" s="200">
        <f>F37+F121</f>
        <v>0</v>
      </c>
      <c r="G145" s="200">
        <f>G37+G121</f>
        <v>0</v>
      </c>
      <c r="H145" s="198">
        <f>I145+K145</f>
        <v>-9971</v>
      </c>
      <c r="I145" s="198">
        <f>I37+I121</f>
        <v>-9971</v>
      </c>
      <c r="J145" s="198">
        <f>J37+J121</f>
        <v>0</v>
      </c>
      <c r="K145" s="198">
        <f>K37+K121</f>
        <v>0</v>
      </c>
      <c r="L145" s="69">
        <f>M145+O145</f>
        <v>204098</v>
      </c>
      <c r="M145" s="69">
        <f>M37+M121</f>
        <v>204098</v>
      </c>
      <c r="N145" s="69">
        <f>N37+N121</f>
        <v>0</v>
      </c>
      <c r="O145" s="69">
        <f>O37+O121</f>
        <v>0</v>
      </c>
    </row>
    <row r="146" spans="1:15" x14ac:dyDescent="0.25">
      <c r="A146" s="96"/>
      <c r="B146" s="97" t="s">
        <v>243</v>
      </c>
      <c r="C146" s="98"/>
      <c r="D146" s="200">
        <f>E146+G146</f>
        <v>414868</v>
      </c>
      <c r="E146" s="200">
        <f>E38+E122</f>
        <v>414868</v>
      </c>
      <c r="F146" s="200">
        <f>F38+F122</f>
        <v>11849</v>
      </c>
      <c r="G146" s="200">
        <f>G38+G122</f>
        <v>0</v>
      </c>
      <c r="H146" s="198">
        <f>I146+K146</f>
        <v>-33154</v>
      </c>
      <c r="I146" s="198">
        <f>I38+I122</f>
        <v>-33154</v>
      </c>
      <c r="J146" s="198">
        <f>J38+J122</f>
        <v>-973</v>
      </c>
      <c r="K146" s="198">
        <f>K38+K122</f>
        <v>0</v>
      </c>
      <c r="L146" s="69">
        <f>M146+O146</f>
        <v>381714</v>
      </c>
      <c r="M146" s="69">
        <f>M38+M122</f>
        <v>381714</v>
      </c>
      <c r="N146" s="69">
        <f>N38+N122</f>
        <v>10876</v>
      </c>
      <c r="O146" s="69">
        <f>O38+O122</f>
        <v>0</v>
      </c>
    </row>
    <row r="147" spans="1:15" x14ac:dyDescent="0.25">
      <c r="A147" s="96"/>
      <c r="B147" s="97" t="s">
        <v>247</v>
      </c>
      <c r="C147" s="98"/>
      <c r="D147" s="200">
        <f>E147+G147</f>
        <v>452733</v>
      </c>
      <c r="E147" s="200">
        <f>E39+E123+E124</f>
        <v>452733</v>
      </c>
      <c r="F147" s="200">
        <f>F39+F123+F124</f>
        <v>82837</v>
      </c>
      <c r="G147" s="200">
        <f>G39+G123+G124</f>
        <v>0</v>
      </c>
      <c r="H147" s="198">
        <f>I147+K147</f>
        <v>30900</v>
      </c>
      <c r="I147" s="198">
        <f>I39+I123+I124</f>
        <v>30900</v>
      </c>
      <c r="J147" s="198">
        <f>J39+J123+J124</f>
        <v>0</v>
      </c>
      <c r="K147" s="198">
        <f>K39+K123+K124</f>
        <v>0</v>
      </c>
      <c r="L147" s="69">
        <f>M147+O147</f>
        <v>483633</v>
      </c>
      <c r="M147" s="69">
        <f>M39+M123+M124</f>
        <v>483633</v>
      </c>
      <c r="N147" s="69">
        <f>N39+N123+N124</f>
        <v>82837</v>
      </c>
      <c r="O147" s="69">
        <f>O39+O123+O124</f>
        <v>0</v>
      </c>
    </row>
    <row r="148" spans="1:15" ht="39" x14ac:dyDescent="0.25">
      <c r="A148" s="95"/>
      <c r="B148" s="100" t="s">
        <v>240</v>
      </c>
      <c r="C148" s="98"/>
      <c r="D148" s="200">
        <f>E148+G148</f>
        <v>204105</v>
      </c>
      <c r="E148" s="200">
        <f>E43+E47+E51+E55+E59+E63+E67+E71+E75+E79+E80+E94+E96+E98+E100+E102+E104+E106+E108+E110+E112+E114</f>
        <v>204105</v>
      </c>
      <c r="F148" s="200">
        <f>F43+F47+F51+F55+F59+F63+F67+F71+F75+F79+F80+F94+F96+F98+F100+F102+F104+F106+F108+F110+F112+F114</f>
        <v>136127</v>
      </c>
      <c r="G148" s="200">
        <f>G43+G47+G51+G55+G59+G63+G67+G71+G75+G79+G80+G94+G96+G98+G100+G102+G104+G106+G108+G110+G112+G114</f>
        <v>0</v>
      </c>
      <c r="H148" s="198">
        <f>I148+K148</f>
        <v>0</v>
      </c>
      <c r="I148" s="198">
        <f>I43+I47+I51+I55+I59+I63+I67+I71+I75+I79+I80+I94+I96+I98+I100+I102+I104+I106+I108+I110+I112+I114</f>
        <v>0</v>
      </c>
      <c r="J148" s="198">
        <f>J43+J47+J51+J55+J59+J63+J67+J71+J75+J79+J80+J94+J96+J98+J100+J102+J104+J106+J108+J110+J112+J114</f>
        <v>10</v>
      </c>
      <c r="K148" s="198">
        <f>K43+K47+K51+K55+K59+K63+K67+K71+K75+K79+K80+K94+K96+K98+K100+K102+K104+K106+K108+K110+K112+K114</f>
        <v>0</v>
      </c>
      <c r="L148" s="69">
        <f>M148+O148</f>
        <v>204105</v>
      </c>
      <c r="M148" s="69">
        <f>M43+M47+M51+M55+M59+M63+M67+M71+M75+M79+M80+M94+M96+M98+M100+M102+M104+M106+M108+M110+M112+M114</f>
        <v>204105</v>
      </c>
      <c r="N148" s="69">
        <f>N43+N47+N51+N55+N59+N63+N67+N71+N75+N79+N80+N94+N96+N98+N100+N102+N104+N106+N108+N110+N112+N114</f>
        <v>136137</v>
      </c>
      <c r="O148" s="69">
        <f>O43+O47+O51+O55+O59+O63+O67+O71+O75+O79+O80+O94+O96+O98+O100+O102+O104+O106+O108+O110+O112+O114</f>
        <v>0</v>
      </c>
    </row>
    <row r="149" spans="1:15" x14ac:dyDescent="0.25">
      <c r="A149" s="12"/>
      <c r="B149" s="183"/>
      <c r="C149" s="184"/>
      <c r="D149" s="183"/>
      <c r="E149" s="183"/>
      <c r="F149" s="183"/>
      <c r="G149" s="183"/>
      <c r="H149" s="183"/>
      <c r="I149" s="183"/>
      <c r="J149" s="183"/>
      <c r="K149" s="183"/>
      <c r="L149" s="183"/>
      <c r="M149" s="183"/>
      <c r="N149" s="183"/>
      <c r="O149" s="12"/>
    </row>
    <row r="150" spans="1:15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</row>
    <row r="151" spans="1:15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</row>
    <row r="152" spans="1:15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</row>
    <row r="153" spans="1:15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</row>
    <row r="154" spans="1:15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</row>
    <row r="155" spans="1:15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</row>
    <row r="156" spans="1:15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</row>
    <row r="157" spans="1:15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</row>
    <row r="158" spans="1:15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</row>
    <row r="159" spans="1:15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</row>
    <row r="160" spans="1:15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</row>
    <row r="161" spans="1:15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</row>
    <row r="162" spans="1:15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</row>
    <row r="163" spans="1:15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</row>
    <row r="164" spans="1:15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</row>
    <row r="165" spans="1:15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</row>
    <row r="166" spans="1:15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</row>
    <row r="167" spans="1:15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</row>
    <row r="168" spans="1:15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</row>
    <row r="169" spans="1:15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</row>
    <row r="170" spans="1:15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</row>
    <row r="171" spans="1:15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</row>
    <row r="172" spans="1:15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</row>
    <row r="173" spans="1:15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</row>
    <row r="174" spans="1:15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</row>
    <row r="175" spans="1:15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</row>
    <row r="176" spans="1:15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</row>
    <row r="177" spans="1:15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</row>
    <row r="178" spans="1:15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</row>
    <row r="179" spans="1:15" x14ac:dyDescent="0.25">
      <c r="A179" s="12"/>
      <c r="B179" s="12"/>
      <c r="C179" s="44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</row>
    <row r="180" spans="1:15" x14ac:dyDescent="0.25">
      <c r="A180" s="12"/>
      <c r="B180" s="12"/>
      <c r="C180" s="44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</row>
    <row r="181" spans="1:15" x14ac:dyDescent="0.25">
      <c r="A181" s="12"/>
      <c r="B181" s="12"/>
      <c r="C181" s="44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</row>
    <row r="182" spans="1:15" x14ac:dyDescent="0.25">
      <c r="A182" s="12"/>
      <c r="B182" s="12"/>
      <c r="C182" s="44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</row>
    <row r="183" spans="1:15" x14ac:dyDescent="0.25">
      <c r="A183" s="12"/>
      <c r="B183" s="12"/>
      <c r="C183" s="44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</row>
    <row r="184" spans="1:15" x14ac:dyDescent="0.25">
      <c r="A184" s="12"/>
      <c r="B184" s="12"/>
      <c r="C184" s="44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</row>
    <row r="185" spans="1:15" x14ac:dyDescent="0.25">
      <c r="A185" s="12"/>
      <c r="B185" s="12"/>
      <c r="C185" s="44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</row>
    <row r="186" spans="1:15" x14ac:dyDescent="0.25">
      <c r="A186" s="12"/>
      <c r="B186" s="12"/>
      <c r="C186" s="4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</row>
    <row r="187" spans="1:15" x14ac:dyDescent="0.25">
      <c r="A187" s="12"/>
      <c r="B187" s="12"/>
      <c r="C187" s="4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</row>
    <row r="188" spans="1:15" x14ac:dyDescent="0.25">
      <c r="A188" s="12"/>
      <c r="B188" s="12"/>
      <c r="C188" s="44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</row>
    <row r="189" spans="1:15" x14ac:dyDescent="0.25">
      <c r="A189" s="12"/>
      <c r="B189" s="12"/>
      <c r="C189" s="4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</row>
    <row r="190" spans="1:15" x14ac:dyDescent="0.25">
      <c r="A190" s="12"/>
      <c r="B190" s="12"/>
      <c r="C190" s="4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</row>
    <row r="191" spans="1:15" x14ac:dyDescent="0.25">
      <c r="A191" s="12"/>
      <c r="B191" s="12"/>
      <c r="C191" s="4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</row>
    <row r="192" spans="1:15" x14ac:dyDescent="0.25">
      <c r="A192" s="12"/>
      <c r="B192" s="12"/>
      <c r="C192" s="44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</row>
    <row r="193" spans="1:15" x14ac:dyDescent="0.25">
      <c r="A193" s="12"/>
      <c r="B193" s="12"/>
      <c r="C193" s="44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</row>
    <row r="194" spans="1:15" x14ac:dyDescent="0.25">
      <c r="A194" s="12"/>
      <c r="B194" s="12"/>
      <c r="C194" s="44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</row>
    <row r="195" spans="1:15" x14ac:dyDescent="0.25">
      <c r="A195" s="12"/>
      <c r="B195" s="12"/>
      <c r="C195" s="44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</row>
    <row r="196" spans="1:15" x14ac:dyDescent="0.25">
      <c r="A196" s="12"/>
      <c r="B196" s="12"/>
      <c r="C196" s="44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</row>
    <row r="197" spans="1:15" x14ac:dyDescent="0.25">
      <c r="A197" s="12"/>
      <c r="B197" s="12"/>
      <c r="C197" s="44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</row>
    <row r="198" spans="1:15" x14ac:dyDescent="0.25">
      <c r="A198" s="12"/>
      <c r="B198" s="12"/>
      <c r="C198" s="44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</row>
    <row r="199" spans="1:15" x14ac:dyDescent="0.25">
      <c r="A199" s="12"/>
      <c r="B199" s="12"/>
      <c r="C199" s="44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</row>
    <row r="200" spans="1:15" x14ac:dyDescent="0.25">
      <c r="A200" s="12"/>
      <c r="B200" s="12"/>
      <c r="C200" s="44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</row>
    <row r="201" spans="1:15" x14ac:dyDescent="0.25">
      <c r="A201" s="12"/>
      <c r="B201" s="12"/>
      <c r="C201" s="44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</row>
    <row r="202" spans="1:15" x14ac:dyDescent="0.25">
      <c r="A202" s="12"/>
      <c r="B202" s="12"/>
      <c r="C202" s="44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</row>
    <row r="203" spans="1:15" x14ac:dyDescent="0.25">
      <c r="A203" s="12"/>
      <c r="B203" s="12"/>
      <c r="C203" s="44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</row>
    <row r="204" spans="1:15" x14ac:dyDescent="0.25">
      <c r="A204" s="12"/>
      <c r="B204" s="12"/>
      <c r="C204" s="44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</row>
    <row r="205" spans="1:15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</row>
    <row r="206" spans="1:15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</row>
    <row r="207" spans="1:15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</row>
    <row r="208" spans="1:15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</row>
    <row r="209" spans="1:15" x14ac:dyDescent="0.25">
      <c r="A209" s="12"/>
      <c r="B209" s="12"/>
      <c r="C209" s="44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</row>
    <row r="210" spans="1:15" x14ac:dyDescent="0.25">
      <c r="A210" s="12"/>
      <c r="B210" s="12"/>
      <c r="C210" s="44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</row>
    <row r="211" spans="1:15" x14ac:dyDescent="0.25">
      <c r="A211" s="12"/>
      <c r="B211" s="12"/>
      <c r="C211" s="44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</row>
    <row r="212" spans="1:15" x14ac:dyDescent="0.25">
      <c r="A212" s="12"/>
      <c r="B212" s="12"/>
      <c r="C212" s="44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</row>
    <row r="213" spans="1:15" x14ac:dyDescent="0.25">
      <c r="A213" s="12"/>
      <c r="B213" s="12"/>
      <c r="C213" s="44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</row>
    <row r="214" spans="1:15" x14ac:dyDescent="0.25">
      <c r="A214" s="12"/>
      <c r="B214" s="12"/>
      <c r="C214" s="44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</row>
    <row r="215" spans="1:15" x14ac:dyDescent="0.25">
      <c r="A215" s="12"/>
      <c r="B215" s="12"/>
      <c r="C215" s="44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</row>
    <row r="216" spans="1:15" x14ac:dyDescent="0.25">
      <c r="A216" s="12"/>
      <c r="B216" s="12"/>
      <c r="C216" s="44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</row>
    <row r="217" spans="1:15" x14ac:dyDescent="0.25">
      <c r="A217" s="12"/>
      <c r="B217" s="12"/>
      <c r="C217" s="44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</row>
    <row r="218" spans="1:15" x14ac:dyDescent="0.25">
      <c r="A218" s="12"/>
      <c r="B218" s="12"/>
      <c r="C218" s="44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</row>
    <row r="219" spans="1:15" x14ac:dyDescent="0.25">
      <c r="A219" s="12"/>
      <c r="B219" s="12"/>
      <c r="C219" s="44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</row>
    <row r="220" spans="1:15" x14ac:dyDescent="0.25">
      <c r="A220" s="12"/>
      <c r="B220" s="12"/>
      <c r="C220" s="44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</row>
    <row r="221" spans="1:15" x14ac:dyDescent="0.25">
      <c r="A221" s="12"/>
      <c r="B221" s="12"/>
      <c r="C221" s="44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</row>
    <row r="222" spans="1:15" x14ac:dyDescent="0.25">
      <c r="A222" s="12"/>
      <c r="B222" s="12"/>
      <c r="C222" s="44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</row>
    <row r="223" spans="1:15" x14ac:dyDescent="0.25">
      <c r="A223" s="12"/>
      <c r="B223" s="12"/>
      <c r="C223" s="44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</row>
    <row r="224" spans="1:15" x14ac:dyDescent="0.25">
      <c r="A224" s="12"/>
      <c r="B224" s="12"/>
      <c r="C224" s="44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</row>
    <row r="225" spans="1:15" x14ac:dyDescent="0.25">
      <c r="A225" s="12"/>
      <c r="B225" s="12"/>
      <c r="C225" s="44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</row>
    <row r="226" spans="1:15" x14ac:dyDescent="0.25">
      <c r="A226" s="12"/>
      <c r="B226" s="12"/>
      <c r="C226" s="44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</row>
    <row r="227" spans="1:15" x14ac:dyDescent="0.25">
      <c r="A227" s="12"/>
      <c r="B227" s="12"/>
      <c r="C227" s="44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</row>
    <row r="228" spans="1:15" x14ac:dyDescent="0.25">
      <c r="A228" s="12"/>
      <c r="B228" s="12"/>
      <c r="C228" s="44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</row>
    <row r="229" spans="1:15" x14ac:dyDescent="0.25">
      <c r="A229" s="12"/>
      <c r="B229" s="12"/>
      <c r="C229" s="44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</row>
    <row r="230" spans="1:15" x14ac:dyDescent="0.25">
      <c r="A230" s="12"/>
      <c r="B230" s="12"/>
      <c r="C230" s="44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</row>
    <row r="231" spans="1:15" x14ac:dyDescent="0.25">
      <c r="A231" s="12"/>
      <c r="B231" s="12"/>
      <c r="C231" s="44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</row>
    <row r="232" spans="1:15" x14ac:dyDescent="0.25">
      <c r="A232" s="12"/>
      <c r="B232" s="12"/>
      <c r="C232" s="44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</row>
    <row r="233" spans="1:15" x14ac:dyDescent="0.25">
      <c r="A233" s="12"/>
      <c r="B233" s="12"/>
      <c r="C233" s="44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</row>
    <row r="234" spans="1:15" x14ac:dyDescent="0.25">
      <c r="A234" s="12"/>
      <c r="B234" s="12"/>
      <c r="C234" s="44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</row>
    <row r="235" spans="1:15" x14ac:dyDescent="0.25">
      <c r="A235" s="12"/>
      <c r="B235" s="12"/>
      <c r="C235" s="44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</row>
    <row r="236" spans="1:15" x14ac:dyDescent="0.25">
      <c r="A236" s="12"/>
      <c r="B236" s="12"/>
      <c r="C236" s="44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</row>
    <row r="237" spans="1:15" x14ac:dyDescent="0.25">
      <c r="A237" s="12"/>
      <c r="B237" s="12"/>
      <c r="C237" s="44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</row>
    <row r="238" spans="1:15" x14ac:dyDescent="0.25">
      <c r="A238" s="12"/>
      <c r="B238" s="12"/>
      <c r="C238" s="44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</row>
    <row r="239" spans="1:15" x14ac:dyDescent="0.25">
      <c r="A239" s="12"/>
      <c r="B239" s="12"/>
      <c r="C239" s="44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</row>
    <row r="240" spans="1:15" x14ac:dyDescent="0.25">
      <c r="A240" s="12"/>
      <c r="B240" s="12"/>
      <c r="C240" s="44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</row>
    <row r="241" spans="1:15" x14ac:dyDescent="0.25">
      <c r="A241" s="12"/>
      <c r="B241" s="12"/>
      <c r="C241" s="44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</row>
    <row r="242" spans="1:15" x14ac:dyDescent="0.25">
      <c r="A242" s="12"/>
      <c r="B242" s="12"/>
      <c r="C242" s="44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</row>
    <row r="243" spans="1:15" x14ac:dyDescent="0.25">
      <c r="A243" s="12"/>
      <c r="B243" s="12"/>
      <c r="C243" s="44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</row>
    <row r="244" spans="1:15" x14ac:dyDescent="0.25">
      <c r="C244" s="45"/>
    </row>
    <row r="245" spans="1:15" x14ac:dyDescent="0.25">
      <c r="C245" s="45"/>
    </row>
    <row r="246" spans="1:15" x14ac:dyDescent="0.25">
      <c r="C246" s="45"/>
    </row>
    <row r="247" spans="1:15" x14ac:dyDescent="0.25">
      <c r="C247" s="45"/>
    </row>
    <row r="248" spans="1:15" x14ac:dyDescent="0.25">
      <c r="C248" s="45"/>
    </row>
    <row r="249" spans="1:15" x14ac:dyDescent="0.25">
      <c r="C249" s="45"/>
    </row>
    <row r="250" spans="1:15" x14ac:dyDescent="0.25">
      <c r="C250" s="45"/>
    </row>
    <row r="251" spans="1:15" x14ac:dyDescent="0.25">
      <c r="C251" s="45"/>
    </row>
    <row r="252" spans="1:15" x14ac:dyDescent="0.25">
      <c r="C252" s="45"/>
    </row>
    <row r="253" spans="1:15" x14ac:dyDescent="0.25">
      <c r="C253" s="45"/>
    </row>
    <row r="254" spans="1:15" x14ac:dyDescent="0.25">
      <c r="C254" s="45"/>
    </row>
    <row r="255" spans="1:15" x14ac:dyDescent="0.25">
      <c r="C255" s="45"/>
    </row>
    <row r="256" spans="1:15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</sheetData>
  <mergeCells count="52">
    <mergeCell ref="B5:O5"/>
    <mergeCell ref="B6:O6"/>
    <mergeCell ref="A18:A20"/>
    <mergeCell ref="B18:B20"/>
    <mergeCell ref="C18:C20"/>
    <mergeCell ref="K19:K20"/>
    <mergeCell ref="B1:O1"/>
    <mergeCell ref="B2:O2"/>
    <mergeCell ref="B3:O3"/>
    <mergeCell ref="B4:O4"/>
    <mergeCell ref="I18:K18"/>
    <mergeCell ref="A16:O16"/>
    <mergeCell ref="L18:L20"/>
    <mergeCell ref="M18:O18"/>
    <mergeCell ref="M19:N19"/>
    <mergeCell ref="O19:O20"/>
    <mergeCell ref="C106:C107"/>
    <mergeCell ref="C104:C105"/>
    <mergeCell ref="B7:O7"/>
    <mergeCell ref="B8:O8"/>
    <mergeCell ref="B85:O85"/>
    <mergeCell ref="C82:C83"/>
    <mergeCell ref="B9:O9"/>
    <mergeCell ref="B10:O10"/>
    <mergeCell ref="B13:O13"/>
    <mergeCell ref="B14:O14"/>
    <mergeCell ref="A124:A125"/>
    <mergeCell ref="A118:A123"/>
    <mergeCell ref="C124:C125"/>
    <mergeCell ref="C98:C99"/>
    <mergeCell ref="C100:C101"/>
    <mergeCell ref="C108:C109"/>
    <mergeCell ref="C112:C113"/>
    <mergeCell ref="B117:O117"/>
    <mergeCell ref="C110:C111"/>
    <mergeCell ref="C102:C103"/>
    <mergeCell ref="E19:F19"/>
    <mergeCell ref="G19:G20"/>
    <mergeCell ref="C80:C81"/>
    <mergeCell ref="B21:O21"/>
    <mergeCell ref="I19:J19"/>
    <mergeCell ref="D18:D20"/>
    <mergeCell ref="A86:A89"/>
    <mergeCell ref="C114:C115"/>
    <mergeCell ref="C92:C93"/>
    <mergeCell ref="B11:O11"/>
    <mergeCell ref="B12:O12"/>
    <mergeCell ref="C94:C95"/>
    <mergeCell ref="C96:C97"/>
    <mergeCell ref="H18:H20"/>
    <mergeCell ref="B91:O91"/>
    <mergeCell ref="E18:G18"/>
  </mergeCells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7"/>
  <sheetViews>
    <sheetView showZeros="0" workbookViewId="0">
      <selection activeCell="V15" sqref="V1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476" t="s">
        <v>375</v>
      </c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</row>
    <row r="2" spans="1:15" x14ac:dyDescent="0.25">
      <c r="B2" s="476" t="s">
        <v>374</v>
      </c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</row>
    <row r="3" spans="1:15" x14ac:dyDescent="0.25">
      <c r="B3" s="476" t="s">
        <v>373</v>
      </c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</row>
    <row r="4" spans="1:15" x14ac:dyDescent="0.25">
      <c r="B4" s="476" t="s">
        <v>431</v>
      </c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</row>
    <row r="5" spans="1:15" ht="15" customHeight="1" x14ac:dyDescent="0.25">
      <c r="B5" s="476" t="s">
        <v>427</v>
      </c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</row>
    <row r="6" spans="1:15" ht="15" customHeight="1" x14ac:dyDescent="0.25">
      <c r="B6" s="476" t="s">
        <v>414</v>
      </c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</row>
    <row r="7" spans="1:15" ht="15" customHeight="1" x14ac:dyDescent="0.25">
      <c r="B7" s="476" t="s">
        <v>506</v>
      </c>
      <c r="C7" s="476"/>
      <c r="D7" s="476"/>
      <c r="E7" s="476"/>
      <c r="F7" s="476"/>
      <c r="G7" s="476"/>
      <c r="H7" s="476"/>
      <c r="I7" s="476"/>
      <c r="J7" s="476"/>
      <c r="K7" s="476"/>
      <c r="L7" s="476"/>
      <c r="M7" s="476"/>
      <c r="N7" s="476"/>
      <c r="O7" s="476"/>
    </row>
    <row r="8" spans="1:15" ht="15" customHeight="1" x14ac:dyDescent="0.25">
      <c r="B8" s="476" t="s">
        <v>502</v>
      </c>
      <c r="C8" s="476"/>
      <c r="D8" s="476"/>
      <c r="E8" s="476"/>
      <c r="F8" s="476"/>
      <c r="G8" s="476"/>
      <c r="H8" s="476"/>
      <c r="I8" s="476"/>
      <c r="J8" s="476"/>
      <c r="K8" s="476"/>
      <c r="L8" s="476"/>
      <c r="M8" s="476"/>
      <c r="N8" s="476"/>
      <c r="O8" s="476"/>
    </row>
    <row r="9" spans="1:15" ht="15" customHeight="1" x14ac:dyDescent="0.25">
      <c r="B9" s="476" t="s">
        <v>521</v>
      </c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</row>
    <row r="10" spans="1:15" ht="15" customHeight="1" x14ac:dyDescent="0.25">
      <c r="B10" s="476" t="s">
        <v>516</v>
      </c>
      <c r="C10" s="476"/>
      <c r="D10" s="476"/>
      <c r="E10" s="476"/>
      <c r="F10" s="476"/>
      <c r="G10" s="476"/>
      <c r="H10" s="476"/>
      <c r="I10" s="476"/>
      <c r="J10" s="476"/>
      <c r="K10" s="476"/>
      <c r="L10" s="476"/>
      <c r="M10" s="476"/>
      <c r="N10" s="476"/>
      <c r="O10" s="476"/>
    </row>
    <row r="11" spans="1:15" ht="15" customHeight="1" x14ac:dyDescent="0.25">
      <c r="B11" s="476" t="s">
        <v>531</v>
      </c>
      <c r="C11" s="476"/>
      <c r="D11" s="476"/>
      <c r="E11" s="476"/>
      <c r="F11" s="476"/>
      <c r="G11" s="476"/>
      <c r="H11" s="476"/>
      <c r="I11" s="476"/>
      <c r="J11" s="476"/>
      <c r="K11" s="476"/>
      <c r="L11" s="476"/>
      <c r="M11" s="476"/>
      <c r="N11" s="476"/>
      <c r="O11" s="476"/>
    </row>
    <row r="12" spans="1:15" ht="15" customHeight="1" x14ac:dyDescent="0.25">
      <c r="B12" s="476" t="s">
        <v>541</v>
      </c>
      <c r="C12" s="476"/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476"/>
    </row>
    <row r="13" spans="1:15" ht="15" customHeight="1" x14ac:dyDescent="0.25">
      <c r="B13" s="476" t="s">
        <v>547</v>
      </c>
      <c r="C13" s="476"/>
      <c r="D13" s="476"/>
      <c r="E13" s="476"/>
      <c r="F13" s="476"/>
      <c r="G13" s="476"/>
      <c r="H13" s="476"/>
      <c r="I13" s="476"/>
      <c r="J13" s="476"/>
      <c r="K13" s="476"/>
      <c r="L13" s="476"/>
      <c r="M13" s="476"/>
      <c r="N13" s="476"/>
      <c r="O13" s="476"/>
    </row>
    <row r="14" spans="1:15" ht="15" customHeight="1" x14ac:dyDescent="0.25">
      <c r="B14" s="476" t="s">
        <v>539</v>
      </c>
      <c r="C14" s="476"/>
      <c r="D14" s="476"/>
      <c r="E14" s="476"/>
      <c r="F14" s="476"/>
      <c r="G14" s="476"/>
      <c r="H14" s="476"/>
      <c r="I14" s="476"/>
      <c r="J14" s="476"/>
      <c r="K14" s="476"/>
      <c r="L14" s="476"/>
      <c r="M14" s="476"/>
      <c r="N14" s="476"/>
      <c r="O14" s="476"/>
    </row>
    <row r="15" spans="1:15" x14ac:dyDescent="0.25">
      <c r="A15" s="12"/>
      <c r="B15" s="12"/>
      <c r="C15" s="253"/>
      <c r="D15" s="12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12"/>
    </row>
    <row r="16" spans="1:15" ht="27" customHeight="1" x14ac:dyDescent="0.25">
      <c r="A16" s="477" t="s">
        <v>211</v>
      </c>
      <c r="B16" s="477"/>
      <c r="C16" s="477"/>
      <c r="D16" s="477"/>
      <c r="E16" s="477"/>
      <c r="F16" s="477"/>
      <c r="G16" s="477"/>
      <c r="H16" s="477"/>
      <c r="I16" s="477"/>
      <c r="J16" s="477"/>
      <c r="K16" s="477"/>
      <c r="L16" s="477"/>
      <c r="M16" s="477"/>
      <c r="N16" s="477"/>
      <c r="O16" s="477"/>
    </row>
    <row r="17" spans="1:17" x14ac:dyDescent="0.25">
      <c r="A17" s="388"/>
      <c r="B17" s="388"/>
      <c r="C17" s="388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4" t="s">
        <v>185</v>
      </c>
    </row>
    <row r="18" spans="1:17" ht="15" customHeight="1" x14ac:dyDescent="0.25">
      <c r="A18" s="438" t="s">
        <v>5</v>
      </c>
      <c r="B18" s="441" t="s">
        <v>430</v>
      </c>
      <c r="C18" s="441" t="s">
        <v>60</v>
      </c>
      <c r="D18" s="424" t="s">
        <v>419</v>
      </c>
      <c r="E18" s="428" t="s">
        <v>213</v>
      </c>
      <c r="F18" s="428"/>
      <c r="G18" s="429"/>
      <c r="H18" s="444" t="s">
        <v>421</v>
      </c>
      <c r="I18" s="447" t="s">
        <v>213</v>
      </c>
      <c r="J18" s="448"/>
      <c r="K18" s="449"/>
      <c r="L18" s="478" t="s">
        <v>0</v>
      </c>
      <c r="M18" s="431" t="s">
        <v>213</v>
      </c>
      <c r="N18" s="432"/>
      <c r="O18" s="433"/>
    </row>
    <row r="19" spans="1:17" x14ac:dyDescent="0.25">
      <c r="A19" s="439"/>
      <c r="B19" s="442"/>
      <c r="C19" s="442"/>
      <c r="D19" s="425"/>
      <c r="E19" s="429" t="s">
        <v>1</v>
      </c>
      <c r="F19" s="451"/>
      <c r="G19" s="430" t="s">
        <v>2</v>
      </c>
      <c r="H19" s="445"/>
      <c r="I19" s="450" t="s">
        <v>1</v>
      </c>
      <c r="J19" s="450"/>
      <c r="K19" s="419" t="s">
        <v>2</v>
      </c>
      <c r="L19" s="479"/>
      <c r="M19" s="423" t="s">
        <v>1</v>
      </c>
      <c r="N19" s="423"/>
      <c r="O19" s="434" t="s">
        <v>2</v>
      </c>
    </row>
    <row r="20" spans="1:17" ht="28.5" customHeight="1" x14ac:dyDescent="0.25">
      <c r="A20" s="440"/>
      <c r="B20" s="443"/>
      <c r="C20" s="443"/>
      <c r="D20" s="426"/>
      <c r="E20" s="379" t="s">
        <v>3</v>
      </c>
      <c r="F20" s="380" t="s">
        <v>4</v>
      </c>
      <c r="G20" s="430"/>
      <c r="H20" s="446"/>
      <c r="I20" s="383" t="s">
        <v>3</v>
      </c>
      <c r="J20" s="376" t="s">
        <v>4</v>
      </c>
      <c r="K20" s="419"/>
      <c r="L20" s="480"/>
      <c r="M20" s="377" t="s">
        <v>3</v>
      </c>
      <c r="N20" s="375" t="s">
        <v>4</v>
      </c>
      <c r="O20" s="434"/>
    </row>
    <row r="21" spans="1:17" ht="15.95" customHeight="1" x14ac:dyDescent="0.25">
      <c r="A21" s="11" t="s">
        <v>78</v>
      </c>
      <c r="B21" s="420" t="s">
        <v>187</v>
      </c>
      <c r="C21" s="421"/>
      <c r="D21" s="421"/>
      <c r="E21" s="421"/>
      <c r="F21" s="421"/>
      <c r="G21" s="421"/>
      <c r="H21" s="421"/>
      <c r="I21" s="421"/>
      <c r="J21" s="421"/>
      <c r="K21" s="421"/>
      <c r="L21" s="421"/>
      <c r="M21" s="421"/>
      <c r="N21" s="421"/>
      <c r="O21" s="422"/>
    </row>
    <row r="22" spans="1:17" ht="15" customHeight="1" x14ac:dyDescent="0.25">
      <c r="A22" s="5" t="s">
        <v>198</v>
      </c>
      <c r="B22" s="62" t="s">
        <v>20</v>
      </c>
      <c r="C22" s="207"/>
      <c r="D22" s="193">
        <f>E22+G22</f>
        <v>744316</v>
      </c>
      <c r="E22" s="193">
        <f>E23+E24</f>
        <v>744316</v>
      </c>
      <c r="F22" s="193">
        <f>F23+F24</f>
        <v>508513</v>
      </c>
      <c r="G22" s="193">
        <f>G23+G24</f>
        <v>0</v>
      </c>
      <c r="H22" s="194">
        <f>H23+H24</f>
        <v>0</v>
      </c>
      <c r="I22" s="194">
        <f>I23+I24</f>
        <v>0</v>
      </c>
      <c r="J22" s="194">
        <f>J23+J24</f>
        <v>0</v>
      </c>
      <c r="K22" s="194">
        <f>K23+K24</f>
        <v>0</v>
      </c>
      <c r="L22" s="77">
        <f>L23+L24</f>
        <v>744316</v>
      </c>
      <c r="M22" s="77">
        <f>M23+M24</f>
        <v>744316</v>
      </c>
      <c r="N22" s="77">
        <f>N23+N24</f>
        <v>508513</v>
      </c>
      <c r="O22" s="77">
        <f>O23+O24</f>
        <v>0</v>
      </c>
      <c r="P22" s="144"/>
      <c r="Q22" s="249" t="s">
        <v>429</v>
      </c>
    </row>
    <row r="23" spans="1:17" ht="15" customHeight="1" x14ac:dyDescent="0.25">
      <c r="A23" s="11"/>
      <c r="B23" s="62"/>
      <c r="C23" s="20" t="s">
        <v>32</v>
      </c>
      <c r="D23" s="190">
        <f>E23+G23</f>
        <v>3084</v>
      </c>
      <c r="E23" s="190">
        <v>3084</v>
      </c>
      <c r="F23" s="190"/>
      <c r="G23" s="190"/>
      <c r="H23" s="189">
        <f>I23+K23</f>
        <v>0</v>
      </c>
      <c r="I23" s="189"/>
      <c r="J23" s="189"/>
      <c r="K23" s="189"/>
      <c r="L23" s="8">
        <f>M23+O23</f>
        <v>3084</v>
      </c>
      <c r="M23" s="8">
        <f>E23+I23</f>
        <v>3084</v>
      </c>
      <c r="N23" s="8">
        <f>F23+J23</f>
        <v>0</v>
      </c>
      <c r="O23" s="8">
        <f>G23+K23</f>
        <v>0</v>
      </c>
      <c r="P23" s="221" t="s">
        <v>388</v>
      </c>
      <c r="Q23" s="144"/>
    </row>
    <row r="24" spans="1:17" ht="15" customHeight="1" x14ac:dyDescent="0.25">
      <c r="A24" s="83"/>
      <c r="B24" s="101"/>
      <c r="C24" s="20" t="s">
        <v>57</v>
      </c>
      <c r="D24" s="190">
        <f>E24+G24</f>
        <v>741232</v>
      </c>
      <c r="E24" s="190">
        <v>741232</v>
      </c>
      <c r="F24" s="190">
        <v>508513</v>
      </c>
      <c r="G24" s="190"/>
      <c r="H24" s="189">
        <f>I24+K24</f>
        <v>0</v>
      </c>
      <c r="I24" s="189"/>
      <c r="J24" s="189"/>
      <c r="K24" s="189"/>
      <c r="L24" s="8">
        <f>M24+O24</f>
        <v>741232</v>
      </c>
      <c r="M24" s="8">
        <f>E24+I24</f>
        <v>741232</v>
      </c>
      <c r="N24" s="8">
        <f>F24+J24</f>
        <v>508513</v>
      </c>
      <c r="O24" s="8">
        <f>G24+K24</f>
        <v>0</v>
      </c>
      <c r="P24" s="221" t="s">
        <v>387</v>
      </c>
      <c r="Q24" s="144"/>
    </row>
    <row r="25" spans="1:17" ht="15" customHeight="1" x14ac:dyDescent="0.25">
      <c r="A25" s="11" t="s">
        <v>79</v>
      </c>
      <c r="B25" s="62" t="s">
        <v>61</v>
      </c>
      <c r="C25" s="20" t="s">
        <v>57</v>
      </c>
      <c r="D25" s="190">
        <f>E25+G25</f>
        <v>436427</v>
      </c>
      <c r="E25" s="190">
        <v>436427</v>
      </c>
      <c r="F25" s="190">
        <v>322731</v>
      </c>
      <c r="G25" s="190"/>
      <c r="H25" s="189">
        <f>I25+K25</f>
        <v>0</v>
      </c>
      <c r="I25" s="189"/>
      <c r="J25" s="189"/>
      <c r="K25" s="189"/>
      <c r="L25" s="8">
        <f>M25+O25</f>
        <v>436427</v>
      </c>
      <c r="M25" s="8">
        <f>E25+I25</f>
        <v>436427</v>
      </c>
      <c r="N25" s="8">
        <f>F25+J25</f>
        <v>322731</v>
      </c>
      <c r="O25" s="8">
        <f>G25+K25</f>
        <v>0</v>
      </c>
      <c r="P25" s="221" t="s">
        <v>386</v>
      </c>
      <c r="Q25" s="144"/>
    </row>
    <row r="26" spans="1:17" ht="15" customHeight="1" x14ac:dyDescent="0.25">
      <c r="A26" s="5" t="s">
        <v>80</v>
      </c>
      <c r="B26" s="19" t="s">
        <v>35</v>
      </c>
      <c r="C26" s="20" t="s">
        <v>57</v>
      </c>
      <c r="D26" s="190">
        <f>E26+G26</f>
        <v>489747</v>
      </c>
      <c r="E26" s="190">
        <v>489747</v>
      </c>
      <c r="F26" s="190">
        <v>364133</v>
      </c>
      <c r="G26" s="190"/>
      <c r="H26" s="189">
        <f>I26+K26</f>
        <v>0</v>
      </c>
      <c r="I26" s="189"/>
      <c r="J26" s="189"/>
      <c r="K26" s="189"/>
      <c r="L26" s="8">
        <f>M26+O26</f>
        <v>489747</v>
      </c>
      <c r="M26" s="8">
        <f>E26+I26</f>
        <v>489747</v>
      </c>
      <c r="N26" s="8">
        <f>F26+J26</f>
        <v>364133</v>
      </c>
      <c r="O26" s="8">
        <f>G26+K26</f>
        <v>0</v>
      </c>
      <c r="P26" s="221" t="s">
        <v>385</v>
      </c>
      <c r="Q26" s="144"/>
    </row>
    <row r="27" spans="1:17" ht="15" customHeight="1" x14ac:dyDescent="0.25">
      <c r="A27" s="5" t="s">
        <v>81</v>
      </c>
      <c r="B27" s="19" t="s">
        <v>173</v>
      </c>
      <c r="C27" s="20" t="s">
        <v>57</v>
      </c>
      <c r="D27" s="190">
        <f>E27+G27</f>
        <v>684196</v>
      </c>
      <c r="E27" s="190">
        <v>684196</v>
      </c>
      <c r="F27" s="190">
        <v>513120</v>
      </c>
      <c r="G27" s="190"/>
      <c r="H27" s="189">
        <f>I27+K27</f>
        <v>0</v>
      </c>
      <c r="I27" s="189"/>
      <c r="J27" s="189"/>
      <c r="K27" s="189"/>
      <c r="L27" s="8">
        <f>M27+O27</f>
        <v>684196</v>
      </c>
      <c r="M27" s="8">
        <f>E27+I27</f>
        <v>684196</v>
      </c>
      <c r="N27" s="8">
        <f>F27+J27</f>
        <v>513120</v>
      </c>
      <c r="O27" s="8">
        <f>G27+K27</f>
        <v>0</v>
      </c>
      <c r="P27" s="221" t="s">
        <v>384</v>
      </c>
      <c r="Q27" s="144"/>
    </row>
    <row r="28" spans="1:17" ht="15" customHeight="1" x14ac:dyDescent="0.25">
      <c r="A28" s="5" t="s">
        <v>82</v>
      </c>
      <c r="B28" s="19" t="s">
        <v>181</v>
      </c>
      <c r="C28" s="20" t="s">
        <v>57</v>
      </c>
      <c r="D28" s="190">
        <f>E28+G28</f>
        <v>394250</v>
      </c>
      <c r="E28" s="190">
        <v>394250</v>
      </c>
      <c r="F28" s="190">
        <v>292839</v>
      </c>
      <c r="G28" s="190"/>
      <c r="H28" s="189">
        <f>I28+K28</f>
        <v>0</v>
      </c>
      <c r="I28" s="189"/>
      <c r="J28" s="189"/>
      <c r="K28" s="189"/>
      <c r="L28" s="8">
        <f>M28+O28</f>
        <v>394250</v>
      </c>
      <c r="M28" s="8">
        <f>E28+I28</f>
        <v>394250</v>
      </c>
      <c r="N28" s="8">
        <f>F28+J28</f>
        <v>292839</v>
      </c>
      <c r="O28" s="8">
        <f>G28+K28</f>
        <v>0</v>
      </c>
      <c r="P28" s="221" t="s">
        <v>383</v>
      </c>
      <c r="Q28" s="144"/>
    </row>
    <row r="29" spans="1:17" ht="15" customHeight="1" x14ac:dyDescent="0.25">
      <c r="A29" s="9" t="s">
        <v>83</v>
      </c>
      <c r="B29" s="10" t="s">
        <v>162</v>
      </c>
      <c r="C29" s="20" t="s">
        <v>57</v>
      </c>
      <c r="D29" s="190">
        <f>E29+G29</f>
        <v>258545</v>
      </c>
      <c r="E29" s="190">
        <v>256145</v>
      </c>
      <c r="F29" s="190">
        <v>193655</v>
      </c>
      <c r="G29" s="190">
        <v>2400</v>
      </c>
      <c r="H29" s="189">
        <f>I29+K29</f>
        <v>0</v>
      </c>
      <c r="I29" s="189"/>
      <c r="J29" s="189"/>
      <c r="K29" s="189"/>
      <c r="L29" s="8">
        <f>M29+O29</f>
        <v>258545</v>
      </c>
      <c r="M29" s="8">
        <f>E29+I29</f>
        <v>256145</v>
      </c>
      <c r="N29" s="8">
        <f>F29+J29</f>
        <v>193655</v>
      </c>
      <c r="O29" s="8">
        <f>G29+K29</f>
        <v>2400</v>
      </c>
      <c r="P29" s="221" t="s">
        <v>382</v>
      </c>
      <c r="Q29" s="144"/>
    </row>
    <row r="30" spans="1:17" ht="15" customHeight="1" x14ac:dyDescent="0.25">
      <c r="A30" s="11" t="s">
        <v>84</v>
      </c>
      <c r="B30" s="21" t="s">
        <v>416</v>
      </c>
      <c r="C30" s="20" t="s">
        <v>57</v>
      </c>
      <c r="D30" s="190">
        <f>E30+G30</f>
        <v>373566</v>
      </c>
      <c r="E30" s="190">
        <v>373566</v>
      </c>
      <c r="F30" s="190">
        <v>280160</v>
      </c>
      <c r="G30" s="190"/>
      <c r="H30" s="189">
        <f>I30+K30</f>
        <v>0</v>
      </c>
      <c r="I30" s="189"/>
      <c r="J30" s="189"/>
      <c r="K30" s="189"/>
      <c r="L30" s="8">
        <f>M30+O30</f>
        <v>373566</v>
      </c>
      <c r="M30" s="8">
        <f>E30+I30</f>
        <v>373566</v>
      </c>
      <c r="N30" s="8">
        <f>F30+J30</f>
        <v>280160</v>
      </c>
      <c r="O30" s="8">
        <f>G30+K30</f>
        <v>0</v>
      </c>
      <c r="P30" s="221" t="s">
        <v>381</v>
      </c>
      <c r="Q30" s="220">
        <f>L23+L64</f>
        <v>10896</v>
      </c>
    </row>
    <row r="31" spans="1:17" ht="15" customHeight="1" x14ac:dyDescent="0.25">
      <c r="A31" s="5" t="s">
        <v>85</v>
      </c>
      <c r="B31" s="19" t="s">
        <v>45</v>
      </c>
      <c r="C31" s="20" t="s">
        <v>57</v>
      </c>
      <c r="D31" s="190">
        <f>E31+G31</f>
        <v>141381</v>
      </c>
      <c r="E31" s="190">
        <v>141381</v>
      </c>
      <c r="F31" s="190">
        <v>106840</v>
      </c>
      <c r="G31" s="190"/>
      <c r="H31" s="189">
        <f>I31+K31</f>
        <v>0</v>
      </c>
      <c r="I31" s="189"/>
      <c r="J31" s="189"/>
      <c r="K31" s="189"/>
      <c r="L31" s="8">
        <f>M31+O31</f>
        <v>141381</v>
      </c>
      <c r="M31" s="8">
        <f>E31+I31</f>
        <v>141381</v>
      </c>
      <c r="N31" s="8">
        <f>F31+J31</f>
        <v>106840</v>
      </c>
      <c r="O31" s="8">
        <f>G31+K31</f>
        <v>0</v>
      </c>
      <c r="P31" s="221" t="s">
        <v>380</v>
      </c>
      <c r="Q31" s="220">
        <f>SUM(L24:L63)</f>
        <v>8854072</v>
      </c>
    </row>
    <row r="32" spans="1:17" ht="15" customHeight="1" x14ac:dyDescent="0.25">
      <c r="A32" s="5" t="s">
        <v>86</v>
      </c>
      <c r="B32" s="19" t="s">
        <v>165</v>
      </c>
      <c r="C32" s="7" t="s">
        <v>57</v>
      </c>
      <c r="D32" s="190">
        <f>E32+G32</f>
        <v>432181</v>
      </c>
      <c r="E32" s="190">
        <v>432181</v>
      </c>
      <c r="F32" s="190">
        <v>323239</v>
      </c>
      <c r="G32" s="190"/>
      <c r="H32" s="189">
        <f>I32+K32</f>
        <v>0</v>
      </c>
      <c r="I32" s="189"/>
      <c r="J32" s="189"/>
      <c r="K32" s="189"/>
      <c r="L32" s="8">
        <f>M32+O32</f>
        <v>432181</v>
      </c>
      <c r="M32" s="8">
        <f>E32+I32</f>
        <v>432181</v>
      </c>
      <c r="N32" s="8">
        <f>F32+J32</f>
        <v>323239</v>
      </c>
      <c r="O32" s="8">
        <f>G32+K32</f>
        <v>0</v>
      </c>
      <c r="P32" s="221" t="s">
        <v>379</v>
      </c>
      <c r="Q32" s="144"/>
    </row>
    <row r="33" spans="1:17" ht="15" customHeight="1" x14ac:dyDescent="0.25">
      <c r="A33" s="5" t="s">
        <v>87</v>
      </c>
      <c r="B33" s="19" t="s">
        <v>164</v>
      </c>
      <c r="C33" s="7" t="s">
        <v>57</v>
      </c>
      <c r="D33" s="190">
        <f>E33+G33</f>
        <v>530968</v>
      </c>
      <c r="E33" s="190">
        <v>530968</v>
      </c>
      <c r="F33" s="190">
        <v>395172</v>
      </c>
      <c r="G33" s="190"/>
      <c r="H33" s="189">
        <f>I33+K33</f>
        <v>0</v>
      </c>
      <c r="I33" s="189"/>
      <c r="J33" s="189"/>
      <c r="K33" s="189"/>
      <c r="L33" s="8">
        <f>M33+O33</f>
        <v>530968</v>
      </c>
      <c r="M33" s="8">
        <f>E33+I33</f>
        <v>530968</v>
      </c>
      <c r="N33" s="8">
        <f>F33+J33</f>
        <v>395172</v>
      </c>
      <c r="O33" s="8">
        <f>G33+K33</f>
        <v>0</v>
      </c>
      <c r="P33" s="219" t="s">
        <v>188</v>
      </c>
      <c r="Q33" s="218">
        <f>SUM(Q23:Q32)</f>
        <v>8864968</v>
      </c>
    </row>
    <row r="34" spans="1:17" ht="15" customHeight="1" x14ac:dyDescent="0.25">
      <c r="A34" s="5" t="s">
        <v>88</v>
      </c>
      <c r="B34" s="19" t="s">
        <v>163</v>
      </c>
      <c r="C34" s="7" t="s">
        <v>57</v>
      </c>
      <c r="D34" s="190">
        <f>E34+G34</f>
        <v>551907</v>
      </c>
      <c r="E34" s="190">
        <v>551907</v>
      </c>
      <c r="F34" s="190">
        <v>412098</v>
      </c>
      <c r="G34" s="190"/>
      <c r="H34" s="189">
        <f>I34+K34</f>
        <v>0</v>
      </c>
      <c r="I34" s="189"/>
      <c r="J34" s="189"/>
      <c r="K34" s="189"/>
      <c r="L34" s="8">
        <f>M34+O34</f>
        <v>551907</v>
      </c>
      <c r="M34" s="8">
        <f>E34+I34</f>
        <v>551907</v>
      </c>
      <c r="N34" s="8">
        <f>F34+J34</f>
        <v>412098</v>
      </c>
      <c r="O34" s="8">
        <f>G34+K34</f>
        <v>0</v>
      </c>
      <c r="P34" s="144"/>
      <c r="Q34" s="144"/>
    </row>
    <row r="35" spans="1:17" ht="15" customHeight="1" x14ac:dyDescent="0.25">
      <c r="A35" s="5" t="s">
        <v>89</v>
      </c>
      <c r="B35" s="19" t="s">
        <v>501</v>
      </c>
      <c r="C35" s="7" t="s">
        <v>57</v>
      </c>
      <c r="D35" s="190">
        <f>E35+G35</f>
        <v>597892</v>
      </c>
      <c r="E35" s="190">
        <v>597892</v>
      </c>
      <c r="F35" s="190">
        <v>447088</v>
      </c>
      <c r="G35" s="190"/>
      <c r="H35" s="189">
        <f>I35+K35</f>
        <v>0</v>
      </c>
      <c r="I35" s="189"/>
      <c r="J35" s="189"/>
      <c r="K35" s="189"/>
      <c r="L35" s="8">
        <f>M35+O35</f>
        <v>597892</v>
      </c>
      <c r="M35" s="8">
        <f>E35+I35</f>
        <v>597892</v>
      </c>
      <c r="N35" s="8">
        <f>F35+J35</f>
        <v>447088</v>
      </c>
      <c r="O35" s="8">
        <f>G35+K35</f>
        <v>0</v>
      </c>
      <c r="P35" s="144"/>
      <c r="Q35" s="144">
        <f>Q33-L65</f>
        <v>0</v>
      </c>
    </row>
    <row r="36" spans="1:17" ht="15" customHeight="1" x14ac:dyDescent="0.25">
      <c r="A36" s="5" t="s">
        <v>90</v>
      </c>
      <c r="B36" s="22" t="s">
        <v>52</v>
      </c>
      <c r="C36" s="20" t="s">
        <v>57</v>
      </c>
      <c r="D36" s="190">
        <f>E36+G36</f>
        <v>87596</v>
      </c>
      <c r="E36" s="190">
        <v>87596</v>
      </c>
      <c r="F36" s="190">
        <v>65971</v>
      </c>
      <c r="G36" s="190"/>
      <c r="H36" s="189">
        <f>I36+K36</f>
        <v>0</v>
      </c>
      <c r="I36" s="189"/>
      <c r="J36" s="189"/>
      <c r="K36" s="189"/>
      <c r="L36" s="8">
        <f>M36+O36</f>
        <v>87596</v>
      </c>
      <c r="M36" s="8">
        <f>E36+I36</f>
        <v>87596</v>
      </c>
      <c r="N36" s="8">
        <f>F36+J36</f>
        <v>65971</v>
      </c>
      <c r="O36" s="8">
        <f>G36+K36</f>
        <v>0</v>
      </c>
    </row>
    <row r="37" spans="1:17" ht="15" customHeight="1" x14ac:dyDescent="0.25">
      <c r="A37" s="5" t="s">
        <v>91</v>
      </c>
      <c r="B37" s="22" t="s">
        <v>51</v>
      </c>
      <c r="C37" s="20" t="s">
        <v>57</v>
      </c>
      <c r="D37" s="190">
        <f>E37+G37</f>
        <v>156640</v>
      </c>
      <c r="E37" s="190">
        <v>156640</v>
      </c>
      <c r="F37" s="190">
        <v>118019</v>
      </c>
      <c r="G37" s="190"/>
      <c r="H37" s="189">
        <f>I37+K37</f>
        <v>0</v>
      </c>
      <c r="I37" s="189"/>
      <c r="J37" s="189"/>
      <c r="K37" s="189"/>
      <c r="L37" s="8">
        <f>M37+O37</f>
        <v>156640</v>
      </c>
      <c r="M37" s="8">
        <f>E37+I37</f>
        <v>156640</v>
      </c>
      <c r="N37" s="8">
        <f>F37+J37</f>
        <v>118019</v>
      </c>
      <c r="O37" s="8">
        <f>G37+K37</f>
        <v>0</v>
      </c>
    </row>
    <row r="38" spans="1:17" ht="15" customHeight="1" x14ac:dyDescent="0.25">
      <c r="A38" s="5" t="s">
        <v>92</v>
      </c>
      <c r="B38" s="19" t="s">
        <v>47</v>
      </c>
      <c r="C38" s="20" t="s">
        <v>57</v>
      </c>
      <c r="D38" s="190">
        <f>E38+G38</f>
        <v>196019</v>
      </c>
      <c r="E38" s="190">
        <v>196019</v>
      </c>
      <c r="F38" s="190">
        <v>147879</v>
      </c>
      <c r="G38" s="190"/>
      <c r="H38" s="189">
        <f>I38+K38</f>
        <v>0</v>
      </c>
      <c r="I38" s="189"/>
      <c r="J38" s="189"/>
      <c r="K38" s="189"/>
      <c r="L38" s="8">
        <f>M38+O38</f>
        <v>196019</v>
      </c>
      <c r="M38" s="8">
        <f>E38+I38</f>
        <v>196019</v>
      </c>
      <c r="N38" s="8">
        <f>F38+J38</f>
        <v>147879</v>
      </c>
      <c r="O38" s="8">
        <f>G38+K38</f>
        <v>0</v>
      </c>
    </row>
    <row r="39" spans="1:17" ht="15" customHeight="1" x14ac:dyDescent="0.25">
      <c r="A39" s="5" t="s">
        <v>93</v>
      </c>
      <c r="B39" s="19" t="s">
        <v>50</v>
      </c>
      <c r="C39" s="20" t="s">
        <v>57</v>
      </c>
      <c r="D39" s="190">
        <f>E39+G39</f>
        <v>173986</v>
      </c>
      <c r="E39" s="190">
        <v>173986</v>
      </c>
      <c r="F39" s="190">
        <v>130320</v>
      </c>
      <c r="G39" s="190"/>
      <c r="H39" s="189">
        <f>I39+K39</f>
        <v>0</v>
      </c>
      <c r="I39" s="189"/>
      <c r="J39" s="189"/>
      <c r="K39" s="189"/>
      <c r="L39" s="8">
        <f>M39+O39</f>
        <v>173986</v>
      </c>
      <c r="M39" s="8">
        <f>E39+I39</f>
        <v>173986</v>
      </c>
      <c r="N39" s="8">
        <f>F39+J39</f>
        <v>130320</v>
      </c>
      <c r="O39" s="8">
        <f>G39+K39</f>
        <v>0</v>
      </c>
    </row>
    <row r="40" spans="1:17" ht="15" customHeight="1" x14ac:dyDescent="0.25">
      <c r="A40" s="5" t="s">
        <v>94</v>
      </c>
      <c r="B40" s="19" t="s">
        <v>179</v>
      </c>
      <c r="C40" s="20" t="s">
        <v>57</v>
      </c>
      <c r="D40" s="190">
        <f>E40+G40</f>
        <v>273106</v>
      </c>
      <c r="E40" s="190">
        <v>273106</v>
      </c>
      <c r="F40" s="190">
        <v>204144</v>
      </c>
      <c r="G40" s="190"/>
      <c r="H40" s="189">
        <f>I40+K40</f>
        <v>0</v>
      </c>
      <c r="I40" s="189">
        <v>-1891</v>
      </c>
      <c r="J40" s="189">
        <v>-923</v>
      </c>
      <c r="K40" s="189">
        <v>1891</v>
      </c>
      <c r="L40" s="8">
        <f>M40+O40</f>
        <v>273106</v>
      </c>
      <c r="M40" s="8">
        <f>E40+I40</f>
        <v>271215</v>
      </c>
      <c r="N40" s="8">
        <f>F40+J40</f>
        <v>203221</v>
      </c>
      <c r="O40" s="8">
        <f>G40+K40</f>
        <v>1891</v>
      </c>
    </row>
    <row r="41" spans="1:17" ht="15" customHeight="1" x14ac:dyDescent="0.25">
      <c r="A41" s="5" t="s">
        <v>95</v>
      </c>
      <c r="B41" s="19" t="s">
        <v>49</v>
      </c>
      <c r="C41" s="20" t="s">
        <v>57</v>
      </c>
      <c r="D41" s="190">
        <f>E41+G41</f>
        <v>116038</v>
      </c>
      <c r="E41" s="190">
        <v>116038</v>
      </c>
      <c r="F41" s="190">
        <v>88371</v>
      </c>
      <c r="G41" s="190"/>
      <c r="H41" s="189">
        <f>I41+K41</f>
        <v>0</v>
      </c>
      <c r="I41" s="189"/>
      <c r="J41" s="189"/>
      <c r="K41" s="189"/>
      <c r="L41" s="8">
        <f>M41+O41</f>
        <v>116038</v>
      </c>
      <c r="M41" s="8">
        <f>E41+I41</f>
        <v>116038</v>
      </c>
      <c r="N41" s="8">
        <f>F41+J41</f>
        <v>88371</v>
      </c>
      <c r="O41" s="8">
        <f>G41+K41</f>
        <v>0</v>
      </c>
    </row>
    <row r="42" spans="1:17" ht="15" customHeight="1" x14ac:dyDescent="0.25">
      <c r="A42" s="5" t="s">
        <v>96</v>
      </c>
      <c r="B42" s="19" t="s">
        <v>48</v>
      </c>
      <c r="C42" s="20" t="s">
        <v>57</v>
      </c>
      <c r="D42" s="190">
        <f>E42+G42</f>
        <v>126267</v>
      </c>
      <c r="E42" s="190">
        <v>126267</v>
      </c>
      <c r="F42" s="190">
        <v>94984</v>
      </c>
      <c r="G42" s="190"/>
      <c r="H42" s="189">
        <f>I42+K42</f>
        <v>0</v>
      </c>
      <c r="I42" s="189"/>
      <c r="J42" s="189"/>
      <c r="K42" s="189"/>
      <c r="L42" s="8">
        <f>M42+O42</f>
        <v>126267</v>
      </c>
      <c r="M42" s="8">
        <f>E42+I42</f>
        <v>126267</v>
      </c>
      <c r="N42" s="8">
        <f>F42+J42</f>
        <v>94984</v>
      </c>
      <c r="O42" s="8">
        <f>G42+K42</f>
        <v>0</v>
      </c>
    </row>
    <row r="43" spans="1:17" ht="15" customHeight="1" x14ac:dyDescent="0.25">
      <c r="A43" s="5" t="s">
        <v>97</v>
      </c>
      <c r="B43" s="22" t="s">
        <v>53</v>
      </c>
      <c r="C43" s="20" t="s">
        <v>57</v>
      </c>
      <c r="D43" s="190">
        <f>E43+G43</f>
        <v>226784</v>
      </c>
      <c r="E43" s="190">
        <v>226784</v>
      </c>
      <c r="F43" s="190">
        <v>170198</v>
      </c>
      <c r="G43" s="190"/>
      <c r="H43" s="189">
        <f>I43+K43</f>
        <v>0</v>
      </c>
      <c r="I43" s="189"/>
      <c r="J43" s="189"/>
      <c r="K43" s="189"/>
      <c r="L43" s="8">
        <f>M43+O43</f>
        <v>226784</v>
      </c>
      <c r="M43" s="8">
        <f>E43+I43</f>
        <v>226784</v>
      </c>
      <c r="N43" s="8">
        <f>F43+J43</f>
        <v>170198</v>
      </c>
      <c r="O43" s="8">
        <f>G43+K43</f>
        <v>0</v>
      </c>
    </row>
    <row r="44" spans="1:17" ht="15" customHeight="1" x14ac:dyDescent="0.25">
      <c r="A44" s="25" t="s">
        <v>98</v>
      </c>
      <c r="B44" s="347" t="s">
        <v>500</v>
      </c>
      <c r="C44" s="20" t="s">
        <v>57</v>
      </c>
      <c r="D44" s="190">
        <f>E44+G44</f>
        <v>57136</v>
      </c>
      <c r="E44" s="190">
        <v>57136</v>
      </c>
      <c r="F44" s="190">
        <v>42400</v>
      </c>
      <c r="G44" s="190"/>
      <c r="H44" s="189">
        <f>I44+K44</f>
        <v>0</v>
      </c>
      <c r="I44" s="189"/>
      <c r="J44" s="189"/>
      <c r="K44" s="189"/>
      <c r="L44" s="8">
        <f>M44+O44</f>
        <v>57136</v>
      </c>
      <c r="M44" s="8">
        <f>E44+I44</f>
        <v>57136</v>
      </c>
      <c r="N44" s="8">
        <f>F44+J44</f>
        <v>42400</v>
      </c>
      <c r="O44" s="8"/>
    </row>
    <row r="45" spans="1:17" ht="15" customHeight="1" x14ac:dyDescent="0.25">
      <c r="A45" s="5" t="s">
        <v>99</v>
      </c>
      <c r="B45" s="19" t="s">
        <v>70</v>
      </c>
      <c r="C45" s="20" t="s">
        <v>57</v>
      </c>
      <c r="D45" s="190">
        <f>E45+G45</f>
        <v>82878</v>
      </c>
      <c r="E45" s="190">
        <v>82878</v>
      </c>
      <c r="F45" s="190">
        <v>61992</v>
      </c>
      <c r="G45" s="190"/>
      <c r="H45" s="189">
        <f>I45+K45</f>
        <v>0</v>
      </c>
      <c r="I45" s="189"/>
      <c r="J45" s="189"/>
      <c r="K45" s="189"/>
      <c r="L45" s="8">
        <f>M45+O45</f>
        <v>82878</v>
      </c>
      <c r="M45" s="8">
        <f>E45+I45</f>
        <v>82878</v>
      </c>
      <c r="N45" s="8">
        <f>F45+J45</f>
        <v>61992</v>
      </c>
      <c r="O45" s="8">
        <f>G45+K45</f>
        <v>0</v>
      </c>
    </row>
    <row r="46" spans="1:17" ht="15" customHeight="1" x14ac:dyDescent="0.25">
      <c r="A46" s="5" t="s">
        <v>100</v>
      </c>
      <c r="B46" s="19" t="s">
        <v>44</v>
      </c>
      <c r="C46" s="20" t="s">
        <v>57</v>
      </c>
      <c r="D46" s="190">
        <f>E46+G46</f>
        <v>170364</v>
      </c>
      <c r="E46" s="190">
        <v>170364</v>
      </c>
      <c r="F46" s="190">
        <v>126230</v>
      </c>
      <c r="G46" s="190"/>
      <c r="H46" s="189">
        <f>I46+K46</f>
        <v>0</v>
      </c>
      <c r="I46" s="189"/>
      <c r="J46" s="189"/>
      <c r="K46" s="189"/>
      <c r="L46" s="8">
        <f>M46+O46</f>
        <v>170364</v>
      </c>
      <c r="M46" s="8">
        <f>E46+I46</f>
        <v>170364</v>
      </c>
      <c r="N46" s="8">
        <f>F46+J46</f>
        <v>126230</v>
      </c>
      <c r="O46" s="8">
        <f>G46+K46</f>
        <v>0</v>
      </c>
    </row>
    <row r="47" spans="1:17" ht="15" customHeight="1" x14ac:dyDescent="0.25">
      <c r="A47" s="25" t="s">
        <v>101</v>
      </c>
      <c r="B47" s="346" t="s">
        <v>499</v>
      </c>
      <c r="C47" s="20" t="s">
        <v>57</v>
      </c>
      <c r="D47" s="190">
        <f>E47+G47</f>
        <v>38466</v>
      </c>
      <c r="E47" s="190">
        <v>38466</v>
      </c>
      <c r="F47" s="190">
        <v>27976</v>
      </c>
      <c r="G47" s="190"/>
      <c r="H47" s="189">
        <f>I47+K47</f>
        <v>0</v>
      </c>
      <c r="I47" s="189">
        <v>-145</v>
      </c>
      <c r="J47" s="189"/>
      <c r="K47" s="189">
        <v>145</v>
      </c>
      <c r="L47" s="8">
        <f>M47+O47</f>
        <v>38466</v>
      </c>
      <c r="M47" s="8">
        <f>E47+I47</f>
        <v>38321</v>
      </c>
      <c r="N47" s="8">
        <f>F47+J47</f>
        <v>27976</v>
      </c>
      <c r="O47" s="8">
        <f>G47+K47</f>
        <v>145</v>
      </c>
    </row>
    <row r="48" spans="1:17" ht="15" customHeight="1" x14ac:dyDescent="0.25">
      <c r="A48" s="5" t="s">
        <v>102</v>
      </c>
      <c r="B48" s="22" t="s">
        <v>43</v>
      </c>
      <c r="C48" s="20" t="s">
        <v>57</v>
      </c>
      <c r="D48" s="190">
        <f>E48+G48</f>
        <v>88274</v>
      </c>
      <c r="E48" s="190">
        <v>88274</v>
      </c>
      <c r="F48" s="190">
        <v>66001</v>
      </c>
      <c r="G48" s="190"/>
      <c r="H48" s="189">
        <f>I48+K48</f>
        <v>0</v>
      </c>
      <c r="I48" s="189"/>
      <c r="J48" s="189"/>
      <c r="K48" s="189"/>
      <c r="L48" s="8">
        <f>M48+O48</f>
        <v>88274</v>
      </c>
      <c r="M48" s="8">
        <f>E48+I48</f>
        <v>88274</v>
      </c>
      <c r="N48" s="8">
        <f>F48+J48</f>
        <v>66001</v>
      </c>
      <c r="O48" s="8">
        <f>G48+K48</f>
        <v>0</v>
      </c>
    </row>
    <row r="49" spans="1:15" ht="15" customHeight="1" x14ac:dyDescent="0.25">
      <c r="A49" s="5" t="s">
        <v>103</v>
      </c>
      <c r="B49" s="19" t="s">
        <v>174</v>
      </c>
      <c r="C49" s="20" t="s">
        <v>57</v>
      </c>
      <c r="D49" s="190">
        <f>E49+G49</f>
        <v>80638</v>
      </c>
      <c r="E49" s="190">
        <v>80638</v>
      </c>
      <c r="F49" s="190">
        <v>60330</v>
      </c>
      <c r="G49" s="190"/>
      <c r="H49" s="189">
        <f>I49+K49</f>
        <v>0</v>
      </c>
      <c r="I49" s="189"/>
      <c r="J49" s="189"/>
      <c r="K49" s="189"/>
      <c r="L49" s="8">
        <f>M49+O49</f>
        <v>80638</v>
      </c>
      <c r="M49" s="8">
        <f>E49+I49</f>
        <v>80638</v>
      </c>
      <c r="N49" s="8">
        <f>F49+J49</f>
        <v>60330</v>
      </c>
      <c r="O49" s="8">
        <f>G49+K49</f>
        <v>0</v>
      </c>
    </row>
    <row r="50" spans="1:15" ht="15" customHeight="1" x14ac:dyDescent="0.25">
      <c r="A50" s="5" t="s">
        <v>104</v>
      </c>
      <c r="B50" s="19" t="s">
        <v>166</v>
      </c>
      <c r="C50" s="20" t="s">
        <v>57</v>
      </c>
      <c r="D50" s="190">
        <f>E50+G50</f>
        <v>160642</v>
      </c>
      <c r="E50" s="190">
        <v>160642</v>
      </c>
      <c r="F50" s="190">
        <v>118983</v>
      </c>
      <c r="G50" s="190"/>
      <c r="H50" s="189">
        <f>I50+K50</f>
        <v>0</v>
      </c>
      <c r="I50" s="189"/>
      <c r="J50" s="189"/>
      <c r="K50" s="189"/>
      <c r="L50" s="8">
        <f>M50+O50</f>
        <v>160642</v>
      </c>
      <c r="M50" s="8">
        <f>E50+I50</f>
        <v>160642</v>
      </c>
      <c r="N50" s="8">
        <f>F50+J50</f>
        <v>118983</v>
      </c>
      <c r="O50" s="8">
        <f>G50+K50</f>
        <v>0</v>
      </c>
    </row>
    <row r="51" spans="1:15" ht="15" customHeight="1" x14ac:dyDescent="0.25">
      <c r="A51" s="5" t="s">
        <v>105</v>
      </c>
      <c r="B51" s="19" t="s">
        <v>36</v>
      </c>
      <c r="C51" s="20" t="s">
        <v>57</v>
      </c>
      <c r="D51" s="190">
        <f>E51+G51</f>
        <v>95585</v>
      </c>
      <c r="E51" s="190">
        <v>95585</v>
      </c>
      <c r="F51" s="190">
        <v>70986</v>
      </c>
      <c r="G51" s="190"/>
      <c r="H51" s="189">
        <f>I51+K51</f>
        <v>0</v>
      </c>
      <c r="I51" s="189"/>
      <c r="J51" s="189"/>
      <c r="K51" s="189"/>
      <c r="L51" s="8">
        <f>M51+O51</f>
        <v>95585</v>
      </c>
      <c r="M51" s="8">
        <f>E51+I51</f>
        <v>95585</v>
      </c>
      <c r="N51" s="8">
        <f>F51+J51</f>
        <v>70986</v>
      </c>
      <c r="O51" s="8">
        <f>G51+K51</f>
        <v>0</v>
      </c>
    </row>
    <row r="52" spans="1:15" ht="15" customHeight="1" x14ac:dyDescent="0.25">
      <c r="A52" s="5" t="s">
        <v>106</v>
      </c>
      <c r="B52" s="19" t="s">
        <v>38</v>
      </c>
      <c r="C52" s="20" t="s">
        <v>57</v>
      </c>
      <c r="D52" s="190">
        <f>E52+G52</f>
        <v>95773</v>
      </c>
      <c r="E52" s="190">
        <v>95773</v>
      </c>
      <c r="F52" s="190">
        <v>71028</v>
      </c>
      <c r="G52" s="190"/>
      <c r="H52" s="189">
        <f>I52+K52</f>
        <v>0</v>
      </c>
      <c r="I52" s="189"/>
      <c r="J52" s="189"/>
      <c r="K52" s="189"/>
      <c r="L52" s="8">
        <f>M52+O52</f>
        <v>95773</v>
      </c>
      <c r="M52" s="8">
        <f>E52+I52</f>
        <v>95773</v>
      </c>
      <c r="N52" s="8">
        <f>F52+J52</f>
        <v>71028</v>
      </c>
      <c r="O52" s="8">
        <f>G52+K52</f>
        <v>0</v>
      </c>
    </row>
    <row r="53" spans="1:15" ht="15" customHeight="1" x14ac:dyDescent="0.25">
      <c r="A53" s="5" t="s">
        <v>107</v>
      </c>
      <c r="B53" s="19" t="s">
        <v>40</v>
      </c>
      <c r="C53" s="20" t="s">
        <v>57</v>
      </c>
      <c r="D53" s="190">
        <f>E53+G53</f>
        <v>182714</v>
      </c>
      <c r="E53" s="190">
        <v>181332</v>
      </c>
      <c r="F53" s="190">
        <v>135677</v>
      </c>
      <c r="G53" s="190">
        <v>1382</v>
      </c>
      <c r="H53" s="189">
        <f>I53+K53</f>
        <v>0</v>
      </c>
      <c r="I53" s="189"/>
      <c r="J53" s="189"/>
      <c r="K53" s="189"/>
      <c r="L53" s="8">
        <f>M53+O53</f>
        <v>182714</v>
      </c>
      <c r="M53" s="8">
        <f>E53+I53</f>
        <v>181332</v>
      </c>
      <c r="N53" s="8">
        <f>F53+J53</f>
        <v>135677</v>
      </c>
      <c r="O53" s="8">
        <f>G53+K53</f>
        <v>1382</v>
      </c>
    </row>
    <row r="54" spans="1:15" ht="15" customHeight="1" x14ac:dyDescent="0.25">
      <c r="A54" s="5" t="s">
        <v>108</v>
      </c>
      <c r="B54" s="19" t="s">
        <v>39</v>
      </c>
      <c r="C54" s="20" t="s">
        <v>57</v>
      </c>
      <c r="D54" s="190">
        <f>E54+G54</f>
        <v>100293</v>
      </c>
      <c r="E54" s="190">
        <v>100293</v>
      </c>
      <c r="F54" s="190">
        <v>74256</v>
      </c>
      <c r="G54" s="190"/>
      <c r="H54" s="189">
        <f>I54+K54</f>
        <v>0</v>
      </c>
      <c r="I54" s="189"/>
      <c r="J54" s="189"/>
      <c r="K54" s="189"/>
      <c r="L54" s="8">
        <f>M54+O54</f>
        <v>100293</v>
      </c>
      <c r="M54" s="8">
        <f>E54+I54</f>
        <v>100293</v>
      </c>
      <c r="N54" s="8">
        <f>F54+J54</f>
        <v>74256</v>
      </c>
      <c r="O54" s="8">
        <f>G54+K54</f>
        <v>0</v>
      </c>
    </row>
    <row r="55" spans="1:15" ht="15" customHeight="1" x14ac:dyDescent="0.25">
      <c r="A55" s="5" t="s">
        <v>109</v>
      </c>
      <c r="B55" s="16" t="s">
        <v>37</v>
      </c>
      <c r="C55" s="7" t="s">
        <v>57</v>
      </c>
      <c r="D55" s="190">
        <f>E55+G55</f>
        <v>147696</v>
      </c>
      <c r="E55" s="190">
        <v>147696</v>
      </c>
      <c r="F55" s="190">
        <v>109407</v>
      </c>
      <c r="G55" s="190"/>
      <c r="H55" s="189">
        <f>I55+K55</f>
        <v>0</v>
      </c>
      <c r="I55" s="189"/>
      <c r="J55" s="189"/>
      <c r="K55" s="189"/>
      <c r="L55" s="8">
        <f>M55+O55</f>
        <v>147696</v>
      </c>
      <c r="M55" s="8">
        <f>E55+I55</f>
        <v>147696</v>
      </c>
      <c r="N55" s="8">
        <f>F55+J55</f>
        <v>109407</v>
      </c>
      <c r="O55" s="8">
        <f>G55+K55</f>
        <v>0</v>
      </c>
    </row>
    <row r="56" spans="1:15" ht="15" customHeight="1" x14ac:dyDescent="0.25">
      <c r="A56" s="5" t="s">
        <v>110</v>
      </c>
      <c r="B56" s="23" t="s">
        <v>41</v>
      </c>
      <c r="C56" s="7" t="s">
        <v>57</v>
      </c>
      <c r="D56" s="190">
        <f>E56+G56</f>
        <v>31371</v>
      </c>
      <c r="E56" s="190">
        <v>31371</v>
      </c>
      <c r="F56" s="190">
        <v>23223</v>
      </c>
      <c r="G56" s="190"/>
      <c r="H56" s="189">
        <f>I56+K56</f>
        <v>0</v>
      </c>
      <c r="I56" s="189"/>
      <c r="J56" s="189"/>
      <c r="K56" s="189"/>
      <c r="L56" s="8">
        <f>M56+O56</f>
        <v>31371</v>
      </c>
      <c r="M56" s="8">
        <f>E56+I56</f>
        <v>31371</v>
      </c>
      <c r="N56" s="8">
        <f>F56+J56</f>
        <v>23223</v>
      </c>
      <c r="O56" s="8">
        <f>G56+K56</f>
        <v>0</v>
      </c>
    </row>
    <row r="57" spans="1:15" ht="15" customHeight="1" x14ac:dyDescent="0.25">
      <c r="A57" s="5" t="s">
        <v>111</v>
      </c>
      <c r="B57" s="23" t="s">
        <v>42</v>
      </c>
      <c r="C57" s="7" t="s">
        <v>57</v>
      </c>
      <c r="D57" s="190">
        <f>E57+G57</f>
        <v>48485</v>
      </c>
      <c r="E57" s="190">
        <v>48485</v>
      </c>
      <c r="F57" s="190">
        <v>35966</v>
      </c>
      <c r="G57" s="190"/>
      <c r="H57" s="189">
        <f>I57+K57</f>
        <v>0</v>
      </c>
      <c r="I57" s="189"/>
      <c r="J57" s="189"/>
      <c r="K57" s="189"/>
      <c r="L57" s="8">
        <f>M57+O57</f>
        <v>48485</v>
      </c>
      <c r="M57" s="8">
        <f>E57+I57</f>
        <v>48485</v>
      </c>
      <c r="N57" s="8">
        <f>F57+J57</f>
        <v>35966</v>
      </c>
      <c r="O57" s="8">
        <f>G57+K57</f>
        <v>0</v>
      </c>
    </row>
    <row r="58" spans="1:15" ht="15" customHeight="1" x14ac:dyDescent="0.25">
      <c r="A58" s="5" t="s">
        <v>112</v>
      </c>
      <c r="B58" s="16" t="s">
        <v>55</v>
      </c>
      <c r="C58" s="7" t="s">
        <v>57</v>
      </c>
      <c r="D58" s="190">
        <f>E58+G58</f>
        <v>732</v>
      </c>
      <c r="E58" s="190">
        <v>732</v>
      </c>
      <c r="F58" s="190">
        <v>559</v>
      </c>
      <c r="G58" s="190"/>
      <c r="H58" s="189">
        <f>I58+K58</f>
        <v>0</v>
      </c>
      <c r="I58" s="189"/>
      <c r="J58" s="189"/>
      <c r="K58" s="189"/>
      <c r="L58" s="8">
        <f>M58+O58</f>
        <v>732</v>
      </c>
      <c r="M58" s="8">
        <f>E58+I58</f>
        <v>732</v>
      </c>
      <c r="N58" s="8">
        <f>F58+J58</f>
        <v>559</v>
      </c>
      <c r="O58" s="8">
        <f>G58+K58</f>
        <v>0</v>
      </c>
    </row>
    <row r="59" spans="1:15" ht="15" customHeight="1" x14ac:dyDescent="0.25">
      <c r="A59" s="5" t="s">
        <v>113</v>
      </c>
      <c r="B59" s="16" t="s">
        <v>54</v>
      </c>
      <c r="C59" s="7" t="s">
        <v>57</v>
      </c>
      <c r="D59" s="190">
        <f>E59+G59</f>
        <v>7188</v>
      </c>
      <c r="E59" s="190">
        <v>7188</v>
      </c>
      <c r="F59" s="190">
        <v>5488</v>
      </c>
      <c r="G59" s="190"/>
      <c r="H59" s="189">
        <f>I59+K59</f>
        <v>0</v>
      </c>
      <c r="I59" s="189"/>
      <c r="J59" s="189"/>
      <c r="K59" s="189"/>
      <c r="L59" s="8">
        <f>M59+O59</f>
        <v>7188</v>
      </c>
      <c r="M59" s="8">
        <f>E59+I59</f>
        <v>7188</v>
      </c>
      <c r="N59" s="8">
        <f>F59+J59</f>
        <v>5488</v>
      </c>
      <c r="O59" s="8">
        <f>G59+K59</f>
        <v>0</v>
      </c>
    </row>
    <row r="60" spans="1:15" ht="15" customHeight="1" x14ac:dyDescent="0.25">
      <c r="A60" s="5" t="s">
        <v>114</v>
      </c>
      <c r="B60" s="16" t="s">
        <v>72</v>
      </c>
      <c r="C60" s="7" t="s">
        <v>57</v>
      </c>
      <c r="D60" s="190">
        <f>E60+G60</f>
        <v>1572</v>
      </c>
      <c r="E60" s="190">
        <v>1572</v>
      </c>
      <c r="F60" s="190">
        <v>1200</v>
      </c>
      <c r="G60" s="190"/>
      <c r="H60" s="189">
        <f>I60+K60</f>
        <v>0</v>
      </c>
      <c r="I60" s="189"/>
      <c r="J60" s="189"/>
      <c r="K60" s="189"/>
      <c r="L60" s="8">
        <f>M60+O60</f>
        <v>1572</v>
      </c>
      <c r="M60" s="8">
        <f>E60+I60</f>
        <v>1572</v>
      </c>
      <c r="N60" s="8">
        <f>F60+J60</f>
        <v>1200</v>
      </c>
      <c r="O60" s="8">
        <f>G60+K60</f>
        <v>0</v>
      </c>
    </row>
    <row r="61" spans="1:15" ht="15" customHeight="1" x14ac:dyDescent="0.25">
      <c r="A61" s="5" t="s">
        <v>115</v>
      </c>
      <c r="B61" s="16" t="s">
        <v>56</v>
      </c>
      <c r="C61" s="7" t="s">
        <v>57</v>
      </c>
      <c r="D61" s="190">
        <f>E61+G61</f>
        <v>59995</v>
      </c>
      <c r="E61" s="190">
        <v>59995</v>
      </c>
      <c r="F61" s="190">
        <v>45805</v>
      </c>
      <c r="G61" s="190"/>
      <c r="H61" s="189">
        <f>I61+K61</f>
        <v>0</v>
      </c>
      <c r="I61" s="189"/>
      <c r="J61" s="189"/>
      <c r="K61" s="189"/>
      <c r="L61" s="8">
        <f>M61+O61</f>
        <v>59995</v>
      </c>
      <c r="M61" s="8">
        <f>E61+I61</f>
        <v>59995</v>
      </c>
      <c r="N61" s="8">
        <f>F61+J61</f>
        <v>45805</v>
      </c>
      <c r="O61" s="8">
        <f>G61+K61</f>
        <v>0</v>
      </c>
    </row>
    <row r="62" spans="1:15" ht="15" customHeight="1" x14ac:dyDescent="0.25">
      <c r="A62" s="5" t="s">
        <v>116</v>
      </c>
      <c r="B62" s="16" t="s">
        <v>182</v>
      </c>
      <c r="C62" s="7" t="s">
        <v>57</v>
      </c>
      <c r="D62" s="190">
        <f>E62+G62</f>
        <v>245952</v>
      </c>
      <c r="E62" s="190">
        <v>245952</v>
      </c>
      <c r="F62" s="190">
        <v>184798</v>
      </c>
      <c r="G62" s="190"/>
      <c r="H62" s="189">
        <f>I62+K62</f>
        <v>0</v>
      </c>
      <c r="I62" s="189"/>
      <c r="J62" s="189"/>
      <c r="K62" s="189"/>
      <c r="L62" s="8">
        <f>M62+O62</f>
        <v>245952</v>
      </c>
      <c r="M62" s="8">
        <f>E62+I62</f>
        <v>245952</v>
      </c>
      <c r="N62" s="8">
        <f>F62+J62</f>
        <v>184798</v>
      </c>
      <c r="O62" s="8">
        <f>G62+K62</f>
        <v>0</v>
      </c>
    </row>
    <row r="63" spans="1:15" s="24" customFormat="1" ht="15" customHeight="1" x14ac:dyDescent="0.25">
      <c r="A63" s="5" t="s">
        <v>168</v>
      </c>
      <c r="B63" s="16" t="s">
        <v>183</v>
      </c>
      <c r="C63" s="7" t="s">
        <v>57</v>
      </c>
      <c r="D63" s="190">
        <f>E63+G63</f>
        <v>169590</v>
      </c>
      <c r="E63" s="190">
        <v>169590</v>
      </c>
      <c r="F63" s="190">
        <v>127894</v>
      </c>
      <c r="G63" s="190"/>
      <c r="H63" s="189">
        <f>I63+K63</f>
        <v>0</v>
      </c>
      <c r="I63" s="189"/>
      <c r="J63" s="189"/>
      <c r="K63" s="189"/>
      <c r="L63" s="8">
        <f>M63+O63</f>
        <v>169590</v>
      </c>
      <c r="M63" s="8">
        <f>E63+I63</f>
        <v>169590</v>
      </c>
      <c r="N63" s="8">
        <f>F63+J63</f>
        <v>127894</v>
      </c>
      <c r="O63" s="8">
        <f>G63+K63</f>
        <v>0</v>
      </c>
    </row>
    <row r="64" spans="1:15" s="24" customFormat="1" ht="15" customHeight="1" x14ac:dyDescent="0.25">
      <c r="A64" s="5" t="s">
        <v>169</v>
      </c>
      <c r="B64" s="16" t="s">
        <v>71</v>
      </c>
      <c r="C64" s="7" t="s">
        <v>32</v>
      </c>
      <c r="D64" s="190">
        <f>E64+G64</f>
        <v>7812</v>
      </c>
      <c r="E64" s="190">
        <v>7812</v>
      </c>
      <c r="F64" s="190">
        <v>5964</v>
      </c>
      <c r="G64" s="190"/>
      <c r="H64" s="189">
        <f>I64+K64</f>
        <v>0</v>
      </c>
      <c r="I64" s="189"/>
      <c r="J64" s="189"/>
      <c r="K64" s="189"/>
      <c r="L64" s="8">
        <f>M64+O64</f>
        <v>7812</v>
      </c>
      <c r="M64" s="8">
        <f>E64+I64</f>
        <v>7812</v>
      </c>
      <c r="N64" s="8">
        <f>F64+J64</f>
        <v>5964</v>
      </c>
      <c r="O64" s="8">
        <f>G64+K64</f>
        <v>0</v>
      </c>
    </row>
    <row r="65" spans="1:15" ht="15.95" customHeight="1" x14ac:dyDescent="0.25">
      <c r="A65" s="13" t="s">
        <v>117</v>
      </c>
      <c r="B65" s="17" t="s">
        <v>188</v>
      </c>
      <c r="C65" s="15"/>
      <c r="D65" s="188">
        <f>D22+SUM(D25:D64)</f>
        <v>8864968</v>
      </c>
      <c r="E65" s="188">
        <f>E22+SUM(E25:E64)</f>
        <v>8861186</v>
      </c>
      <c r="F65" s="188">
        <f>F22+SUM(F25:F64)</f>
        <v>6575637</v>
      </c>
      <c r="G65" s="188">
        <f>G22+SUM(G25:G64)</f>
        <v>3782</v>
      </c>
      <c r="H65" s="187">
        <f>H22+SUM(H25:H64)</f>
        <v>0</v>
      </c>
      <c r="I65" s="187">
        <f>I22+SUM(I25:I64)</f>
        <v>-2036</v>
      </c>
      <c r="J65" s="187">
        <f>J22+SUM(J25:J64)</f>
        <v>-923</v>
      </c>
      <c r="K65" s="187">
        <f>K22+SUM(K25:K64)</f>
        <v>2036</v>
      </c>
      <c r="L65" s="1">
        <f>L22+SUM(L25:L64)</f>
        <v>8864968</v>
      </c>
      <c r="M65" s="1">
        <f>M22+SUM(M25:M64)</f>
        <v>8859150</v>
      </c>
      <c r="N65" s="1">
        <f>N22+SUM(N25:N64)</f>
        <v>6574714</v>
      </c>
      <c r="O65" s="1">
        <f>O22+SUM(O25:O64)</f>
        <v>5818</v>
      </c>
    </row>
    <row r="66" spans="1:15" ht="15" customHeight="1" x14ac:dyDescent="0.25">
      <c r="A66" s="38"/>
      <c r="B66" s="183"/>
      <c r="C66" s="250"/>
      <c r="D66" s="183"/>
      <c r="E66" s="183"/>
      <c r="F66" s="41"/>
      <c r="G66" s="41"/>
      <c r="H66" s="41"/>
      <c r="I66" s="41"/>
      <c r="J66" s="41"/>
      <c r="K66" s="41"/>
      <c r="L66" s="41"/>
      <c r="M66" s="41"/>
      <c r="N66" s="41"/>
    </row>
    <row r="67" spans="1:15" x14ac:dyDescent="0.25">
      <c r="A67" s="38"/>
      <c r="B67" s="12"/>
      <c r="C67" s="43"/>
      <c r="D67" s="12"/>
      <c r="E67" s="12"/>
      <c r="F67" s="42"/>
      <c r="G67" s="12"/>
      <c r="H67" s="12"/>
      <c r="I67" s="12"/>
      <c r="J67" s="12"/>
      <c r="K67" s="12"/>
      <c r="L67" s="12"/>
      <c r="M67" s="12"/>
      <c r="N67" s="12"/>
    </row>
    <row r="68" spans="1:15" x14ac:dyDescent="0.25">
      <c r="A68" s="12"/>
      <c r="B68" s="12"/>
      <c r="C68" s="44"/>
      <c r="D68" s="12">
        <v>8864968</v>
      </c>
      <c r="E68" s="12">
        <v>8861186</v>
      </c>
      <c r="F68" s="12">
        <v>6575637</v>
      </c>
      <c r="G68" s="12">
        <v>3782</v>
      </c>
      <c r="H68" s="12"/>
      <c r="I68" s="12"/>
      <c r="J68" s="12"/>
      <c r="K68" s="12"/>
      <c r="L68" s="12"/>
      <c r="M68" s="12"/>
      <c r="N68" s="12"/>
    </row>
    <row r="69" spans="1:15" x14ac:dyDescent="0.25">
      <c r="A69" s="12"/>
      <c r="B69" s="12"/>
      <c r="C69" s="4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5" x14ac:dyDescent="0.25">
      <c r="A70" s="12"/>
      <c r="B70" s="12"/>
      <c r="C70" s="4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5" x14ac:dyDescent="0.25">
      <c r="A71" s="12"/>
      <c r="B71" s="12"/>
      <c r="C71" s="4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5" x14ac:dyDescent="0.25">
      <c r="A72" s="12"/>
      <c r="B72" s="12"/>
      <c r="C72" s="4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5" x14ac:dyDescent="0.25">
      <c r="A73" s="12"/>
      <c r="B73" s="12"/>
      <c r="C73" s="4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5" x14ac:dyDescent="0.25">
      <c r="A74" s="12"/>
      <c r="B74" s="12"/>
      <c r="C74" s="4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5" x14ac:dyDescent="0.25">
      <c r="A75" s="12"/>
      <c r="B75" s="12"/>
      <c r="C75" s="4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5" x14ac:dyDescent="0.25">
      <c r="A76" s="12"/>
      <c r="B76" s="12"/>
      <c r="C76" s="4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5" x14ac:dyDescent="0.25">
      <c r="A77" s="12"/>
      <c r="B77" s="12"/>
      <c r="C77" s="4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5" x14ac:dyDescent="0.25">
      <c r="A78" s="12"/>
      <c r="B78" s="12"/>
      <c r="C78" s="4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5" x14ac:dyDescent="0.25">
      <c r="A79" s="12"/>
      <c r="B79" s="12"/>
      <c r="C79" s="4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5" x14ac:dyDescent="0.25">
      <c r="A80" s="12"/>
      <c r="B80" s="12"/>
      <c r="C80" s="4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1:14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1:14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1:14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1:14" x14ac:dyDescent="0.25">
      <c r="C179" s="45"/>
    </row>
    <row r="180" spans="1:14" x14ac:dyDescent="0.25">
      <c r="C180" s="45"/>
    </row>
    <row r="181" spans="1:14" x14ac:dyDescent="0.25">
      <c r="C181" s="45"/>
    </row>
    <row r="182" spans="1:14" x14ac:dyDescent="0.25">
      <c r="C182" s="45"/>
    </row>
    <row r="183" spans="1:14" x14ac:dyDescent="0.25">
      <c r="C183" s="45"/>
    </row>
    <row r="184" spans="1:14" x14ac:dyDescent="0.25">
      <c r="C184" s="45"/>
    </row>
    <row r="185" spans="1:14" x14ac:dyDescent="0.25">
      <c r="C185" s="45"/>
    </row>
    <row r="186" spans="1:14" x14ac:dyDescent="0.25">
      <c r="C186" s="45"/>
    </row>
    <row r="187" spans="1:14" x14ac:dyDescent="0.25">
      <c r="C187" s="45"/>
    </row>
    <row r="188" spans="1:14" x14ac:dyDescent="0.25">
      <c r="C188" s="45"/>
    </row>
    <row r="189" spans="1:14" x14ac:dyDescent="0.25">
      <c r="C189" s="45"/>
    </row>
    <row r="190" spans="1:14" x14ac:dyDescent="0.25">
      <c r="C190" s="45"/>
    </row>
    <row r="191" spans="1:14" x14ac:dyDescent="0.25">
      <c r="C191" s="45"/>
    </row>
    <row r="192" spans="1:14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</sheetData>
  <mergeCells count="31">
    <mergeCell ref="B6:O6"/>
    <mergeCell ref="B18:B20"/>
    <mergeCell ref="H18:H20"/>
    <mergeCell ref="I18:K18"/>
    <mergeCell ref="L18:L20"/>
    <mergeCell ref="B7:O7"/>
    <mergeCell ref="B1:O1"/>
    <mergeCell ref="B2:O2"/>
    <mergeCell ref="B3:O3"/>
    <mergeCell ref="B4:O4"/>
    <mergeCell ref="B5:O5"/>
    <mergeCell ref="B11:O11"/>
    <mergeCell ref="B12:O12"/>
    <mergeCell ref="B13:O13"/>
    <mergeCell ref="B14:O14"/>
    <mergeCell ref="B21:O21"/>
    <mergeCell ref="K19:K20"/>
    <mergeCell ref="M19:N19"/>
    <mergeCell ref="O19:O20"/>
    <mergeCell ref="A16:O16"/>
    <mergeCell ref="A18:A20"/>
    <mergeCell ref="B9:O9"/>
    <mergeCell ref="B10:O10"/>
    <mergeCell ref="B8:O8"/>
    <mergeCell ref="E18:G18"/>
    <mergeCell ref="E19:F19"/>
    <mergeCell ref="G19:G20"/>
    <mergeCell ref="C18:C20"/>
    <mergeCell ref="M18:O18"/>
    <mergeCell ref="I19:J19"/>
    <mergeCell ref="D18:D20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4"/>
  <sheetViews>
    <sheetView showZeros="0" workbookViewId="0">
      <selection activeCell="AG14" sqref="AG1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02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4" width="0" style="2" hidden="1" customWidth="1"/>
    <col min="25" max="16384" width="9.140625" style="2"/>
  </cols>
  <sheetData>
    <row r="1" spans="2:15" x14ac:dyDescent="0.25">
      <c r="B1" s="476" t="s">
        <v>375</v>
      </c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</row>
    <row r="2" spans="2:15" x14ac:dyDescent="0.25">
      <c r="B2" s="476" t="s">
        <v>374</v>
      </c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</row>
    <row r="3" spans="2:15" x14ac:dyDescent="0.25">
      <c r="B3" s="476" t="s">
        <v>373</v>
      </c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</row>
    <row r="4" spans="2:15" x14ac:dyDescent="0.25">
      <c r="B4" s="476" t="s">
        <v>390</v>
      </c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</row>
    <row r="5" spans="2:15" ht="15" customHeight="1" x14ac:dyDescent="0.25">
      <c r="B5" s="481" t="s">
        <v>371</v>
      </c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</row>
    <row r="6" spans="2:15" x14ac:dyDescent="0.25">
      <c r="B6" s="481" t="s">
        <v>377</v>
      </c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</row>
    <row r="7" spans="2:15" ht="15" customHeight="1" x14ac:dyDescent="0.25">
      <c r="B7" s="481" t="s">
        <v>395</v>
      </c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</row>
    <row r="8" spans="2:15" x14ac:dyDescent="0.25">
      <c r="B8" s="481" t="s">
        <v>397</v>
      </c>
      <c r="C8" s="481"/>
      <c r="D8" s="481"/>
      <c r="E8" s="481"/>
      <c r="F8" s="481"/>
      <c r="G8" s="481"/>
      <c r="H8" s="481"/>
      <c r="I8" s="481"/>
      <c r="J8" s="481"/>
      <c r="K8" s="481"/>
      <c r="L8" s="481"/>
      <c r="M8" s="481"/>
      <c r="N8" s="481"/>
      <c r="O8" s="481"/>
    </row>
    <row r="9" spans="2:15" x14ac:dyDescent="0.25">
      <c r="B9" s="481" t="s">
        <v>415</v>
      </c>
      <c r="C9" s="481"/>
      <c r="D9" s="481"/>
      <c r="E9" s="481"/>
      <c r="F9" s="481"/>
      <c r="G9" s="481"/>
      <c r="H9" s="481"/>
      <c r="I9" s="481"/>
      <c r="J9" s="481"/>
      <c r="K9" s="481"/>
      <c r="L9" s="481"/>
      <c r="M9" s="481"/>
      <c r="N9" s="481"/>
      <c r="O9" s="481"/>
    </row>
    <row r="10" spans="2:15" x14ac:dyDescent="0.25">
      <c r="B10" s="481" t="s">
        <v>414</v>
      </c>
      <c r="C10" s="481"/>
      <c r="D10" s="481"/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1"/>
    </row>
    <row r="11" spans="2:15" x14ac:dyDescent="0.25">
      <c r="B11" s="481" t="s">
        <v>485</v>
      </c>
      <c r="C11" s="481"/>
      <c r="D11" s="481"/>
      <c r="E11" s="481"/>
      <c r="F11" s="481"/>
      <c r="G11" s="481"/>
      <c r="H11" s="481"/>
      <c r="I11" s="481"/>
      <c r="J11" s="481"/>
      <c r="K11" s="481"/>
      <c r="L11" s="481"/>
      <c r="M11" s="481"/>
      <c r="N11" s="481"/>
      <c r="O11" s="481"/>
    </row>
    <row r="12" spans="2:15" x14ac:dyDescent="0.25">
      <c r="B12" s="481" t="s">
        <v>486</v>
      </c>
      <c r="C12" s="481"/>
      <c r="D12" s="481"/>
      <c r="E12" s="481"/>
      <c r="F12" s="481"/>
      <c r="G12" s="481"/>
      <c r="H12" s="481"/>
      <c r="I12" s="481"/>
      <c r="J12" s="481"/>
      <c r="K12" s="481"/>
      <c r="L12" s="481"/>
      <c r="M12" s="481"/>
      <c r="N12" s="481"/>
      <c r="O12" s="481"/>
    </row>
    <row r="13" spans="2:15" x14ac:dyDescent="0.25">
      <c r="B13" s="481" t="s">
        <v>496</v>
      </c>
      <c r="C13" s="481"/>
      <c r="D13" s="481"/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</row>
    <row r="14" spans="2:15" x14ac:dyDescent="0.25">
      <c r="B14" s="481" t="s">
        <v>502</v>
      </c>
      <c r="C14" s="481"/>
      <c r="D14" s="481"/>
      <c r="E14" s="481"/>
      <c r="F14" s="481"/>
      <c r="G14" s="481"/>
      <c r="H14" s="481"/>
      <c r="I14" s="481"/>
      <c r="J14" s="481"/>
      <c r="K14" s="481"/>
      <c r="L14" s="481"/>
      <c r="M14" s="481"/>
      <c r="N14" s="481"/>
      <c r="O14" s="481"/>
    </row>
    <row r="15" spans="2:15" x14ac:dyDescent="0.25">
      <c r="B15" s="481" t="s">
        <v>517</v>
      </c>
      <c r="C15" s="481"/>
      <c r="D15" s="481"/>
      <c r="E15" s="481"/>
      <c r="F15" s="481"/>
      <c r="G15" s="481"/>
      <c r="H15" s="481"/>
      <c r="I15" s="481"/>
      <c r="J15" s="481"/>
      <c r="K15" s="481"/>
      <c r="L15" s="481"/>
      <c r="M15" s="481"/>
      <c r="N15" s="481"/>
      <c r="O15" s="481"/>
    </row>
    <row r="16" spans="2:15" x14ac:dyDescent="0.25">
      <c r="B16" s="481" t="s">
        <v>516</v>
      </c>
      <c r="C16" s="481"/>
      <c r="D16" s="481"/>
      <c r="E16" s="481"/>
      <c r="F16" s="481"/>
      <c r="G16" s="481"/>
      <c r="H16" s="481"/>
      <c r="I16" s="481"/>
      <c r="J16" s="481"/>
      <c r="K16" s="481"/>
      <c r="L16" s="481"/>
      <c r="M16" s="481"/>
      <c r="N16" s="481"/>
      <c r="O16" s="481"/>
    </row>
    <row r="17" spans="1:17" x14ac:dyDescent="0.25">
      <c r="B17" s="481" t="s">
        <v>528</v>
      </c>
      <c r="C17" s="481"/>
      <c r="D17" s="481"/>
      <c r="E17" s="481"/>
      <c r="F17" s="481"/>
      <c r="G17" s="481"/>
      <c r="H17" s="481"/>
      <c r="I17" s="481"/>
      <c r="J17" s="481"/>
      <c r="K17" s="481"/>
      <c r="L17" s="481"/>
      <c r="M17" s="481"/>
      <c r="N17" s="481"/>
      <c r="O17" s="481"/>
    </row>
    <row r="18" spans="1:17" x14ac:dyDescent="0.25">
      <c r="B18" s="481" t="s">
        <v>541</v>
      </c>
      <c r="C18" s="481"/>
      <c r="D18" s="481"/>
      <c r="E18" s="481"/>
      <c r="F18" s="481"/>
      <c r="G18" s="481"/>
      <c r="H18" s="481"/>
      <c r="I18" s="481"/>
      <c r="J18" s="481"/>
      <c r="K18" s="481"/>
      <c r="L18" s="481"/>
      <c r="M18" s="481"/>
      <c r="N18" s="481"/>
      <c r="O18" s="481"/>
    </row>
    <row r="19" spans="1:17" x14ac:dyDescent="0.25">
      <c r="B19" s="481" t="s">
        <v>540</v>
      </c>
      <c r="C19" s="481"/>
      <c r="D19" s="481"/>
      <c r="E19" s="481"/>
      <c r="F19" s="481"/>
      <c r="G19" s="481"/>
      <c r="H19" s="481"/>
      <c r="I19" s="481"/>
      <c r="J19" s="481"/>
      <c r="K19" s="481"/>
      <c r="L19" s="481"/>
      <c r="M19" s="481"/>
      <c r="N19" s="481"/>
      <c r="O19" s="481"/>
    </row>
    <row r="20" spans="1:17" x14ac:dyDescent="0.25">
      <c r="B20" s="481" t="s">
        <v>539</v>
      </c>
      <c r="C20" s="481"/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</row>
    <row r="21" spans="1:17" x14ac:dyDescent="0.25">
      <c r="E21" s="3"/>
      <c r="F21" s="3"/>
      <c r="G21" s="3"/>
      <c r="H21" s="3"/>
      <c r="I21" s="3"/>
      <c r="J21" s="3"/>
      <c r="L21" s="3"/>
      <c r="M21" s="3"/>
      <c r="N21" s="3"/>
    </row>
    <row r="22" spans="1:17" ht="15" customHeight="1" x14ac:dyDescent="0.25">
      <c r="A22" s="435" t="s">
        <v>212</v>
      </c>
      <c r="B22" s="435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</row>
    <row r="23" spans="1:17" ht="17.25" customHeight="1" x14ac:dyDescent="0.25">
      <c r="A23" s="388"/>
      <c r="B23" s="388"/>
      <c r="C23" s="319"/>
      <c r="D23" s="388"/>
      <c r="E23" s="388"/>
      <c r="F23" s="388"/>
      <c r="G23" s="388"/>
      <c r="H23" s="280"/>
      <c r="I23" s="280"/>
      <c r="J23" s="280"/>
      <c r="K23" s="280"/>
      <c r="L23" s="388"/>
      <c r="M23" s="388"/>
      <c r="N23" s="388"/>
    </row>
    <row r="24" spans="1:17" x14ac:dyDescent="0.25">
      <c r="A24" s="438" t="s">
        <v>5</v>
      </c>
      <c r="B24" s="441" t="s">
        <v>430</v>
      </c>
      <c r="C24" s="487" t="s">
        <v>60</v>
      </c>
      <c r="D24" s="424" t="s">
        <v>419</v>
      </c>
      <c r="E24" s="451" t="s">
        <v>213</v>
      </c>
      <c r="F24" s="451"/>
      <c r="G24" s="451"/>
      <c r="H24" s="444" t="s">
        <v>421</v>
      </c>
      <c r="I24" s="450" t="s">
        <v>213</v>
      </c>
      <c r="J24" s="450"/>
      <c r="K24" s="450"/>
      <c r="L24" s="423" t="s">
        <v>0</v>
      </c>
      <c r="M24" s="423" t="s">
        <v>213</v>
      </c>
      <c r="N24" s="423"/>
      <c r="O24" s="423"/>
    </row>
    <row r="25" spans="1:17" x14ac:dyDescent="0.25">
      <c r="A25" s="439"/>
      <c r="B25" s="442"/>
      <c r="C25" s="488"/>
      <c r="D25" s="425"/>
      <c r="E25" s="451" t="s">
        <v>1</v>
      </c>
      <c r="F25" s="451"/>
      <c r="G25" s="430" t="s">
        <v>2</v>
      </c>
      <c r="H25" s="445"/>
      <c r="I25" s="450" t="s">
        <v>1</v>
      </c>
      <c r="J25" s="450"/>
      <c r="K25" s="419" t="s">
        <v>2</v>
      </c>
      <c r="L25" s="423"/>
      <c r="M25" s="423" t="s">
        <v>1</v>
      </c>
      <c r="N25" s="423"/>
      <c r="O25" s="434" t="s">
        <v>2</v>
      </c>
    </row>
    <row r="26" spans="1:17" ht="27.75" customHeight="1" x14ac:dyDescent="0.25">
      <c r="A26" s="440"/>
      <c r="B26" s="443"/>
      <c r="C26" s="489"/>
      <c r="D26" s="426"/>
      <c r="E26" s="384" t="s">
        <v>3</v>
      </c>
      <c r="F26" s="380" t="s">
        <v>4</v>
      </c>
      <c r="G26" s="430"/>
      <c r="H26" s="446"/>
      <c r="I26" s="383" t="s">
        <v>3</v>
      </c>
      <c r="J26" s="376" t="s">
        <v>4</v>
      </c>
      <c r="K26" s="419"/>
      <c r="L26" s="423"/>
      <c r="M26" s="377" t="s">
        <v>3</v>
      </c>
      <c r="N26" s="375" t="s">
        <v>4</v>
      </c>
      <c r="O26" s="434"/>
    </row>
    <row r="27" spans="1:17" ht="15.95" customHeight="1" x14ac:dyDescent="0.25">
      <c r="A27" s="48" t="s">
        <v>78</v>
      </c>
      <c r="B27" s="454" t="s">
        <v>6</v>
      </c>
      <c r="C27" s="454"/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</row>
    <row r="28" spans="1:17" ht="15" customHeight="1" x14ac:dyDescent="0.25">
      <c r="A28" s="5" t="s">
        <v>198</v>
      </c>
      <c r="B28" s="19" t="s">
        <v>20</v>
      </c>
      <c r="C28" s="465" t="s">
        <v>9</v>
      </c>
      <c r="D28" s="239">
        <f>E28+G28</f>
        <v>295</v>
      </c>
      <c r="E28" s="239">
        <v>295</v>
      </c>
      <c r="F28" s="239">
        <v>225</v>
      </c>
      <c r="G28" s="239"/>
      <c r="H28" s="238">
        <f>I28+K28</f>
        <v>0</v>
      </c>
      <c r="I28" s="238"/>
      <c r="J28" s="238"/>
      <c r="K28" s="238"/>
      <c r="L28" s="81">
        <f>M28+O28</f>
        <v>295</v>
      </c>
      <c r="M28" s="81">
        <f>E28+I28</f>
        <v>295</v>
      </c>
      <c r="N28" s="81">
        <f>F28+J28</f>
        <v>225</v>
      </c>
      <c r="O28" s="81">
        <f>G28+K28</f>
        <v>0</v>
      </c>
      <c r="P28" s="273"/>
      <c r="Q28" s="117"/>
    </row>
    <row r="29" spans="1:17" x14ac:dyDescent="0.25">
      <c r="A29" s="83"/>
      <c r="B29" s="343" t="s">
        <v>436</v>
      </c>
      <c r="C29" s="466"/>
      <c r="D29" s="237" t="s">
        <v>189</v>
      </c>
      <c r="E29" s="237"/>
      <c r="F29" s="237"/>
      <c r="G29" s="237"/>
      <c r="H29" s="246"/>
      <c r="I29" s="236"/>
      <c r="J29" s="236"/>
      <c r="K29" s="236"/>
      <c r="L29" s="82"/>
      <c r="M29" s="82"/>
      <c r="N29" s="82"/>
      <c r="O29" s="82"/>
      <c r="P29" s="273"/>
      <c r="Q29" s="117"/>
    </row>
    <row r="30" spans="1:17" ht="15" customHeight="1" x14ac:dyDescent="0.25">
      <c r="A30" s="5" t="s">
        <v>79</v>
      </c>
      <c r="B30" s="6" t="s">
        <v>7</v>
      </c>
      <c r="C30" s="281"/>
      <c r="D30" s="239">
        <f>E30+G30</f>
        <v>888</v>
      </c>
      <c r="E30" s="190">
        <f>E31+E32+E33</f>
        <v>888</v>
      </c>
      <c r="F30" s="190">
        <f>F31+F32+F33</f>
        <v>678</v>
      </c>
      <c r="G30" s="190">
        <f>G31+G32+G33</f>
        <v>0</v>
      </c>
      <c r="H30" s="238">
        <f>I30+K30</f>
        <v>25</v>
      </c>
      <c r="I30" s="189">
        <f>I31+I32+I33</f>
        <v>25</v>
      </c>
      <c r="J30" s="189">
        <f>J31+J32+J33</f>
        <v>19</v>
      </c>
      <c r="K30" s="189">
        <f>K31+K32+K33</f>
        <v>0</v>
      </c>
      <c r="L30" s="81">
        <f>M30+O30</f>
        <v>913</v>
      </c>
      <c r="M30" s="8">
        <f>M31+M32+M33</f>
        <v>913</v>
      </c>
      <c r="N30" s="8">
        <f>N31+N32+N33</f>
        <v>697</v>
      </c>
      <c r="O30" s="8">
        <f>O31+O32+O33</f>
        <v>0</v>
      </c>
      <c r="P30" s="273"/>
      <c r="Q30" s="117"/>
    </row>
    <row r="31" spans="1:17" ht="15" customHeight="1" x14ac:dyDescent="0.25">
      <c r="A31" s="11"/>
      <c r="B31" s="482" t="s">
        <v>436</v>
      </c>
      <c r="C31" s="281" t="s">
        <v>9</v>
      </c>
      <c r="D31" s="190">
        <f>E31+G31</f>
        <v>111</v>
      </c>
      <c r="E31" s="190">
        <v>111</v>
      </c>
      <c r="F31" s="190">
        <v>85</v>
      </c>
      <c r="G31" s="190"/>
      <c r="H31" s="238">
        <f>I31+K31</f>
        <v>3</v>
      </c>
      <c r="I31" s="189">
        <v>3</v>
      </c>
      <c r="J31" s="189">
        <v>2</v>
      </c>
      <c r="K31" s="201"/>
      <c r="L31" s="81">
        <f>M31+O31</f>
        <v>114</v>
      </c>
      <c r="M31" s="81">
        <f>E31+I31</f>
        <v>114</v>
      </c>
      <c r="N31" s="81">
        <f>F31+J31</f>
        <v>87</v>
      </c>
      <c r="O31" s="81">
        <f>G31+K31</f>
        <v>0</v>
      </c>
      <c r="P31" s="273"/>
      <c r="Q31" s="117"/>
    </row>
    <row r="32" spans="1:17" ht="15" customHeight="1" x14ac:dyDescent="0.25">
      <c r="A32" s="11"/>
      <c r="B32" s="482"/>
      <c r="C32" s="281" t="s">
        <v>33</v>
      </c>
      <c r="D32" s="190">
        <f>E32+G32</f>
        <v>110</v>
      </c>
      <c r="E32" s="190">
        <v>110</v>
      </c>
      <c r="F32" s="190">
        <v>84</v>
      </c>
      <c r="G32" s="190"/>
      <c r="H32" s="238">
        <f>I32+K32</f>
        <v>3</v>
      </c>
      <c r="I32" s="189">
        <v>3</v>
      </c>
      <c r="J32" s="189">
        <v>2</v>
      </c>
      <c r="K32" s="201"/>
      <c r="L32" s="81">
        <f>M32+O32</f>
        <v>113</v>
      </c>
      <c r="M32" s="81">
        <f>E32+I32</f>
        <v>113</v>
      </c>
      <c r="N32" s="81">
        <f>F32+J32</f>
        <v>86</v>
      </c>
      <c r="O32" s="81">
        <f>G32+K32</f>
        <v>0</v>
      </c>
      <c r="P32" s="273"/>
      <c r="Q32" s="117"/>
    </row>
    <row r="33" spans="1:17" ht="15" customHeight="1" x14ac:dyDescent="0.25">
      <c r="A33" s="11"/>
      <c r="B33" s="483"/>
      <c r="C33" s="281" t="s">
        <v>22</v>
      </c>
      <c r="D33" s="190">
        <f>E33+G33</f>
        <v>667</v>
      </c>
      <c r="E33" s="190">
        <v>667</v>
      </c>
      <c r="F33" s="190">
        <v>509</v>
      </c>
      <c r="G33" s="190"/>
      <c r="H33" s="238">
        <f>I33+K33</f>
        <v>19</v>
      </c>
      <c r="I33" s="189">
        <v>19</v>
      </c>
      <c r="J33" s="189">
        <v>15</v>
      </c>
      <c r="K33" s="201"/>
      <c r="L33" s="81">
        <f>M33+O33</f>
        <v>686</v>
      </c>
      <c r="M33" s="81">
        <f>E33+I33</f>
        <v>686</v>
      </c>
      <c r="N33" s="81">
        <f>F33+J33</f>
        <v>524</v>
      </c>
      <c r="O33" s="81">
        <f>G33+K33</f>
        <v>0</v>
      </c>
      <c r="P33" s="273"/>
      <c r="Q33" s="117"/>
    </row>
    <row r="34" spans="1:17" ht="15" customHeight="1" x14ac:dyDescent="0.25">
      <c r="A34" s="5" t="s">
        <v>80</v>
      </c>
      <c r="B34" s="6" t="s">
        <v>10</v>
      </c>
      <c r="C34" s="281"/>
      <c r="D34" s="239">
        <f>E34+G34</f>
        <v>777</v>
      </c>
      <c r="E34" s="190">
        <f>E35+E36+E37</f>
        <v>777</v>
      </c>
      <c r="F34" s="190">
        <f>F35+F36+F37</f>
        <v>593</v>
      </c>
      <c r="G34" s="190">
        <f>G35+G36+G37</f>
        <v>0</v>
      </c>
      <c r="H34" s="238">
        <f>I34+K34</f>
        <v>84</v>
      </c>
      <c r="I34" s="189">
        <f>I35+I36+I37</f>
        <v>84</v>
      </c>
      <c r="J34" s="189">
        <f>J35+J36+J37</f>
        <v>64</v>
      </c>
      <c r="K34" s="189">
        <f>K35+K36+K37</f>
        <v>0</v>
      </c>
      <c r="L34" s="81">
        <f>M34+O34</f>
        <v>861</v>
      </c>
      <c r="M34" s="8">
        <f>M35+M36+M37</f>
        <v>861</v>
      </c>
      <c r="N34" s="8">
        <f>N35+N36+N37</f>
        <v>657</v>
      </c>
      <c r="O34" s="8">
        <f>O35+O36+O37</f>
        <v>0</v>
      </c>
      <c r="P34" s="273"/>
      <c r="Q34" s="117"/>
    </row>
    <row r="35" spans="1:17" ht="15" customHeight="1" x14ac:dyDescent="0.25">
      <c r="A35" s="11"/>
      <c r="B35" s="482" t="s">
        <v>436</v>
      </c>
      <c r="C35" s="281" t="s">
        <v>9</v>
      </c>
      <c r="D35" s="190">
        <f>E35+G35</f>
        <v>110</v>
      </c>
      <c r="E35" s="190">
        <v>110</v>
      </c>
      <c r="F35" s="190">
        <v>84</v>
      </c>
      <c r="G35" s="190"/>
      <c r="H35" s="238">
        <f>I35+K35</f>
        <v>65</v>
      </c>
      <c r="I35" s="189">
        <v>65</v>
      </c>
      <c r="J35" s="189">
        <v>50</v>
      </c>
      <c r="K35" s="201"/>
      <c r="L35" s="81">
        <f>M35+O35</f>
        <v>175</v>
      </c>
      <c r="M35" s="81">
        <f>E35+I35</f>
        <v>175</v>
      </c>
      <c r="N35" s="81">
        <f>F35+J35</f>
        <v>134</v>
      </c>
      <c r="O35" s="81">
        <f>G35+K35</f>
        <v>0</v>
      </c>
      <c r="P35" s="273"/>
      <c r="Q35" s="117"/>
    </row>
    <row r="36" spans="1:17" ht="15" customHeight="1" x14ac:dyDescent="0.25">
      <c r="A36" s="11"/>
      <c r="B36" s="482"/>
      <c r="C36" s="281" t="s">
        <v>33</v>
      </c>
      <c r="D36" s="190">
        <f>E36+G36</f>
        <v>110</v>
      </c>
      <c r="E36" s="190">
        <v>110</v>
      </c>
      <c r="F36" s="190">
        <v>84</v>
      </c>
      <c r="G36" s="190"/>
      <c r="H36" s="238">
        <f>I36+K36</f>
        <v>3</v>
      </c>
      <c r="I36" s="189">
        <v>3</v>
      </c>
      <c r="J36" s="189">
        <v>2</v>
      </c>
      <c r="K36" s="201"/>
      <c r="L36" s="81">
        <f>M36+O36</f>
        <v>113</v>
      </c>
      <c r="M36" s="81">
        <f>E36+I36</f>
        <v>113</v>
      </c>
      <c r="N36" s="81">
        <f>F36+J36</f>
        <v>86</v>
      </c>
      <c r="O36" s="81">
        <f>G36+K36</f>
        <v>0</v>
      </c>
      <c r="P36" s="273"/>
      <c r="Q36" s="117"/>
    </row>
    <row r="37" spans="1:17" ht="15" customHeight="1" x14ac:dyDescent="0.25">
      <c r="A37" s="11"/>
      <c r="B37" s="483"/>
      <c r="C37" s="281" t="s">
        <v>22</v>
      </c>
      <c r="D37" s="190">
        <f>E37+G37</f>
        <v>557</v>
      </c>
      <c r="E37" s="190">
        <v>557</v>
      </c>
      <c r="F37" s="190">
        <v>425</v>
      </c>
      <c r="G37" s="190"/>
      <c r="H37" s="238">
        <f>I37+K37</f>
        <v>16</v>
      </c>
      <c r="I37" s="189">
        <v>16</v>
      </c>
      <c r="J37" s="189">
        <v>12</v>
      </c>
      <c r="K37" s="201"/>
      <c r="L37" s="81">
        <f>M37+O37</f>
        <v>573</v>
      </c>
      <c r="M37" s="81">
        <f>E37+I37</f>
        <v>573</v>
      </c>
      <c r="N37" s="81">
        <f>F37+J37</f>
        <v>437</v>
      </c>
      <c r="O37" s="81">
        <f>G37+K37</f>
        <v>0</v>
      </c>
      <c r="P37" s="273"/>
      <c r="Q37" s="117"/>
    </row>
    <row r="38" spans="1:17" ht="15" customHeight="1" x14ac:dyDescent="0.25">
      <c r="A38" s="5" t="s">
        <v>81</v>
      </c>
      <c r="B38" s="6" t="s">
        <v>11</v>
      </c>
      <c r="C38" s="281"/>
      <c r="D38" s="239">
        <f>E38+G38</f>
        <v>3145</v>
      </c>
      <c r="E38" s="190">
        <f>E39+E40+E41</f>
        <v>3145</v>
      </c>
      <c r="F38" s="190">
        <f>F39+F40+F41</f>
        <v>2401</v>
      </c>
      <c r="G38" s="190">
        <f>G39+G40+G41</f>
        <v>0</v>
      </c>
      <c r="H38" s="238">
        <f>I38+K38</f>
        <v>0</v>
      </c>
      <c r="I38" s="189">
        <f>I39+I40+I41</f>
        <v>0</v>
      </c>
      <c r="J38" s="189">
        <f>J39+J40+J41</f>
        <v>0</v>
      </c>
      <c r="K38" s="189">
        <f>K39+K40+K41</f>
        <v>0</v>
      </c>
      <c r="L38" s="81">
        <f>M38+O38</f>
        <v>3145</v>
      </c>
      <c r="M38" s="8">
        <f>M39+M40+M41</f>
        <v>3145</v>
      </c>
      <c r="N38" s="8">
        <f>N39+N40+N41</f>
        <v>2401</v>
      </c>
      <c r="O38" s="8">
        <f>O39+O40+O41</f>
        <v>0</v>
      </c>
      <c r="P38" s="273"/>
      <c r="Q38" s="117"/>
    </row>
    <row r="39" spans="1:17" ht="15" customHeight="1" x14ac:dyDescent="0.25">
      <c r="A39" s="11"/>
      <c r="B39" s="482" t="s">
        <v>436</v>
      </c>
      <c r="C39" s="281" t="s">
        <v>9</v>
      </c>
      <c r="D39" s="190">
        <f>E39+G39</f>
        <v>714</v>
      </c>
      <c r="E39" s="190">
        <v>714</v>
      </c>
      <c r="F39" s="190">
        <v>545</v>
      </c>
      <c r="G39" s="190"/>
      <c r="H39" s="238">
        <f>I39+K39</f>
        <v>0</v>
      </c>
      <c r="I39" s="189"/>
      <c r="J39" s="189"/>
      <c r="K39" s="201"/>
      <c r="L39" s="81">
        <f>M39+O39</f>
        <v>714</v>
      </c>
      <c r="M39" s="81">
        <f>E39+I39</f>
        <v>714</v>
      </c>
      <c r="N39" s="81">
        <f>F39+J39</f>
        <v>545</v>
      </c>
      <c r="O39" s="81">
        <f>G39+K39</f>
        <v>0</v>
      </c>
      <c r="P39" s="273"/>
      <c r="Q39" s="117"/>
    </row>
    <row r="40" spans="1:17" ht="15" customHeight="1" x14ac:dyDescent="0.25">
      <c r="A40" s="11"/>
      <c r="B40" s="482"/>
      <c r="C40" s="281" t="s">
        <v>33</v>
      </c>
      <c r="D40" s="190">
        <f>E40+G40</f>
        <v>223</v>
      </c>
      <c r="E40" s="190">
        <v>223</v>
      </c>
      <c r="F40" s="190">
        <v>170</v>
      </c>
      <c r="G40" s="190"/>
      <c r="H40" s="238">
        <f>I40+K40</f>
        <v>0</v>
      </c>
      <c r="I40" s="189"/>
      <c r="J40" s="189"/>
      <c r="K40" s="201"/>
      <c r="L40" s="81">
        <f>M40+O40</f>
        <v>223</v>
      </c>
      <c r="M40" s="81">
        <f>E40+I40</f>
        <v>223</v>
      </c>
      <c r="N40" s="81">
        <f>F40+J40</f>
        <v>170</v>
      </c>
      <c r="O40" s="81">
        <f>G40+K40</f>
        <v>0</v>
      </c>
      <c r="P40" s="273"/>
      <c r="Q40" s="117"/>
    </row>
    <row r="41" spans="1:17" ht="15" customHeight="1" x14ac:dyDescent="0.25">
      <c r="A41" s="11"/>
      <c r="B41" s="483"/>
      <c r="C41" s="281" t="s">
        <v>22</v>
      </c>
      <c r="D41" s="190">
        <f>E41+G41</f>
        <v>2208</v>
      </c>
      <c r="E41" s="190">
        <v>2208</v>
      </c>
      <c r="F41" s="190">
        <v>1686</v>
      </c>
      <c r="G41" s="190"/>
      <c r="H41" s="238">
        <f>I41+K41</f>
        <v>0</v>
      </c>
      <c r="I41" s="189"/>
      <c r="J41" s="189"/>
      <c r="K41" s="201"/>
      <c r="L41" s="81">
        <f>M41+O41</f>
        <v>2208</v>
      </c>
      <c r="M41" s="81">
        <f>E41+I41</f>
        <v>2208</v>
      </c>
      <c r="N41" s="81">
        <f>F41+J41</f>
        <v>1686</v>
      </c>
      <c r="O41" s="81">
        <f>G41+K41</f>
        <v>0</v>
      </c>
      <c r="P41" s="273"/>
      <c r="Q41" s="117"/>
    </row>
    <row r="42" spans="1:17" ht="15" customHeight="1" x14ac:dyDescent="0.25">
      <c r="A42" s="5" t="s">
        <v>82</v>
      </c>
      <c r="B42" s="6" t="s">
        <v>12</v>
      </c>
      <c r="C42" s="281"/>
      <c r="D42" s="239">
        <f>E42+G42</f>
        <v>3145</v>
      </c>
      <c r="E42" s="190">
        <f>E43+E44+E45</f>
        <v>3145</v>
      </c>
      <c r="F42" s="190">
        <f>F43+F44+F45</f>
        <v>2402</v>
      </c>
      <c r="G42" s="190">
        <f>G43+G44+G45</f>
        <v>0</v>
      </c>
      <c r="H42" s="238">
        <f>I42+K42</f>
        <v>0</v>
      </c>
      <c r="I42" s="189">
        <f>I43+I44+I45</f>
        <v>0</v>
      </c>
      <c r="J42" s="189">
        <f>J43+J44+J45</f>
        <v>0</v>
      </c>
      <c r="K42" s="189">
        <f>K43+K44+K45</f>
        <v>0</v>
      </c>
      <c r="L42" s="81">
        <f>M42+O42</f>
        <v>3145</v>
      </c>
      <c r="M42" s="8">
        <f>M43+M44+M45</f>
        <v>3145</v>
      </c>
      <c r="N42" s="8">
        <f>N43+N44+N45</f>
        <v>2402</v>
      </c>
      <c r="O42" s="8">
        <f>O43+O44+O45</f>
        <v>0</v>
      </c>
      <c r="P42" s="273"/>
      <c r="Q42" s="117"/>
    </row>
    <row r="43" spans="1:17" ht="15" customHeight="1" x14ac:dyDescent="0.25">
      <c r="A43" s="11"/>
      <c r="B43" s="482" t="s">
        <v>436</v>
      </c>
      <c r="C43" s="281" t="s">
        <v>9</v>
      </c>
      <c r="D43" s="190">
        <f>E43+G43</f>
        <v>602</v>
      </c>
      <c r="E43" s="190">
        <v>602</v>
      </c>
      <c r="F43" s="190">
        <v>460</v>
      </c>
      <c r="G43" s="190"/>
      <c r="H43" s="238">
        <f>I43+K43</f>
        <v>0</v>
      </c>
      <c r="I43" s="189"/>
      <c r="J43" s="189"/>
      <c r="K43" s="201"/>
      <c r="L43" s="81">
        <f>M43+O43</f>
        <v>602</v>
      </c>
      <c r="M43" s="81">
        <f>E43+I43</f>
        <v>602</v>
      </c>
      <c r="N43" s="81">
        <f>F43+J43</f>
        <v>460</v>
      </c>
      <c r="O43" s="81">
        <f>G43+K43</f>
        <v>0</v>
      </c>
      <c r="P43" s="273"/>
      <c r="Q43" s="117"/>
    </row>
    <row r="44" spans="1:17" ht="15" customHeight="1" x14ac:dyDescent="0.25">
      <c r="A44" s="11"/>
      <c r="B44" s="482"/>
      <c r="C44" s="281" t="s">
        <v>33</v>
      </c>
      <c r="D44" s="190">
        <f>E44+G44</f>
        <v>335</v>
      </c>
      <c r="E44" s="190">
        <v>335</v>
      </c>
      <c r="F44" s="190">
        <v>256</v>
      </c>
      <c r="G44" s="190"/>
      <c r="H44" s="238">
        <f>I44+K44</f>
        <v>0</v>
      </c>
      <c r="I44" s="189"/>
      <c r="J44" s="189"/>
      <c r="K44" s="201"/>
      <c r="L44" s="81">
        <f>M44+O44</f>
        <v>335</v>
      </c>
      <c r="M44" s="81">
        <f>E44+I44</f>
        <v>335</v>
      </c>
      <c r="N44" s="81">
        <f>F44+J44</f>
        <v>256</v>
      </c>
      <c r="O44" s="81">
        <f>G44+K44</f>
        <v>0</v>
      </c>
      <c r="P44" s="273"/>
      <c r="Q44" s="117"/>
    </row>
    <row r="45" spans="1:17" ht="15" customHeight="1" x14ac:dyDescent="0.25">
      <c r="A45" s="11"/>
      <c r="B45" s="483"/>
      <c r="C45" s="281" t="s">
        <v>22</v>
      </c>
      <c r="D45" s="190">
        <f>E45+G45</f>
        <v>2208</v>
      </c>
      <c r="E45" s="190">
        <v>2208</v>
      </c>
      <c r="F45" s="190">
        <v>1686</v>
      </c>
      <c r="G45" s="190"/>
      <c r="H45" s="238">
        <f>I45+K45</f>
        <v>0</v>
      </c>
      <c r="I45" s="189"/>
      <c r="J45" s="189"/>
      <c r="K45" s="201"/>
      <c r="L45" s="81">
        <f>M45+O45</f>
        <v>2208</v>
      </c>
      <c r="M45" s="81">
        <f>E45+I45</f>
        <v>2208</v>
      </c>
      <c r="N45" s="81">
        <f>F45+J45</f>
        <v>1686</v>
      </c>
      <c r="O45" s="81">
        <f>G45+K45</f>
        <v>0</v>
      </c>
      <c r="P45" s="273"/>
      <c r="Q45" s="117"/>
    </row>
    <row r="46" spans="1:17" ht="15" customHeight="1" x14ac:dyDescent="0.25">
      <c r="A46" s="5" t="s">
        <v>83</v>
      </c>
      <c r="B46" s="6" t="s">
        <v>13</v>
      </c>
      <c r="C46" s="281"/>
      <c r="D46" s="239">
        <f>E46+G46</f>
        <v>669</v>
      </c>
      <c r="E46" s="190">
        <f>E47+E48+E49</f>
        <v>669</v>
      </c>
      <c r="F46" s="190">
        <f>F47+F48+F49</f>
        <v>511</v>
      </c>
      <c r="G46" s="190">
        <f>G47+G48+G49</f>
        <v>0</v>
      </c>
      <c r="H46" s="238">
        <f>I46+K46</f>
        <v>0</v>
      </c>
      <c r="I46" s="189">
        <f>I47+I48+I49</f>
        <v>0</v>
      </c>
      <c r="J46" s="189">
        <f>J47+J48+J49</f>
        <v>0</v>
      </c>
      <c r="K46" s="189">
        <f>K47+K48+K49</f>
        <v>0</v>
      </c>
      <c r="L46" s="81">
        <f>M46+O46</f>
        <v>669</v>
      </c>
      <c r="M46" s="8">
        <f>M47+M48+M49</f>
        <v>669</v>
      </c>
      <c r="N46" s="8">
        <f>N47+N48+N49</f>
        <v>511</v>
      </c>
      <c r="O46" s="8">
        <f>O47+O48+O49</f>
        <v>0</v>
      </c>
      <c r="P46" s="273"/>
      <c r="Q46" s="117"/>
    </row>
    <row r="47" spans="1:17" ht="15" customHeight="1" x14ac:dyDescent="0.25">
      <c r="A47" s="11"/>
      <c r="B47" s="482" t="s">
        <v>436</v>
      </c>
      <c r="C47" s="281" t="s">
        <v>9</v>
      </c>
      <c r="D47" s="190">
        <f>E47+G47</f>
        <v>111</v>
      </c>
      <c r="E47" s="190">
        <v>111</v>
      </c>
      <c r="F47" s="190">
        <v>85</v>
      </c>
      <c r="G47" s="190"/>
      <c r="H47" s="238">
        <f>I47+K47</f>
        <v>0</v>
      </c>
      <c r="I47" s="189"/>
      <c r="J47" s="189"/>
      <c r="K47" s="201"/>
      <c r="L47" s="81">
        <f>M47+O47</f>
        <v>111</v>
      </c>
      <c r="M47" s="81">
        <f>E47+I47</f>
        <v>111</v>
      </c>
      <c r="N47" s="81">
        <f>F47+J47</f>
        <v>85</v>
      </c>
      <c r="O47" s="81">
        <f>G47+K47</f>
        <v>0</v>
      </c>
      <c r="P47" s="273"/>
      <c r="Q47" s="117"/>
    </row>
    <row r="48" spans="1:17" ht="15" customHeight="1" x14ac:dyDescent="0.25">
      <c r="A48" s="11"/>
      <c r="B48" s="482"/>
      <c r="C48" s="281" t="s">
        <v>33</v>
      </c>
      <c r="D48" s="190">
        <f>E48+G48</f>
        <v>223</v>
      </c>
      <c r="E48" s="190">
        <v>223</v>
      </c>
      <c r="F48" s="190">
        <v>170</v>
      </c>
      <c r="G48" s="190"/>
      <c r="H48" s="238">
        <f>I48+K48</f>
        <v>0</v>
      </c>
      <c r="I48" s="189"/>
      <c r="J48" s="189"/>
      <c r="K48" s="201"/>
      <c r="L48" s="81">
        <f>M48+O48</f>
        <v>223</v>
      </c>
      <c r="M48" s="81">
        <f>E48+I48</f>
        <v>223</v>
      </c>
      <c r="N48" s="81">
        <f>F48+J48</f>
        <v>170</v>
      </c>
      <c r="O48" s="81">
        <f>G48+K48</f>
        <v>0</v>
      </c>
      <c r="P48" s="273"/>
      <c r="Q48" s="117"/>
    </row>
    <row r="49" spans="1:17" ht="15" customHeight="1" x14ac:dyDescent="0.25">
      <c r="A49" s="11"/>
      <c r="B49" s="483"/>
      <c r="C49" s="281" t="s">
        <v>22</v>
      </c>
      <c r="D49" s="190">
        <f>E49+G49</f>
        <v>335</v>
      </c>
      <c r="E49" s="190">
        <v>335</v>
      </c>
      <c r="F49" s="190">
        <v>256</v>
      </c>
      <c r="G49" s="190"/>
      <c r="H49" s="238">
        <f>I49+K49</f>
        <v>0</v>
      </c>
      <c r="I49" s="189"/>
      <c r="J49" s="189"/>
      <c r="K49" s="201"/>
      <c r="L49" s="81">
        <f>M49+O49</f>
        <v>335</v>
      </c>
      <c r="M49" s="81">
        <f>E49+I49</f>
        <v>335</v>
      </c>
      <c r="N49" s="81">
        <f>F49+J49</f>
        <v>256</v>
      </c>
      <c r="O49" s="81">
        <f>G49+K49</f>
        <v>0</v>
      </c>
      <c r="P49" s="273"/>
      <c r="Q49" s="117"/>
    </row>
    <row r="50" spans="1:17" ht="15" customHeight="1" x14ac:dyDescent="0.25">
      <c r="A50" s="5" t="s">
        <v>84</v>
      </c>
      <c r="B50" s="6" t="s">
        <v>14</v>
      </c>
      <c r="C50" s="281"/>
      <c r="D50" s="239">
        <f>E50+G50</f>
        <v>1494</v>
      </c>
      <c r="E50" s="190">
        <f>E51+E52+E53</f>
        <v>1494</v>
      </c>
      <c r="F50" s="190">
        <f>F51+F52+F53</f>
        <v>1140</v>
      </c>
      <c r="G50" s="190">
        <f>G51+G52+G53</f>
        <v>0</v>
      </c>
      <c r="H50" s="238">
        <f>I50+K50</f>
        <v>42</v>
      </c>
      <c r="I50" s="189">
        <f>I51+I52+I53</f>
        <v>42</v>
      </c>
      <c r="J50" s="189">
        <f>J51+J52+J53</f>
        <v>32</v>
      </c>
      <c r="K50" s="189">
        <f>K51+K52+K53</f>
        <v>0</v>
      </c>
      <c r="L50" s="81">
        <f>M50+O50</f>
        <v>1536</v>
      </c>
      <c r="M50" s="8">
        <f>M51+M52+M53</f>
        <v>1536</v>
      </c>
      <c r="N50" s="8">
        <f>N51+N52+N53</f>
        <v>1172</v>
      </c>
      <c r="O50" s="8">
        <f>O51+O52+O53</f>
        <v>0</v>
      </c>
      <c r="P50" s="273"/>
      <c r="Q50" s="117"/>
    </row>
    <row r="51" spans="1:17" ht="15" customHeight="1" x14ac:dyDescent="0.25">
      <c r="A51" s="11"/>
      <c r="B51" s="482" t="s">
        <v>436</v>
      </c>
      <c r="C51" s="281" t="s">
        <v>9</v>
      </c>
      <c r="D51" s="190">
        <f>E51+G51</f>
        <v>714</v>
      </c>
      <c r="E51" s="190">
        <v>714</v>
      </c>
      <c r="F51" s="190">
        <v>545</v>
      </c>
      <c r="G51" s="190"/>
      <c r="H51" s="238">
        <f>I51+K51</f>
        <v>20</v>
      </c>
      <c r="I51" s="189">
        <v>20</v>
      </c>
      <c r="J51" s="189">
        <v>15</v>
      </c>
      <c r="K51" s="201"/>
      <c r="L51" s="81">
        <f>M51+O51</f>
        <v>734</v>
      </c>
      <c r="M51" s="81">
        <f>E51+I51</f>
        <v>734</v>
      </c>
      <c r="N51" s="81">
        <f>F51+J51</f>
        <v>560</v>
      </c>
      <c r="O51" s="81">
        <f>G51+K51</f>
        <v>0</v>
      </c>
      <c r="P51" s="273"/>
      <c r="Q51" s="117"/>
    </row>
    <row r="52" spans="1:17" ht="15" customHeight="1" x14ac:dyDescent="0.25">
      <c r="A52" s="11"/>
      <c r="B52" s="482"/>
      <c r="C52" s="281" t="s">
        <v>33</v>
      </c>
      <c r="D52" s="190">
        <f>E52+G52</f>
        <v>223</v>
      </c>
      <c r="E52" s="190">
        <v>223</v>
      </c>
      <c r="F52" s="190">
        <v>170</v>
      </c>
      <c r="G52" s="190"/>
      <c r="H52" s="238">
        <f>I52+K52</f>
        <v>6</v>
      </c>
      <c r="I52" s="189">
        <v>6</v>
      </c>
      <c r="J52" s="189">
        <v>5</v>
      </c>
      <c r="K52" s="201"/>
      <c r="L52" s="81">
        <f>M52+O52</f>
        <v>229</v>
      </c>
      <c r="M52" s="81">
        <f>E52+I52</f>
        <v>229</v>
      </c>
      <c r="N52" s="81">
        <f>F52+J52</f>
        <v>175</v>
      </c>
      <c r="O52" s="81">
        <f>G52+K52</f>
        <v>0</v>
      </c>
      <c r="P52" s="273"/>
      <c r="Q52" s="117"/>
    </row>
    <row r="53" spans="1:17" ht="15" customHeight="1" x14ac:dyDescent="0.25">
      <c r="A53" s="11"/>
      <c r="B53" s="483"/>
      <c r="C53" s="281" t="s">
        <v>22</v>
      </c>
      <c r="D53" s="190">
        <f>E53+G53</f>
        <v>557</v>
      </c>
      <c r="E53" s="190">
        <v>557</v>
      </c>
      <c r="F53" s="190">
        <v>425</v>
      </c>
      <c r="G53" s="190"/>
      <c r="H53" s="238">
        <f>I53+K53</f>
        <v>16</v>
      </c>
      <c r="I53" s="189">
        <v>16</v>
      </c>
      <c r="J53" s="189">
        <v>12</v>
      </c>
      <c r="K53" s="201"/>
      <c r="L53" s="81">
        <f>M53+O53</f>
        <v>573</v>
      </c>
      <c r="M53" s="81">
        <f>E53+I53</f>
        <v>573</v>
      </c>
      <c r="N53" s="81">
        <f>F53+J53</f>
        <v>437</v>
      </c>
      <c r="O53" s="81">
        <f>G53+K53</f>
        <v>0</v>
      </c>
      <c r="P53" s="273"/>
      <c r="Q53" s="117"/>
    </row>
    <row r="54" spans="1:17" ht="15" customHeight="1" x14ac:dyDescent="0.25">
      <c r="A54" s="5" t="s">
        <v>85</v>
      </c>
      <c r="B54" s="6" t="s">
        <v>15</v>
      </c>
      <c r="C54" s="281"/>
      <c r="D54" s="239">
        <f>E54+G54</f>
        <v>1740</v>
      </c>
      <c r="E54" s="190">
        <f>E55+E56+E57</f>
        <v>1740</v>
      </c>
      <c r="F54" s="190">
        <f>F55+F56+F57</f>
        <v>1329</v>
      </c>
      <c r="G54" s="190">
        <f>G55+G56+G57</f>
        <v>0</v>
      </c>
      <c r="H54" s="238">
        <f>I54+K54</f>
        <v>0</v>
      </c>
      <c r="I54" s="189">
        <f>I55+I56+I57</f>
        <v>0</v>
      </c>
      <c r="J54" s="189">
        <f>J55+J56+J57</f>
        <v>0</v>
      </c>
      <c r="K54" s="189">
        <f>K55+K56+K57</f>
        <v>0</v>
      </c>
      <c r="L54" s="81">
        <f>M54+O54</f>
        <v>1740</v>
      </c>
      <c r="M54" s="8">
        <f>M55+M56+M57</f>
        <v>1740</v>
      </c>
      <c r="N54" s="8">
        <f>N55+N56+N57</f>
        <v>1329</v>
      </c>
      <c r="O54" s="8">
        <f>O55+O56+O57</f>
        <v>0</v>
      </c>
      <c r="P54" s="273"/>
      <c r="Q54" s="117"/>
    </row>
    <row r="55" spans="1:17" ht="15" customHeight="1" x14ac:dyDescent="0.25">
      <c r="A55" s="11"/>
      <c r="B55" s="482" t="s">
        <v>436</v>
      </c>
      <c r="C55" s="281" t="s">
        <v>9</v>
      </c>
      <c r="D55" s="190">
        <f>E55+G55</f>
        <v>111</v>
      </c>
      <c r="E55" s="190">
        <v>111</v>
      </c>
      <c r="F55" s="190">
        <v>85</v>
      </c>
      <c r="G55" s="190"/>
      <c r="H55" s="238">
        <f>I55+K55</f>
        <v>0</v>
      </c>
      <c r="I55" s="189"/>
      <c r="J55" s="189"/>
      <c r="K55" s="201"/>
      <c r="L55" s="81">
        <f>M55+O55</f>
        <v>111</v>
      </c>
      <c r="M55" s="81">
        <f>E55+I55</f>
        <v>111</v>
      </c>
      <c r="N55" s="81">
        <f>F55+J55</f>
        <v>85</v>
      </c>
      <c r="O55" s="81">
        <f>G55+K55</f>
        <v>0</v>
      </c>
      <c r="P55" s="273"/>
      <c r="Q55" s="117"/>
    </row>
    <row r="56" spans="1:17" ht="15" customHeight="1" x14ac:dyDescent="0.25">
      <c r="A56" s="11"/>
      <c r="B56" s="482"/>
      <c r="C56" s="281" t="s">
        <v>33</v>
      </c>
      <c r="D56" s="190">
        <f>E56+G56</f>
        <v>335</v>
      </c>
      <c r="E56" s="190">
        <v>335</v>
      </c>
      <c r="F56" s="190">
        <v>256</v>
      </c>
      <c r="G56" s="190"/>
      <c r="H56" s="238">
        <f>I56+K56</f>
        <v>0</v>
      </c>
      <c r="I56" s="189"/>
      <c r="J56" s="189"/>
      <c r="K56" s="201"/>
      <c r="L56" s="81">
        <f>M56+O56</f>
        <v>335</v>
      </c>
      <c r="M56" s="81">
        <f>E56+I56</f>
        <v>335</v>
      </c>
      <c r="N56" s="81">
        <f>F56+J56</f>
        <v>256</v>
      </c>
      <c r="O56" s="81">
        <f>G56+K56</f>
        <v>0</v>
      </c>
      <c r="P56" s="273"/>
      <c r="Q56" s="117"/>
    </row>
    <row r="57" spans="1:17" ht="15" customHeight="1" x14ac:dyDescent="0.25">
      <c r="A57" s="11"/>
      <c r="B57" s="483"/>
      <c r="C57" s="281" t="s">
        <v>22</v>
      </c>
      <c r="D57" s="190">
        <f>E57+G57</f>
        <v>1294</v>
      </c>
      <c r="E57" s="190">
        <v>1294</v>
      </c>
      <c r="F57" s="190">
        <v>988</v>
      </c>
      <c r="G57" s="190"/>
      <c r="H57" s="238">
        <f>I57+K57</f>
        <v>0</v>
      </c>
      <c r="I57" s="189"/>
      <c r="J57" s="189"/>
      <c r="K57" s="201"/>
      <c r="L57" s="81">
        <f>M57+O57</f>
        <v>1294</v>
      </c>
      <c r="M57" s="81">
        <f>E57+I57</f>
        <v>1294</v>
      </c>
      <c r="N57" s="81">
        <f>F57+J57</f>
        <v>988</v>
      </c>
      <c r="O57" s="81">
        <f>G57+K57</f>
        <v>0</v>
      </c>
      <c r="P57" s="273"/>
      <c r="Q57" s="117"/>
    </row>
    <row r="58" spans="1:17" ht="15" customHeight="1" x14ac:dyDescent="0.25">
      <c r="A58" s="5" t="s">
        <v>86</v>
      </c>
      <c r="B58" s="6" t="s">
        <v>16</v>
      </c>
      <c r="C58" s="281"/>
      <c r="D58" s="239">
        <f>E58+G58</f>
        <v>2944</v>
      </c>
      <c r="E58" s="190">
        <f>E59+E60+E61</f>
        <v>2944</v>
      </c>
      <c r="F58" s="190">
        <f>F59+F60+F61</f>
        <v>2248</v>
      </c>
      <c r="G58" s="190">
        <f>G59+G60+G61</f>
        <v>0</v>
      </c>
      <c r="H58" s="238">
        <f>I58+K58</f>
        <v>83</v>
      </c>
      <c r="I58" s="189">
        <f>I59+I60+I61</f>
        <v>83</v>
      </c>
      <c r="J58" s="189">
        <f>J59+J60+J61</f>
        <v>64</v>
      </c>
      <c r="K58" s="189">
        <f>K59+K60+K61</f>
        <v>0</v>
      </c>
      <c r="L58" s="81">
        <f>M58+O58</f>
        <v>3027</v>
      </c>
      <c r="M58" s="8">
        <f>M59+M60+M61</f>
        <v>3027</v>
      </c>
      <c r="N58" s="8">
        <f>N59+N60+N61</f>
        <v>2312</v>
      </c>
      <c r="O58" s="8">
        <f>O59+O60+O61</f>
        <v>0</v>
      </c>
      <c r="P58" s="273"/>
      <c r="Q58" s="117"/>
    </row>
    <row r="59" spans="1:17" ht="15" customHeight="1" x14ac:dyDescent="0.25">
      <c r="A59" s="11"/>
      <c r="B59" s="482" t="s">
        <v>436</v>
      </c>
      <c r="C59" s="281" t="s">
        <v>9</v>
      </c>
      <c r="D59" s="190">
        <f>E59+G59</f>
        <v>714</v>
      </c>
      <c r="E59" s="190">
        <v>714</v>
      </c>
      <c r="F59" s="190">
        <v>545</v>
      </c>
      <c r="G59" s="190"/>
      <c r="H59" s="238">
        <f>I59+K59</f>
        <v>20</v>
      </c>
      <c r="I59" s="189">
        <v>20</v>
      </c>
      <c r="J59" s="189">
        <v>15</v>
      </c>
      <c r="K59" s="201"/>
      <c r="L59" s="81">
        <f>M59+O59</f>
        <v>734</v>
      </c>
      <c r="M59" s="81">
        <f>E59+I59</f>
        <v>734</v>
      </c>
      <c r="N59" s="81">
        <f>F59+J59</f>
        <v>560</v>
      </c>
      <c r="O59" s="81">
        <f>G59+K59</f>
        <v>0</v>
      </c>
      <c r="P59" s="273"/>
      <c r="Q59" s="117"/>
    </row>
    <row r="60" spans="1:17" ht="15" customHeight="1" x14ac:dyDescent="0.25">
      <c r="A60" s="11"/>
      <c r="B60" s="482"/>
      <c r="C60" s="281" t="s">
        <v>33</v>
      </c>
      <c r="D60" s="190">
        <f>E60+G60</f>
        <v>669</v>
      </c>
      <c r="E60" s="190">
        <v>669</v>
      </c>
      <c r="F60" s="190">
        <v>511</v>
      </c>
      <c r="G60" s="190"/>
      <c r="H60" s="238">
        <f>I60+K60</f>
        <v>19</v>
      </c>
      <c r="I60" s="189">
        <v>19</v>
      </c>
      <c r="J60" s="189">
        <v>15</v>
      </c>
      <c r="K60" s="201"/>
      <c r="L60" s="81">
        <f>M60+O60</f>
        <v>688</v>
      </c>
      <c r="M60" s="81">
        <f>E60+I60</f>
        <v>688</v>
      </c>
      <c r="N60" s="81">
        <f>F60+J60</f>
        <v>526</v>
      </c>
      <c r="O60" s="81">
        <f>G60+K60</f>
        <v>0</v>
      </c>
      <c r="P60" s="273"/>
      <c r="Q60" s="117"/>
    </row>
    <row r="61" spans="1:17" ht="15" customHeight="1" x14ac:dyDescent="0.25">
      <c r="A61" s="11"/>
      <c r="B61" s="483"/>
      <c r="C61" s="281" t="s">
        <v>22</v>
      </c>
      <c r="D61" s="190">
        <f>E61+G61</f>
        <v>1561</v>
      </c>
      <c r="E61" s="190">
        <v>1561</v>
      </c>
      <c r="F61" s="190">
        <v>1192</v>
      </c>
      <c r="G61" s="190"/>
      <c r="H61" s="238">
        <f>I61+K61</f>
        <v>44</v>
      </c>
      <c r="I61" s="189">
        <v>44</v>
      </c>
      <c r="J61" s="189">
        <v>34</v>
      </c>
      <c r="K61" s="201"/>
      <c r="L61" s="81">
        <f>M61+O61</f>
        <v>1605</v>
      </c>
      <c r="M61" s="81">
        <f>E61+I61</f>
        <v>1605</v>
      </c>
      <c r="N61" s="81">
        <f>F61+J61</f>
        <v>1226</v>
      </c>
      <c r="O61" s="81">
        <f>G61+K61</f>
        <v>0</v>
      </c>
      <c r="P61" s="273"/>
      <c r="Q61" s="117"/>
    </row>
    <row r="62" spans="1:17" ht="15" customHeight="1" x14ac:dyDescent="0.25">
      <c r="A62" s="5" t="s">
        <v>87</v>
      </c>
      <c r="B62" s="6" t="s">
        <v>17</v>
      </c>
      <c r="C62" s="281"/>
      <c r="D62" s="239">
        <f>E62+G62</f>
        <v>1494</v>
      </c>
      <c r="E62" s="190">
        <f>E63+E64+E65</f>
        <v>1494</v>
      </c>
      <c r="F62" s="190">
        <f>F63+F64+F65</f>
        <v>1141</v>
      </c>
      <c r="G62" s="190">
        <f>G63+G64+G65</f>
        <v>0</v>
      </c>
      <c r="H62" s="238">
        <f>I62+K62</f>
        <v>42</v>
      </c>
      <c r="I62" s="189">
        <f>I63+I64+I65</f>
        <v>42</v>
      </c>
      <c r="J62" s="189">
        <f>J63+J64+J65</f>
        <v>32</v>
      </c>
      <c r="K62" s="189">
        <f>K63+K64+K65</f>
        <v>0</v>
      </c>
      <c r="L62" s="81">
        <f>M62+O62</f>
        <v>1536</v>
      </c>
      <c r="M62" s="8">
        <f>M63+M64+M65</f>
        <v>1536</v>
      </c>
      <c r="N62" s="8">
        <f>N63+N64+N65</f>
        <v>1173</v>
      </c>
      <c r="O62" s="8">
        <f>O63+O64+O65</f>
        <v>0</v>
      </c>
      <c r="P62" s="273"/>
      <c r="Q62" s="117"/>
    </row>
    <row r="63" spans="1:17" ht="15" customHeight="1" x14ac:dyDescent="0.25">
      <c r="A63" s="11"/>
      <c r="B63" s="482" t="s">
        <v>436</v>
      </c>
      <c r="C63" s="281" t="s">
        <v>9</v>
      </c>
      <c r="D63" s="190">
        <f>E63+G63</f>
        <v>602</v>
      </c>
      <c r="E63" s="190">
        <v>602</v>
      </c>
      <c r="F63" s="190">
        <v>460</v>
      </c>
      <c r="G63" s="190"/>
      <c r="H63" s="238">
        <f>I63+K63</f>
        <v>17</v>
      </c>
      <c r="I63" s="189">
        <v>17</v>
      </c>
      <c r="J63" s="189">
        <v>13</v>
      </c>
      <c r="K63" s="201"/>
      <c r="L63" s="81">
        <f>M63+O63</f>
        <v>619</v>
      </c>
      <c r="M63" s="81">
        <f>E63+I63</f>
        <v>619</v>
      </c>
      <c r="N63" s="81">
        <f>F63+J63</f>
        <v>473</v>
      </c>
      <c r="O63" s="81">
        <f>G63+K63</f>
        <v>0</v>
      </c>
      <c r="P63" s="273"/>
      <c r="Q63" s="117"/>
    </row>
    <row r="64" spans="1:17" ht="15" customHeight="1" x14ac:dyDescent="0.25">
      <c r="A64" s="11"/>
      <c r="B64" s="482"/>
      <c r="C64" s="281" t="s">
        <v>33</v>
      </c>
      <c r="D64" s="190">
        <f>E64+G64</f>
        <v>111</v>
      </c>
      <c r="E64" s="190">
        <v>111</v>
      </c>
      <c r="F64" s="190">
        <v>85</v>
      </c>
      <c r="G64" s="190"/>
      <c r="H64" s="238">
        <f>I64+K64</f>
        <v>3</v>
      </c>
      <c r="I64" s="189">
        <v>3</v>
      </c>
      <c r="J64" s="189">
        <v>2</v>
      </c>
      <c r="K64" s="201"/>
      <c r="L64" s="81">
        <f>M64+O64</f>
        <v>114</v>
      </c>
      <c r="M64" s="81">
        <f>E64+I64</f>
        <v>114</v>
      </c>
      <c r="N64" s="81">
        <f>F64+J64</f>
        <v>87</v>
      </c>
      <c r="O64" s="81">
        <f>G64+K64</f>
        <v>0</v>
      </c>
      <c r="P64" s="273"/>
      <c r="Q64" s="117"/>
    </row>
    <row r="65" spans="1:18" ht="15" customHeight="1" x14ac:dyDescent="0.25">
      <c r="A65" s="11"/>
      <c r="B65" s="483"/>
      <c r="C65" s="281" t="s">
        <v>22</v>
      </c>
      <c r="D65" s="190">
        <f>E65+G65</f>
        <v>781</v>
      </c>
      <c r="E65" s="190">
        <v>781</v>
      </c>
      <c r="F65" s="190">
        <v>596</v>
      </c>
      <c r="G65" s="190"/>
      <c r="H65" s="238">
        <f>I65+K65</f>
        <v>22</v>
      </c>
      <c r="I65" s="189">
        <v>22</v>
      </c>
      <c r="J65" s="189">
        <v>17</v>
      </c>
      <c r="K65" s="201"/>
      <c r="L65" s="81">
        <f>M65+O65</f>
        <v>803</v>
      </c>
      <c r="M65" s="81">
        <f>E65+I65</f>
        <v>803</v>
      </c>
      <c r="N65" s="81">
        <f>F65+J65</f>
        <v>613</v>
      </c>
      <c r="O65" s="81">
        <f>G65+K65</f>
        <v>0</v>
      </c>
      <c r="P65" s="273"/>
      <c r="Q65" s="117"/>
    </row>
    <row r="66" spans="1:18" ht="15" customHeight="1" x14ac:dyDescent="0.25">
      <c r="A66" s="5" t="s">
        <v>88</v>
      </c>
      <c r="B66" s="6" t="s">
        <v>18</v>
      </c>
      <c r="C66" s="281"/>
      <c r="D66" s="239">
        <f>E66+G66</f>
        <v>1120</v>
      </c>
      <c r="E66" s="190">
        <f>E67+E68+E69</f>
        <v>1120</v>
      </c>
      <c r="F66" s="190">
        <f>F67+F68+F69</f>
        <v>856</v>
      </c>
      <c r="G66" s="190">
        <f>G67+G68+G69</f>
        <v>0</v>
      </c>
      <c r="H66" s="238">
        <f>I66+K66</f>
        <v>0</v>
      </c>
      <c r="I66" s="189">
        <f>I67+I68+I69</f>
        <v>0</v>
      </c>
      <c r="J66" s="189">
        <f>J67+J68+J69</f>
        <v>0</v>
      </c>
      <c r="K66" s="189">
        <f>K67+K68+K69</f>
        <v>0</v>
      </c>
      <c r="L66" s="81">
        <f>M66+O66</f>
        <v>1120</v>
      </c>
      <c r="M66" s="8">
        <f>M67+M68+M69</f>
        <v>1120</v>
      </c>
      <c r="N66" s="8">
        <f>N67+N68+N69</f>
        <v>856</v>
      </c>
      <c r="O66" s="8">
        <f>O67+O68+O69</f>
        <v>0</v>
      </c>
      <c r="P66" s="273"/>
      <c r="Q66" s="117"/>
    </row>
    <row r="67" spans="1:18" ht="15" customHeight="1" x14ac:dyDescent="0.25">
      <c r="A67" s="11"/>
      <c r="B67" s="482" t="s">
        <v>436</v>
      </c>
      <c r="C67" s="281" t="s">
        <v>9</v>
      </c>
      <c r="D67" s="190">
        <f>E67+G67</f>
        <v>111</v>
      </c>
      <c r="E67" s="190">
        <v>111</v>
      </c>
      <c r="F67" s="190">
        <v>85</v>
      </c>
      <c r="G67" s="190"/>
      <c r="H67" s="238">
        <f>I67+K67</f>
        <v>0</v>
      </c>
      <c r="I67" s="189"/>
      <c r="J67" s="189"/>
      <c r="K67" s="201"/>
      <c r="L67" s="81">
        <f>M67+O67</f>
        <v>111</v>
      </c>
      <c r="M67" s="81">
        <f>E67+I67</f>
        <v>111</v>
      </c>
      <c r="N67" s="81">
        <f>F67+J67</f>
        <v>85</v>
      </c>
      <c r="O67" s="81">
        <f>G67+K67</f>
        <v>0</v>
      </c>
      <c r="P67" s="273"/>
      <c r="Q67" s="117"/>
    </row>
    <row r="68" spans="1:18" ht="15" customHeight="1" x14ac:dyDescent="0.25">
      <c r="A68" s="11"/>
      <c r="B68" s="482"/>
      <c r="C68" s="281" t="s">
        <v>33</v>
      </c>
      <c r="D68" s="190">
        <f>E68+G68</f>
        <v>111</v>
      </c>
      <c r="E68" s="190">
        <v>111</v>
      </c>
      <c r="F68" s="190">
        <v>85</v>
      </c>
      <c r="G68" s="190"/>
      <c r="H68" s="238">
        <f>I68+K68</f>
        <v>0</v>
      </c>
      <c r="I68" s="189"/>
      <c r="J68" s="189"/>
      <c r="K68" s="201"/>
      <c r="L68" s="81">
        <f>M68+O68</f>
        <v>111</v>
      </c>
      <c r="M68" s="81">
        <f>E68+I68</f>
        <v>111</v>
      </c>
      <c r="N68" s="81">
        <f>F68+J68</f>
        <v>85</v>
      </c>
      <c r="O68" s="81">
        <f>G68+K68</f>
        <v>0</v>
      </c>
      <c r="P68" s="273"/>
      <c r="Q68" s="117"/>
    </row>
    <row r="69" spans="1:18" ht="15" customHeight="1" x14ac:dyDescent="0.25">
      <c r="A69" s="11"/>
      <c r="B69" s="483"/>
      <c r="C69" s="281" t="s">
        <v>22</v>
      </c>
      <c r="D69" s="190">
        <f>E69+G69</f>
        <v>898</v>
      </c>
      <c r="E69" s="190">
        <v>898</v>
      </c>
      <c r="F69" s="190">
        <v>686</v>
      </c>
      <c r="G69" s="190"/>
      <c r="H69" s="238">
        <f>I69+K69</f>
        <v>0</v>
      </c>
      <c r="I69" s="189"/>
      <c r="J69" s="189"/>
      <c r="K69" s="201"/>
      <c r="L69" s="81">
        <f>M69+O69</f>
        <v>898</v>
      </c>
      <c r="M69" s="81">
        <f>E69+I69</f>
        <v>898</v>
      </c>
      <c r="N69" s="81">
        <f>F69+J69</f>
        <v>686</v>
      </c>
      <c r="O69" s="81">
        <f>G69+K69</f>
        <v>0</v>
      </c>
      <c r="P69" s="273"/>
      <c r="Q69" s="117"/>
    </row>
    <row r="70" spans="1:18" ht="15" customHeight="1" x14ac:dyDescent="0.25">
      <c r="A70" s="5" t="s">
        <v>89</v>
      </c>
      <c r="B70" s="6" t="s">
        <v>19</v>
      </c>
      <c r="C70" s="281"/>
      <c r="D70" s="239">
        <f>E70+G70</f>
        <v>1337</v>
      </c>
      <c r="E70" s="190">
        <f>E71+E72+E73</f>
        <v>1337</v>
      </c>
      <c r="F70" s="190">
        <f>F71+F72+F73</f>
        <v>1021</v>
      </c>
      <c r="G70" s="190">
        <f>G71+G72+G73</f>
        <v>0</v>
      </c>
      <c r="H70" s="238">
        <f>I70+K70</f>
        <v>0</v>
      </c>
      <c r="I70" s="189">
        <f>I71+I72+I73</f>
        <v>0</v>
      </c>
      <c r="J70" s="189">
        <f>J71+J72+J73</f>
        <v>0</v>
      </c>
      <c r="K70" s="189">
        <f>K71+K72+K73</f>
        <v>0</v>
      </c>
      <c r="L70" s="81">
        <f>M70+O70</f>
        <v>1337</v>
      </c>
      <c r="M70" s="8">
        <f>M71+M72+M73</f>
        <v>1337</v>
      </c>
      <c r="N70" s="8">
        <f>N71+N72+N73</f>
        <v>1021</v>
      </c>
      <c r="O70" s="8">
        <f>O71+O72+O73</f>
        <v>0</v>
      </c>
      <c r="P70" s="273"/>
      <c r="Q70" s="117"/>
    </row>
    <row r="71" spans="1:18" ht="15" customHeight="1" x14ac:dyDescent="0.25">
      <c r="A71" s="11"/>
      <c r="B71" s="482" t="s">
        <v>436</v>
      </c>
      <c r="C71" s="281" t="s">
        <v>9</v>
      </c>
      <c r="D71" s="190">
        <f>E71+G71</f>
        <v>111</v>
      </c>
      <c r="E71" s="190">
        <v>111</v>
      </c>
      <c r="F71" s="190">
        <v>85</v>
      </c>
      <c r="G71" s="190"/>
      <c r="H71" s="238">
        <f>I71+K71</f>
        <v>-111</v>
      </c>
      <c r="I71" s="189">
        <v>-111</v>
      </c>
      <c r="J71" s="189">
        <v>-85</v>
      </c>
      <c r="K71" s="201"/>
      <c r="L71" s="81">
        <f>M71+O71</f>
        <v>0</v>
      </c>
      <c r="M71" s="81">
        <f>E71+I71</f>
        <v>0</v>
      </c>
      <c r="N71" s="81">
        <f>F71+J71</f>
        <v>0</v>
      </c>
      <c r="O71" s="81">
        <f>G71+K71</f>
        <v>0</v>
      </c>
      <c r="P71" s="273"/>
      <c r="Q71" s="117"/>
    </row>
    <row r="72" spans="1:18" ht="15" customHeight="1" x14ac:dyDescent="0.25">
      <c r="A72" s="11"/>
      <c r="B72" s="482"/>
      <c r="C72" s="281" t="s">
        <v>33</v>
      </c>
      <c r="D72" s="190">
        <f>E72+G72</f>
        <v>669</v>
      </c>
      <c r="E72" s="190">
        <v>669</v>
      </c>
      <c r="F72" s="190">
        <v>511</v>
      </c>
      <c r="G72" s="190"/>
      <c r="H72" s="238">
        <f>I72+K72</f>
        <v>111</v>
      </c>
      <c r="I72" s="189">
        <v>111</v>
      </c>
      <c r="J72" s="189">
        <v>85</v>
      </c>
      <c r="K72" s="201"/>
      <c r="L72" s="81">
        <f>M72+O72</f>
        <v>780</v>
      </c>
      <c r="M72" s="81">
        <f>E72+I72</f>
        <v>780</v>
      </c>
      <c r="N72" s="81">
        <f>F72+J72</f>
        <v>596</v>
      </c>
      <c r="O72" s="81">
        <f>G72+K72</f>
        <v>0</v>
      </c>
      <c r="P72" s="273"/>
      <c r="Q72" s="117"/>
    </row>
    <row r="73" spans="1:18" ht="15" customHeight="1" x14ac:dyDescent="0.25">
      <c r="A73" s="11"/>
      <c r="B73" s="483"/>
      <c r="C73" s="281" t="s">
        <v>22</v>
      </c>
      <c r="D73" s="190">
        <f>E73+G73</f>
        <v>557</v>
      </c>
      <c r="E73" s="190">
        <v>557</v>
      </c>
      <c r="F73" s="190">
        <v>425</v>
      </c>
      <c r="G73" s="190"/>
      <c r="H73" s="238">
        <f>I73+K73</f>
        <v>0</v>
      </c>
      <c r="I73" s="189"/>
      <c r="J73" s="189"/>
      <c r="K73" s="201"/>
      <c r="L73" s="81">
        <f>M73+O73</f>
        <v>557</v>
      </c>
      <c r="M73" s="81">
        <f>E73+I73</f>
        <v>557</v>
      </c>
      <c r="N73" s="81">
        <f>F73+J73</f>
        <v>425</v>
      </c>
      <c r="O73" s="81">
        <f>G73+K73</f>
        <v>0</v>
      </c>
      <c r="P73" s="273"/>
      <c r="Q73" s="117"/>
    </row>
    <row r="74" spans="1:18" x14ac:dyDescent="0.25">
      <c r="A74" s="13" t="s">
        <v>90</v>
      </c>
      <c r="B74" s="84" t="s">
        <v>190</v>
      </c>
      <c r="C74" s="345"/>
      <c r="D74" s="1">
        <f>E74+G74</f>
        <v>19048</v>
      </c>
      <c r="E74" s="1">
        <f>E28+E30+E34+E38+E42+E46+E50+E54+E58+E62+E66+E70</f>
        <v>19048</v>
      </c>
      <c r="F74" s="1">
        <f>F28+F30+F34+F38+F42+F46+F50+F54+F58+F62+F66+F70</f>
        <v>14545</v>
      </c>
      <c r="G74" s="1">
        <f>G28+G30+G34+G38+G42+G46+G50+G54+G58+G62+G66+G70</f>
        <v>0</v>
      </c>
      <c r="H74" s="1">
        <f>I74+K74</f>
        <v>276</v>
      </c>
      <c r="I74" s="1">
        <f>I28+I30+I34+I38+I42+I46+I50+I54+I58+I62+I66+I70</f>
        <v>276</v>
      </c>
      <c r="J74" s="1">
        <f>J28+J30+J34+J38+J42+J46+J50+J54+J58+J62+J66+J70</f>
        <v>211</v>
      </c>
      <c r="K74" s="1">
        <f>K28+K30+K34+K38+K42+K46+K50+K54+K58+K62+K66+K70</f>
        <v>0</v>
      </c>
      <c r="L74" s="1">
        <f>M74+O74</f>
        <v>19324</v>
      </c>
      <c r="M74" s="1">
        <f>M28+M30+M34+M38+M42+M46+M50+M54+M58+M62+M66+M70</f>
        <v>19324</v>
      </c>
      <c r="N74" s="1">
        <f>N28+N30+N34+N38+N42+N46+N50+N54+N58+N62+N66+N70</f>
        <v>14756</v>
      </c>
      <c r="O74" s="1">
        <f>O28+O30+O34+O38+O42+O46+O50+O54+O58+O62+O66+O70</f>
        <v>0</v>
      </c>
      <c r="Q74" s="273"/>
      <c r="R74" s="117"/>
    </row>
    <row r="75" spans="1:18" x14ac:dyDescent="0.25">
      <c r="A75" s="5" t="s">
        <v>91</v>
      </c>
      <c r="B75" s="486" t="s">
        <v>65</v>
      </c>
      <c r="C75" s="421"/>
      <c r="D75" s="421"/>
      <c r="E75" s="421"/>
      <c r="F75" s="421"/>
      <c r="G75" s="421"/>
      <c r="H75" s="421"/>
      <c r="I75" s="421"/>
      <c r="J75" s="421"/>
      <c r="K75" s="421"/>
      <c r="L75" s="421"/>
      <c r="M75" s="421"/>
      <c r="N75" s="421"/>
      <c r="O75" s="422"/>
    </row>
    <row r="76" spans="1:18" x14ac:dyDescent="0.25">
      <c r="A76" s="48" t="s">
        <v>92</v>
      </c>
      <c r="B76" s="19" t="s">
        <v>20</v>
      </c>
      <c r="C76" s="310"/>
      <c r="D76" s="239">
        <f>E76+G76</f>
        <v>2422048</v>
      </c>
      <c r="E76" s="279">
        <f>E77+E78+E79</f>
        <v>1219664</v>
      </c>
      <c r="F76" s="279">
        <f>F77+F78+F79</f>
        <v>0</v>
      </c>
      <c r="G76" s="279">
        <f>G77+G78+G79</f>
        <v>1202384</v>
      </c>
      <c r="H76" s="278">
        <f>H77+H78+H79</f>
        <v>-133494</v>
      </c>
      <c r="I76" s="278">
        <f>I77+I78+I79</f>
        <v>-133494</v>
      </c>
      <c r="J76" s="278">
        <f>J77+J78+J79</f>
        <v>0</v>
      </c>
      <c r="K76" s="278">
        <f>K77+K78+K79</f>
        <v>0</v>
      </c>
      <c r="L76" s="147">
        <f>M76+O76</f>
        <v>2288554</v>
      </c>
      <c r="M76" s="147">
        <f>M77+M78+M79</f>
        <v>1086170</v>
      </c>
      <c r="N76" s="147">
        <f>N77+N78+N79</f>
        <v>0</v>
      </c>
      <c r="O76" s="147">
        <f>O77+O78+O79</f>
        <v>1202384</v>
      </c>
    </row>
    <row r="77" spans="1:18" ht="15" customHeight="1" x14ac:dyDescent="0.25">
      <c r="A77" s="66"/>
      <c r="B77" s="485" t="s">
        <v>411</v>
      </c>
      <c r="C77" s="369" t="s">
        <v>25</v>
      </c>
      <c r="D77" s="239">
        <f>E77+G77</f>
        <v>2041307</v>
      </c>
      <c r="E77" s="279">
        <v>838923</v>
      </c>
      <c r="F77" s="279"/>
      <c r="G77" s="279">
        <v>1202384</v>
      </c>
      <c r="H77" s="278">
        <f>I77+K77</f>
        <v>0</v>
      </c>
      <c r="I77" s="278"/>
      <c r="J77" s="278"/>
      <c r="K77" s="278"/>
      <c r="L77" s="147">
        <f>M77+O77</f>
        <v>2041307</v>
      </c>
      <c r="M77" s="147">
        <f>E77+I77</f>
        <v>838923</v>
      </c>
      <c r="N77" s="147">
        <f>F77+J77</f>
        <v>0</v>
      </c>
      <c r="O77" s="147">
        <f>G77+K77</f>
        <v>1202384</v>
      </c>
    </row>
    <row r="78" spans="1:18" s="24" customFormat="1" ht="23.25" customHeight="1" x14ac:dyDescent="0.25">
      <c r="A78" s="66"/>
      <c r="B78" s="485"/>
      <c r="C78" s="387" t="s">
        <v>33</v>
      </c>
      <c r="D78" s="239">
        <f>E78+G78</f>
        <v>190036</v>
      </c>
      <c r="E78" s="279">
        <v>190036</v>
      </c>
      <c r="F78" s="279"/>
      <c r="G78" s="279"/>
      <c r="H78" s="278">
        <f>I78+K78</f>
        <v>0</v>
      </c>
      <c r="I78" s="278"/>
      <c r="J78" s="278"/>
      <c r="K78" s="278"/>
      <c r="L78" s="147">
        <f>M78+O78</f>
        <v>190036</v>
      </c>
      <c r="M78" s="147">
        <f>E78+I78</f>
        <v>190036</v>
      </c>
      <c r="N78" s="147">
        <f>F78+J78</f>
        <v>0</v>
      </c>
      <c r="O78" s="147">
        <f>G78+K78</f>
        <v>0</v>
      </c>
      <c r="Q78" s="221" t="s">
        <v>388</v>
      </c>
      <c r="R78" s="144">
        <f>L28+L31+L35+L39+L43+L47+L51+L55+L59+L63+L67+L71</f>
        <v>4320</v>
      </c>
    </row>
    <row r="79" spans="1:18" s="24" customFormat="1" ht="14.25" customHeight="1" x14ac:dyDescent="0.25">
      <c r="A79" s="79"/>
      <c r="B79" s="343" t="s">
        <v>522</v>
      </c>
      <c r="C79" s="281" t="s">
        <v>33</v>
      </c>
      <c r="D79" s="239">
        <f>E79+G79</f>
        <v>190705</v>
      </c>
      <c r="E79" s="279">
        <v>190705</v>
      </c>
      <c r="F79" s="279"/>
      <c r="G79" s="279"/>
      <c r="H79" s="278">
        <f>I79+K79</f>
        <v>-133494</v>
      </c>
      <c r="I79" s="278">
        <v>-133494</v>
      </c>
      <c r="J79" s="278"/>
      <c r="K79" s="278"/>
      <c r="L79" s="147">
        <f>M79+O79</f>
        <v>57211</v>
      </c>
      <c r="M79" s="147">
        <f>E79+I79</f>
        <v>57211</v>
      </c>
      <c r="N79" s="147">
        <f>F79+J79</f>
        <v>0</v>
      </c>
      <c r="O79" s="147">
        <f>G79+K79</f>
        <v>0</v>
      </c>
      <c r="Q79" s="221"/>
      <c r="R79" s="144"/>
    </row>
    <row r="80" spans="1:18" x14ac:dyDescent="0.25">
      <c r="A80" s="61" t="s">
        <v>93</v>
      </c>
      <c r="B80" s="84" t="s">
        <v>191</v>
      </c>
      <c r="C80" s="345"/>
      <c r="D80" s="1">
        <f>D76</f>
        <v>2422048</v>
      </c>
      <c r="E80" s="1">
        <f>E76</f>
        <v>1219664</v>
      </c>
      <c r="F80" s="1">
        <f>F76</f>
        <v>0</v>
      </c>
      <c r="G80" s="1">
        <f>G76</f>
        <v>1202384</v>
      </c>
      <c r="H80" s="189">
        <f>H76</f>
        <v>-133494</v>
      </c>
      <c r="I80" s="189">
        <f>I76</f>
        <v>-133494</v>
      </c>
      <c r="J80" s="189">
        <f>J76</f>
        <v>0</v>
      </c>
      <c r="K80" s="189">
        <f>K76</f>
        <v>0</v>
      </c>
      <c r="L80" s="1">
        <f>L76</f>
        <v>2288554</v>
      </c>
      <c r="M80" s="1">
        <f>M76</f>
        <v>1086170</v>
      </c>
      <c r="N80" s="1">
        <f>N76</f>
        <v>0</v>
      </c>
      <c r="O80" s="1">
        <f>O76</f>
        <v>1202384</v>
      </c>
      <c r="Q80" s="221" t="s">
        <v>387</v>
      </c>
      <c r="R80" s="220"/>
    </row>
    <row r="81" spans="1:18" x14ac:dyDescent="0.25">
      <c r="A81" s="5" t="s">
        <v>94</v>
      </c>
      <c r="B81" s="484" t="s">
        <v>69</v>
      </c>
      <c r="C81" s="484"/>
      <c r="D81" s="484"/>
      <c r="E81" s="484"/>
      <c r="F81" s="484"/>
      <c r="G81" s="484"/>
      <c r="H81" s="484"/>
      <c r="I81" s="484"/>
      <c r="J81" s="484"/>
      <c r="K81" s="484"/>
      <c r="L81" s="484"/>
      <c r="M81" s="484"/>
      <c r="N81" s="484"/>
      <c r="O81" s="484"/>
      <c r="Q81" s="221" t="s">
        <v>386</v>
      </c>
      <c r="R81" s="220"/>
    </row>
    <row r="82" spans="1:18" x14ac:dyDescent="0.25">
      <c r="A82" s="5" t="s">
        <v>95</v>
      </c>
      <c r="B82" s="19" t="s">
        <v>20</v>
      </c>
      <c r="C82" s="490" t="s">
        <v>34</v>
      </c>
      <c r="D82" s="239">
        <f>E82+G82</f>
        <v>347544</v>
      </c>
      <c r="E82" s="239"/>
      <c r="F82" s="239"/>
      <c r="G82" s="239">
        <v>347544</v>
      </c>
      <c r="H82" s="238">
        <f>I82+K82</f>
        <v>0</v>
      </c>
      <c r="I82" s="238"/>
      <c r="J82" s="238"/>
      <c r="K82" s="238"/>
      <c r="L82" s="81">
        <f>M82+O82</f>
        <v>347544</v>
      </c>
      <c r="M82" s="81">
        <f>E82+I82</f>
        <v>0</v>
      </c>
      <c r="N82" s="81">
        <f>F82+J82</f>
        <v>0</v>
      </c>
      <c r="O82" s="81">
        <f>G82+K82</f>
        <v>347544</v>
      </c>
      <c r="Q82" s="221" t="s">
        <v>385</v>
      </c>
      <c r="R82" s="220">
        <f>L77+L172</f>
        <v>2041307</v>
      </c>
    </row>
    <row r="83" spans="1:18" ht="26.25" x14ac:dyDescent="0.25">
      <c r="A83" s="83"/>
      <c r="B83" s="343" t="s">
        <v>410</v>
      </c>
      <c r="C83" s="491"/>
      <c r="D83" s="237"/>
      <c r="E83" s="237"/>
      <c r="F83" s="237"/>
      <c r="G83" s="237"/>
      <c r="H83" s="236"/>
      <c r="I83" s="236"/>
      <c r="J83" s="236"/>
      <c r="K83" s="236"/>
      <c r="L83" s="82"/>
      <c r="M83" s="82"/>
      <c r="N83" s="82"/>
      <c r="O83" s="82"/>
      <c r="Q83" s="221" t="s">
        <v>384</v>
      </c>
      <c r="R83" s="220">
        <f>L78+L32+L36+L40+L44+L48+L52+L56+L60+L64+L68+L72+L79</f>
        <v>250511</v>
      </c>
    </row>
    <row r="84" spans="1:18" x14ac:dyDescent="0.25">
      <c r="A84" s="61" t="s">
        <v>96</v>
      </c>
      <c r="B84" s="84" t="s">
        <v>192</v>
      </c>
      <c r="C84" s="345"/>
      <c r="D84" s="270">
        <f>D82</f>
        <v>347544</v>
      </c>
      <c r="E84" s="270">
        <f>E82</f>
        <v>0</v>
      </c>
      <c r="F84" s="270">
        <f>F82</f>
        <v>0</v>
      </c>
      <c r="G84" s="270">
        <f>G82</f>
        <v>347544</v>
      </c>
      <c r="H84" s="194">
        <f>H82</f>
        <v>0</v>
      </c>
      <c r="I84" s="194">
        <f>I82</f>
        <v>0</v>
      </c>
      <c r="J84" s="194">
        <f>J82</f>
        <v>0</v>
      </c>
      <c r="K84" s="194">
        <f>K82</f>
        <v>0</v>
      </c>
      <c r="L84" s="84">
        <f>L82</f>
        <v>347544</v>
      </c>
      <c r="M84" s="84">
        <f>M82</f>
        <v>0</v>
      </c>
      <c r="N84" s="84">
        <f>N82</f>
        <v>0</v>
      </c>
      <c r="O84" s="84">
        <f>O82</f>
        <v>347544</v>
      </c>
      <c r="Q84" s="221" t="s">
        <v>383</v>
      </c>
      <c r="R84" s="144">
        <f>M33+M37+M41+M45+M49+M53+M57+M61+M65+M69+M73</f>
        <v>11740</v>
      </c>
    </row>
    <row r="85" spans="1:18" x14ac:dyDescent="0.25">
      <c r="A85" s="5" t="s">
        <v>97</v>
      </c>
      <c r="B85" s="484" t="s">
        <v>187</v>
      </c>
      <c r="C85" s="484"/>
      <c r="D85" s="484"/>
      <c r="E85" s="484"/>
      <c r="F85" s="484"/>
      <c r="G85" s="484"/>
      <c r="H85" s="484"/>
      <c r="I85" s="484"/>
      <c r="J85" s="484"/>
      <c r="K85" s="484"/>
      <c r="L85" s="484"/>
      <c r="M85" s="484"/>
      <c r="N85" s="484"/>
      <c r="O85" s="484"/>
      <c r="Q85" s="221" t="s">
        <v>382</v>
      </c>
      <c r="R85" s="144">
        <f>L82</f>
        <v>347544</v>
      </c>
    </row>
    <row r="86" spans="1:18" x14ac:dyDescent="0.25">
      <c r="A86" s="5" t="s">
        <v>98</v>
      </c>
      <c r="B86" s="19" t="s">
        <v>20</v>
      </c>
      <c r="C86" s="385"/>
      <c r="D86" s="279">
        <f>E86+G86</f>
        <v>1190350</v>
      </c>
      <c r="E86" s="279">
        <f>E87+E88</f>
        <v>2908</v>
      </c>
      <c r="F86" s="279">
        <f>F87+F88</f>
        <v>2220</v>
      </c>
      <c r="G86" s="279">
        <f>G87+G88</f>
        <v>1187442</v>
      </c>
      <c r="H86" s="278">
        <f>I86+K86</f>
        <v>73000</v>
      </c>
      <c r="I86" s="278">
        <f>I87+I88</f>
        <v>0</v>
      </c>
      <c r="J86" s="278">
        <f>J87+J88</f>
        <v>0</v>
      </c>
      <c r="K86" s="278">
        <f>K87+K88</f>
        <v>73000</v>
      </c>
      <c r="L86" s="147">
        <f>M86+O86</f>
        <v>1263350</v>
      </c>
      <c r="M86" s="147">
        <f>E86+I86</f>
        <v>2908</v>
      </c>
      <c r="N86" s="147">
        <f>F86+J86</f>
        <v>2220</v>
      </c>
      <c r="O86" s="147">
        <f>G86+K86</f>
        <v>1260442</v>
      </c>
      <c r="Q86" s="221" t="s">
        <v>381</v>
      </c>
      <c r="R86" s="220">
        <f>L176+L179+L182+L185+L188+L191+L194+L197+L200+L203+L206+L209+L212+L215+L218</f>
        <v>227112</v>
      </c>
    </row>
    <row r="87" spans="1:18" x14ac:dyDescent="0.25">
      <c r="A87" s="11"/>
      <c r="B87" s="318" t="s">
        <v>436</v>
      </c>
      <c r="C87" s="385" t="s">
        <v>57</v>
      </c>
      <c r="D87" s="279">
        <f>E87+G87</f>
        <v>2908</v>
      </c>
      <c r="E87" s="279">
        <v>2908</v>
      </c>
      <c r="F87" s="279">
        <v>2220</v>
      </c>
      <c r="G87" s="279"/>
      <c r="H87" s="278">
        <f>I87+K87</f>
        <v>0</v>
      </c>
      <c r="I87" s="278"/>
      <c r="J87" s="278"/>
      <c r="K87" s="278"/>
      <c r="L87" s="147">
        <f>M87+O87</f>
        <v>2908</v>
      </c>
      <c r="M87" s="147">
        <f>E87+I87</f>
        <v>2908</v>
      </c>
      <c r="N87" s="147">
        <f>F87+J87</f>
        <v>2220</v>
      </c>
      <c r="O87" s="147">
        <f>G87+K87</f>
        <v>0</v>
      </c>
      <c r="Q87" s="221"/>
      <c r="R87" s="220"/>
    </row>
    <row r="88" spans="1:18" s="24" customFormat="1" ht="27" customHeight="1" x14ac:dyDescent="0.25">
      <c r="A88" s="83"/>
      <c r="B88" s="343" t="s">
        <v>410</v>
      </c>
      <c r="C88" s="385" t="s">
        <v>57</v>
      </c>
      <c r="D88" s="279">
        <f>E88+G88</f>
        <v>1187442</v>
      </c>
      <c r="E88" s="279"/>
      <c r="F88" s="279"/>
      <c r="G88" s="279">
        <v>1187442</v>
      </c>
      <c r="H88" s="278">
        <f>I88+K88</f>
        <v>73000</v>
      </c>
      <c r="I88" s="278"/>
      <c r="J88" s="278"/>
      <c r="K88" s="278">
        <v>73000</v>
      </c>
      <c r="L88" s="147">
        <f>M88+O88</f>
        <v>1260442</v>
      </c>
      <c r="M88" s="147">
        <f>E88+I88</f>
        <v>0</v>
      </c>
      <c r="N88" s="147">
        <f>F88+J88</f>
        <v>0</v>
      </c>
      <c r="O88" s="147">
        <f>G88+K88</f>
        <v>1260442</v>
      </c>
      <c r="Q88" s="221" t="s">
        <v>380</v>
      </c>
      <c r="R88" s="220">
        <f>L86+L89+L92+L94+L97+L100+L102+L105+L107+L110+L113+L116+L118+L121+L123+L125+L127+L131+L133+L137+L139+L141+L143+L145+L147+L149+L151+L153+L155+L157+L160+L163+L165+L168+L129+L135</f>
        <v>1767123</v>
      </c>
    </row>
    <row r="89" spans="1:18" x14ac:dyDescent="0.25">
      <c r="A89" s="5" t="s">
        <v>99</v>
      </c>
      <c r="B89" s="19" t="s">
        <v>61</v>
      </c>
      <c r="C89" s="385"/>
      <c r="D89" s="279">
        <f>E89+G89</f>
        <v>5072</v>
      </c>
      <c r="E89" s="279">
        <f>E90+E91</f>
        <v>5072</v>
      </c>
      <c r="F89" s="279">
        <f>F90+F91</f>
        <v>3873</v>
      </c>
      <c r="G89" s="279">
        <f>G90+G91</f>
        <v>0</v>
      </c>
      <c r="H89" s="278">
        <f>I89+K89</f>
        <v>0</v>
      </c>
      <c r="I89" s="278">
        <f>I90+I91</f>
        <v>0</v>
      </c>
      <c r="J89" s="278">
        <f>J90+J91</f>
        <v>0</v>
      </c>
      <c r="K89" s="278">
        <f>K90+K91</f>
        <v>0</v>
      </c>
      <c r="L89" s="147">
        <f>M89+O89</f>
        <v>5072</v>
      </c>
      <c r="M89" s="147">
        <f>E89+I89</f>
        <v>5072</v>
      </c>
      <c r="N89" s="147">
        <f>F89+J89</f>
        <v>3873</v>
      </c>
      <c r="O89" s="147">
        <f>G89+K89</f>
        <v>0</v>
      </c>
      <c r="Q89" s="221" t="s">
        <v>379</v>
      </c>
      <c r="R89" s="220">
        <f>L222+L225+L227</f>
        <v>298862</v>
      </c>
    </row>
    <row r="90" spans="1:18" x14ac:dyDescent="0.25">
      <c r="A90" s="11"/>
      <c r="B90" s="318" t="s">
        <v>436</v>
      </c>
      <c r="C90" s="385" t="s">
        <v>57</v>
      </c>
      <c r="D90" s="239">
        <f>E90+G90</f>
        <v>3684</v>
      </c>
      <c r="E90" s="239">
        <v>3684</v>
      </c>
      <c r="F90" s="239">
        <v>2813</v>
      </c>
      <c r="G90" s="277"/>
      <c r="H90" s="238">
        <f>I90+K90</f>
        <v>0</v>
      </c>
      <c r="I90" s="276"/>
      <c r="J90" s="238"/>
      <c r="K90" s="238"/>
      <c r="L90" s="81">
        <f>M90+O90</f>
        <v>3684</v>
      </c>
      <c r="M90" s="81">
        <f>E90+I90</f>
        <v>3684</v>
      </c>
      <c r="N90" s="81">
        <f>F90+J90</f>
        <v>2813</v>
      </c>
      <c r="O90" s="81">
        <f>G90+K90</f>
        <v>0</v>
      </c>
      <c r="Q90" s="221"/>
      <c r="R90" s="220"/>
    </row>
    <row r="91" spans="1:18" s="24" customFormat="1" ht="27" customHeight="1" x14ac:dyDescent="0.25">
      <c r="A91" s="83"/>
      <c r="B91" s="343" t="s">
        <v>433</v>
      </c>
      <c r="C91" s="385" t="s">
        <v>57</v>
      </c>
      <c r="D91" s="239">
        <f>E91+G91</f>
        <v>1388</v>
      </c>
      <c r="E91" s="239">
        <v>1388</v>
      </c>
      <c r="F91" s="239">
        <v>1060</v>
      </c>
      <c r="G91" s="277"/>
      <c r="H91" s="238">
        <f>I91+K91</f>
        <v>0</v>
      </c>
      <c r="I91" s="276"/>
      <c r="J91" s="238"/>
      <c r="K91" s="238"/>
      <c r="L91" s="81">
        <f>M91+O91</f>
        <v>1388</v>
      </c>
      <c r="M91" s="81">
        <f>E91+I91</f>
        <v>1388</v>
      </c>
      <c r="N91" s="81">
        <f>F91+J91</f>
        <v>1060</v>
      </c>
      <c r="O91" s="81">
        <f>G91+K91</f>
        <v>0</v>
      </c>
      <c r="Q91" s="219" t="s">
        <v>188</v>
      </c>
      <c r="R91" s="218">
        <f>SUM(R78:R89)</f>
        <v>4948519</v>
      </c>
    </row>
    <row r="92" spans="1:18" x14ac:dyDescent="0.25">
      <c r="A92" s="5" t="s">
        <v>100</v>
      </c>
      <c r="B92" s="19" t="s">
        <v>35</v>
      </c>
      <c r="C92" s="465" t="s">
        <v>57</v>
      </c>
      <c r="D92" s="239">
        <f>E92+G92</f>
        <v>2613</v>
      </c>
      <c r="E92" s="239">
        <v>2613</v>
      </c>
      <c r="F92" s="239">
        <v>1995</v>
      </c>
      <c r="G92" s="277"/>
      <c r="H92" s="238">
        <f>I92+K92</f>
        <v>0</v>
      </c>
      <c r="I92" s="276"/>
      <c r="J92" s="238"/>
      <c r="K92" s="238"/>
      <c r="L92" s="81">
        <f>M92+O92</f>
        <v>2613</v>
      </c>
      <c r="M92" s="81">
        <f>E92+I92</f>
        <v>2613</v>
      </c>
      <c r="N92" s="81">
        <f>F92+J92</f>
        <v>1995</v>
      </c>
      <c r="O92" s="81">
        <f>G92+K92</f>
        <v>0</v>
      </c>
      <c r="Q92" s="273"/>
      <c r="R92" s="117">
        <f>L232-R91</f>
        <v>0</v>
      </c>
    </row>
    <row r="93" spans="1:18" s="24" customFormat="1" x14ac:dyDescent="0.25">
      <c r="A93" s="83"/>
      <c r="B93" s="390" t="s">
        <v>436</v>
      </c>
      <c r="C93" s="466"/>
      <c r="D93" s="237" t="s">
        <v>189</v>
      </c>
      <c r="E93" s="237"/>
      <c r="F93" s="237"/>
      <c r="G93" s="275"/>
      <c r="H93" s="236">
        <f>I93+K93</f>
        <v>0</v>
      </c>
      <c r="I93" s="274"/>
      <c r="J93" s="236"/>
      <c r="K93" s="236"/>
      <c r="L93" s="82"/>
      <c r="M93" s="82"/>
      <c r="N93" s="82"/>
      <c r="O93" s="82"/>
      <c r="Q93" s="272"/>
      <c r="R93" s="271"/>
    </row>
    <row r="94" spans="1:18" x14ac:dyDescent="0.25">
      <c r="A94" s="5" t="s">
        <v>101</v>
      </c>
      <c r="B94" s="19" t="s">
        <v>173</v>
      </c>
      <c r="C94" s="385"/>
      <c r="D94" s="279">
        <f>E94+G94</f>
        <v>6102</v>
      </c>
      <c r="E94" s="279">
        <f>E95+E96</f>
        <v>6102</v>
      </c>
      <c r="F94" s="279">
        <f>F95+F96</f>
        <v>4658</v>
      </c>
      <c r="G94" s="279">
        <f>G95+G96</f>
        <v>0</v>
      </c>
      <c r="H94" s="278">
        <f>I94+K94</f>
        <v>98</v>
      </c>
      <c r="I94" s="278">
        <f>I95+I96</f>
        <v>98</v>
      </c>
      <c r="J94" s="278">
        <f>J95+J96</f>
        <v>75</v>
      </c>
      <c r="K94" s="278">
        <f>K95+K96</f>
        <v>0</v>
      </c>
      <c r="L94" s="147">
        <f>M94+O94</f>
        <v>6200</v>
      </c>
      <c r="M94" s="147">
        <f>E94+I94</f>
        <v>6200</v>
      </c>
      <c r="N94" s="147">
        <f>F94+J94</f>
        <v>4733</v>
      </c>
      <c r="O94" s="147">
        <f>G94+K94</f>
        <v>0</v>
      </c>
      <c r="Q94" s="273"/>
      <c r="R94" s="117"/>
    </row>
    <row r="95" spans="1:18" x14ac:dyDescent="0.25">
      <c r="A95" s="11"/>
      <c r="B95" s="318" t="s">
        <v>436</v>
      </c>
      <c r="C95" s="385" t="s">
        <v>57</v>
      </c>
      <c r="D95" s="239">
        <f>E95+G95</f>
        <v>3487</v>
      </c>
      <c r="E95" s="239">
        <v>3487</v>
      </c>
      <c r="F95" s="239">
        <v>2662</v>
      </c>
      <c r="G95" s="277"/>
      <c r="H95" s="238">
        <f>I95+K95</f>
        <v>98</v>
      </c>
      <c r="I95" s="276">
        <v>98</v>
      </c>
      <c r="J95" s="238">
        <v>75</v>
      </c>
      <c r="K95" s="238"/>
      <c r="L95" s="81">
        <f>M95+O95</f>
        <v>3585</v>
      </c>
      <c r="M95" s="81">
        <f>E95+I95</f>
        <v>3585</v>
      </c>
      <c r="N95" s="81">
        <f>F95+J95</f>
        <v>2737</v>
      </c>
      <c r="O95" s="81">
        <f>G95+K95</f>
        <v>0</v>
      </c>
      <c r="Q95" s="273"/>
      <c r="R95" s="117"/>
    </row>
    <row r="96" spans="1:18" s="24" customFormat="1" ht="27" customHeight="1" x14ac:dyDescent="0.25">
      <c r="A96" s="83"/>
      <c r="B96" s="343" t="s">
        <v>433</v>
      </c>
      <c r="C96" s="385" t="s">
        <v>57</v>
      </c>
      <c r="D96" s="239">
        <f>E96+G96</f>
        <v>2615</v>
      </c>
      <c r="E96" s="239">
        <v>2615</v>
      </c>
      <c r="F96" s="239">
        <v>1996</v>
      </c>
      <c r="G96" s="277"/>
      <c r="H96" s="238">
        <f>I96+K96</f>
        <v>0</v>
      </c>
      <c r="I96" s="276"/>
      <c r="J96" s="238"/>
      <c r="K96" s="238"/>
      <c r="L96" s="81">
        <f>M96+O96</f>
        <v>2615</v>
      </c>
      <c r="M96" s="81">
        <f>E96+I96</f>
        <v>2615</v>
      </c>
      <c r="N96" s="81">
        <f>F96+J96</f>
        <v>1996</v>
      </c>
      <c r="O96" s="81">
        <f>G96+K96</f>
        <v>0</v>
      </c>
      <c r="Q96" s="272"/>
      <c r="R96" s="271"/>
    </row>
    <row r="97" spans="1:18" x14ac:dyDescent="0.25">
      <c r="A97" s="5" t="s">
        <v>102</v>
      </c>
      <c r="B97" s="19" t="s">
        <v>181</v>
      </c>
      <c r="C97" s="385"/>
      <c r="D97" s="279">
        <f>E97+G97</f>
        <v>4117</v>
      </c>
      <c r="E97" s="279">
        <f>E98+E99</f>
        <v>4117</v>
      </c>
      <c r="F97" s="279">
        <f>F98+F99</f>
        <v>3143</v>
      </c>
      <c r="G97" s="279">
        <f>G98+G99</f>
        <v>0</v>
      </c>
      <c r="H97" s="278">
        <f>I97+K97</f>
        <v>92</v>
      </c>
      <c r="I97" s="278">
        <f>I98+I99</f>
        <v>92</v>
      </c>
      <c r="J97" s="278">
        <f>J98+J99</f>
        <v>70</v>
      </c>
      <c r="K97" s="278">
        <f>K98+K99</f>
        <v>0</v>
      </c>
      <c r="L97" s="147">
        <f>M97+O97</f>
        <v>4209</v>
      </c>
      <c r="M97" s="147">
        <f>E97+I97</f>
        <v>4209</v>
      </c>
      <c r="N97" s="147">
        <f>F97+J97</f>
        <v>3213</v>
      </c>
      <c r="O97" s="147">
        <f>G97+K97</f>
        <v>0</v>
      </c>
      <c r="Q97" s="273"/>
      <c r="R97" s="117"/>
    </row>
    <row r="98" spans="1:18" x14ac:dyDescent="0.25">
      <c r="A98" s="11"/>
      <c r="B98" s="318" t="s">
        <v>436</v>
      </c>
      <c r="C98" s="385" t="s">
        <v>57</v>
      </c>
      <c r="D98" s="239">
        <f>E98+G98</f>
        <v>3271</v>
      </c>
      <c r="E98" s="239">
        <v>3271</v>
      </c>
      <c r="F98" s="239">
        <v>2497</v>
      </c>
      <c r="G98" s="277"/>
      <c r="H98" s="238">
        <f>I98+K98</f>
        <v>92</v>
      </c>
      <c r="I98" s="276">
        <v>92</v>
      </c>
      <c r="J98" s="238">
        <v>70</v>
      </c>
      <c r="K98" s="238"/>
      <c r="L98" s="81">
        <f>M98+O98</f>
        <v>3363</v>
      </c>
      <c r="M98" s="81">
        <f>E98+I98</f>
        <v>3363</v>
      </c>
      <c r="N98" s="81">
        <f>F98+J98</f>
        <v>2567</v>
      </c>
      <c r="O98" s="81">
        <f>G98+K98</f>
        <v>0</v>
      </c>
      <c r="Q98" s="273"/>
      <c r="R98" s="117"/>
    </row>
    <row r="99" spans="1:18" s="24" customFormat="1" ht="27" customHeight="1" x14ac:dyDescent="0.25">
      <c r="A99" s="83"/>
      <c r="B99" s="343" t="s">
        <v>433</v>
      </c>
      <c r="C99" s="385" t="s">
        <v>57</v>
      </c>
      <c r="D99" s="239">
        <f>E99+G99</f>
        <v>846</v>
      </c>
      <c r="E99" s="239">
        <v>846</v>
      </c>
      <c r="F99" s="239">
        <v>646</v>
      </c>
      <c r="G99" s="277"/>
      <c r="H99" s="238">
        <f>I99+K99</f>
        <v>0</v>
      </c>
      <c r="I99" s="276"/>
      <c r="J99" s="238"/>
      <c r="K99" s="238"/>
      <c r="L99" s="81">
        <f>M99+O99</f>
        <v>846</v>
      </c>
      <c r="M99" s="81">
        <f>E99+I99</f>
        <v>846</v>
      </c>
      <c r="N99" s="81">
        <f>F99+J99</f>
        <v>646</v>
      </c>
      <c r="O99" s="81">
        <f>G99+K99</f>
        <v>0</v>
      </c>
      <c r="Q99" s="272"/>
      <c r="R99" s="271"/>
    </row>
    <row r="100" spans="1:18" x14ac:dyDescent="0.25">
      <c r="A100" s="5" t="s">
        <v>103</v>
      </c>
      <c r="B100" s="317" t="s">
        <v>162</v>
      </c>
      <c r="C100" s="465" t="s">
        <v>57</v>
      </c>
      <c r="D100" s="239">
        <f>E100+G100</f>
        <v>2171</v>
      </c>
      <c r="E100" s="239">
        <v>2171</v>
      </c>
      <c r="F100" s="239">
        <v>1658</v>
      </c>
      <c r="G100" s="277"/>
      <c r="H100" s="238">
        <f>I100+K100</f>
        <v>61</v>
      </c>
      <c r="I100" s="238">
        <v>61</v>
      </c>
      <c r="J100" s="238">
        <v>47</v>
      </c>
      <c r="K100" s="276"/>
      <c r="L100" s="265">
        <f>M100+O100</f>
        <v>2232</v>
      </c>
      <c r="M100" s="81">
        <f>E100+I100</f>
        <v>2232</v>
      </c>
      <c r="N100" s="81">
        <f>F100+J100</f>
        <v>1705</v>
      </c>
      <c r="O100" s="81">
        <f>G100+K100</f>
        <v>0</v>
      </c>
      <c r="Q100" s="273"/>
      <c r="R100" s="117"/>
    </row>
    <row r="101" spans="1:18" s="24" customFormat="1" x14ac:dyDescent="0.25">
      <c r="A101" s="83"/>
      <c r="B101" s="390" t="s">
        <v>436</v>
      </c>
      <c r="C101" s="466"/>
      <c r="D101" s="237" t="s">
        <v>189</v>
      </c>
      <c r="E101" s="237"/>
      <c r="F101" s="237"/>
      <c r="G101" s="275"/>
      <c r="H101" s="236">
        <f>I101+K101</f>
        <v>0</v>
      </c>
      <c r="I101" s="236"/>
      <c r="J101" s="236"/>
      <c r="K101" s="274"/>
      <c r="L101" s="261"/>
      <c r="M101" s="82"/>
      <c r="N101" s="82"/>
      <c r="O101" s="82"/>
      <c r="Q101" s="272"/>
      <c r="R101" s="271"/>
    </row>
    <row r="102" spans="1:18" x14ac:dyDescent="0.25">
      <c r="A102" s="48" t="s">
        <v>104</v>
      </c>
      <c r="B102" s="317" t="s">
        <v>416</v>
      </c>
      <c r="C102" s="386"/>
      <c r="D102" s="279">
        <f>E102+G102</f>
        <v>5008</v>
      </c>
      <c r="E102" s="279">
        <f>E103+E104</f>
        <v>5008</v>
      </c>
      <c r="F102" s="279">
        <f>F103+F104</f>
        <v>3823</v>
      </c>
      <c r="G102" s="279">
        <f>G103+G104</f>
        <v>0</v>
      </c>
      <c r="H102" s="236">
        <f>I102+K102</f>
        <v>0</v>
      </c>
      <c r="I102" s="236">
        <f>I103+I104</f>
        <v>0</v>
      </c>
      <c r="J102" s="236">
        <f>J103+J104</f>
        <v>0</v>
      </c>
      <c r="K102" s="236">
        <f>K103+K104</f>
        <v>0</v>
      </c>
      <c r="L102" s="147">
        <f>M102+O102</f>
        <v>5008</v>
      </c>
      <c r="M102" s="147">
        <f>E102+I102</f>
        <v>5008</v>
      </c>
      <c r="N102" s="147">
        <f>F102+J102</f>
        <v>3823</v>
      </c>
      <c r="O102" s="147">
        <f>G102+K102</f>
        <v>0</v>
      </c>
      <c r="Q102" s="273"/>
      <c r="R102" s="117"/>
    </row>
    <row r="103" spans="1:18" x14ac:dyDescent="0.25">
      <c r="A103" s="66"/>
      <c r="B103" s="390" t="s">
        <v>436</v>
      </c>
      <c r="C103" s="386" t="s">
        <v>57</v>
      </c>
      <c r="D103" s="239">
        <f>E103+G103</f>
        <v>3821</v>
      </c>
      <c r="E103" s="239">
        <v>3821</v>
      </c>
      <c r="F103" s="239">
        <v>2917</v>
      </c>
      <c r="G103" s="277"/>
      <c r="H103" s="238">
        <f>I103+K103</f>
        <v>0</v>
      </c>
      <c r="I103" s="276"/>
      <c r="J103" s="238"/>
      <c r="K103" s="238"/>
      <c r="L103" s="81">
        <f>M103+O103</f>
        <v>3821</v>
      </c>
      <c r="M103" s="81">
        <f>E103+I103</f>
        <v>3821</v>
      </c>
      <c r="N103" s="81">
        <f>F103+J103</f>
        <v>2917</v>
      </c>
      <c r="O103" s="81">
        <f>G103+K103</f>
        <v>0</v>
      </c>
      <c r="Q103" s="273"/>
      <c r="R103" s="117"/>
    </row>
    <row r="104" spans="1:18" s="24" customFormat="1" ht="27" customHeight="1" x14ac:dyDescent="0.25">
      <c r="A104" s="79"/>
      <c r="B104" s="343" t="s">
        <v>433</v>
      </c>
      <c r="C104" s="386" t="s">
        <v>57</v>
      </c>
      <c r="D104" s="239">
        <f>E104+G104</f>
        <v>1187</v>
      </c>
      <c r="E104" s="239">
        <v>1187</v>
      </c>
      <c r="F104" s="239">
        <v>906</v>
      </c>
      <c r="G104" s="277"/>
      <c r="H104" s="238">
        <f>I104+K104</f>
        <v>0</v>
      </c>
      <c r="I104" s="276"/>
      <c r="J104" s="238"/>
      <c r="K104" s="238"/>
      <c r="L104" s="81">
        <f>M104+O104</f>
        <v>1187</v>
      </c>
      <c r="M104" s="81">
        <f>E104+I104</f>
        <v>1187</v>
      </c>
      <c r="N104" s="81">
        <f>F104+J104</f>
        <v>906</v>
      </c>
      <c r="O104" s="81">
        <f>G104+K104</f>
        <v>0</v>
      </c>
      <c r="Q104" s="272"/>
      <c r="R104" s="271"/>
    </row>
    <row r="105" spans="1:18" x14ac:dyDescent="0.25">
      <c r="A105" s="5" t="s">
        <v>101</v>
      </c>
      <c r="B105" s="19" t="s">
        <v>165</v>
      </c>
      <c r="C105" s="465" t="s">
        <v>57</v>
      </c>
      <c r="D105" s="239">
        <f>E105+G105</f>
        <v>3684</v>
      </c>
      <c r="E105" s="239">
        <v>3684</v>
      </c>
      <c r="F105" s="239">
        <v>2813</v>
      </c>
      <c r="G105" s="277"/>
      <c r="H105" s="238">
        <f>I105+K105</f>
        <v>103</v>
      </c>
      <c r="I105" s="276">
        <v>103</v>
      </c>
      <c r="J105" s="238">
        <v>79</v>
      </c>
      <c r="K105" s="238"/>
      <c r="L105" s="81">
        <f>M105+O105</f>
        <v>3787</v>
      </c>
      <c r="M105" s="81">
        <f>E105+I105</f>
        <v>3787</v>
      </c>
      <c r="N105" s="81">
        <f>F105+J105</f>
        <v>2892</v>
      </c>
      <c r="O105" s="81">
        <f>G105+K105</f>
        <v>0</v>
      </c>
      <c r="Q105" s="273"/>
      <c r="R105" s="117">
        <f>L249</f>
        <v>0</v>
      </c>
    </row>
    <row r="106" spans="1:18" s="24" customFormat="1" x14ac:dyDescent="0.25">
      <c r="A106" s="83"/>
      <c r="B106" s="390" t="s">
        <v>436</v>
      </c>
      <c r="C106" s="466"/>
      <c r="D106" s="237" t="s">
        <v>189</v>
      </c>
      <c r="E106" s="237"/>
      <c r="F106" s="237"/>
      <c r="G106" s="275"/>
      <c r="H106" s="236">
        <f>I106+K106</f>
        <v>0</v>
      </c>
      <c r="I106" s="274"/>
      <c r="J106" s="236"/>
      <c r="K106" s="236"/>
      <c r="L106" s="82"/>
      <c r="M106" s="82"/>
      <c r="N106" s="82"/>
      <c r="O106" s="82"/>
      <c r="Q106" s="272"/>
      <c r="R106" s="271"/>
    </row>
    <row r="107" spans="1:18" x14ac:dyDescent="0.25">
      <c r="A107" s="48" t="s">
        <v>101</v>
      </c>
      <c r="B107" s="19" t="s">
        <v>164</v>
      </c>
      <c r="C107" s="386"/>
      <c r="D107" s="279">
        <f>E107+G107</f>
        <v>7417</v>
      </c>
      <c r="E107" s="279">
        <f>E108+E109</f>
        <v>7417</v>
      </c>
      <c r="F107" s="279">
        <f>F108+F109</f>
        <v>5662</v>
      </c>
      <c r="G107" s="279">
        <f>G108+G109</f>
        <v>0</v>
      </c>
      <c r="H107" s="278">
        <f>I107+K107</f>
        <v>103</v>
      </c>
      <c r="I107" s="278">
        <f>I108+I109</f>
        <v>103</v>
      </c>
      <c r="J107" s="278">
        <f>J108+J109</f>
        <v>79</v>
      </c>
      <c r="K107" s="278">
        <f>K108+K109</f>
        <v>0</v>
      </c>
      <c r="L107" s="147">
        <f>M107+O107</f>
        <v>7520</v>
      </c>
      <c r="M107" s="147">
        <f>E107+I107</f>
        <v>7520</v>
      </c>
      <c r="N107" s="147">
        <f>F107+J107</f>
        <v>5741</v>
      </c>
      <c r="O107" s="147">
        <f>G107+K107</f>
        <v>0</v>
      </c>
      <c r="Q107" s="273"/>
      <c r="R107" s="117"/>
    </row>
    <row r="108" spans="1:18" x14ac:dyDescent="0.25">
      <c r="A108" s="66"/>
      <c r="B108" s="390" t="s">
        <v>436</v>
      </c>
      <c r="C108" s="386" t="s">
        <v>57</v>
      </c>
      <c r="D108" s="239">
        <f>E108+G108</f>
        <v>3694</v>
      </c>
      <c r="E108" s="239">
        <v>3694</v>
      </c>
      <c r="F108" s="239">
        <v>2820</v>
      </c>
      <c r="G108" s="277"/>
      <c r="H108" s="238">
        <f>I108+K108</f>
        <v>103</v>
      </c>
      <c r="I108" s="276">
        <v>103</v>
      </c>
      <c r="J108" s="238">
        <v>79</v>
      </c>
      <c r="K108" s="238"/>
      <c r="L108" s="81">
        <f>M108+O108</f>
        <v>3797</v>
      </c>
      <c r="M108" s="81">
        <f>E108+I108</f>
        <v>3797</v>
      </c>
      <c r="N108" s="81">
        <f>F108+J108</f>
        <v>2899</v>
      </c>
      <c r="O108" s="81">
        <f>G108+K108</f>
        <v>0</v>
      </c>
      <c r="Q108" s="273"/>
      <c r="R108" s="117"/>
    </row>
    <row r="109" spans="1:18" s="24" customFormat="1" ht="27" customHeight="1" x14ac:dyDescent="0.25">
      <c r="A109" s="79"/>
      <c r="B109" s="343" t="s">
        <v>433</v>
      </c>
      <c r="C109" s="386" t="s">
        <v>57</v>
      </c>
      <c r="D109" s="239">
        <f>E109+G109</f>
        <v>3723</v>
      </c>
      <c r="E109" s="239">
        <v>3723</v>
      </c>
      <c r="F109" s="239">
        <v>2842</v>
      </c>
      <c r="G109" s="277"/>
      <c r="H109" s="238">
        <f>I109+K109</f>
        <v>0</v>
      </c>
      <c r="I109" s="276"/>
      <c r="J109" s="238"/>
      <c r="K109" s="238"/>
      <c r="L109" s="81">
        <f>M109+O109</f>
        <v>3723</v>
      </c>
      <c r="M109" s="81">
        <f>E109+I109</f>
        <v>3723</v>
      </c>
      <c r="N109" s="81">
        <f>F109+J109</f>
        <v>2842</v>
      </c>
      <c r="O109" s="81">
        <f>G109+K109</f>
        <v>0</v>
      </c>
      <c r="Q109" s="272"/>
      <c r="R109" s="271"/>
    </row>
    <row r="110" spans="1:18" x14ac:dyDescent="0.25">
      <c r="A110" s="5" t="s">
        <v>102</v>
      </c>
      <c r="B110" s="47" t="s">
        <v>163</v>
      </c>
      <c r="C110" s="386"/>
      <c r="D110" s="279">
        <f>E110+G110</f>
        <v>10459</v>
      </c>
      <c r="E110" s="279">
        <f>E111+E112</f>
        <v>10459</v>
      </c>
      <c r="F110" s="279">
        <f>F111+F112</f>
        <v>7985</v>
      </c>
      <c r="G110" s="279">
        <f>G111+G112</f>
        <v>0</v>
      </c>
      <c r="H110" s="278">
        <f>I110+K110</f>
        <v>76</v>
      </c>
      <c r="I110" s="278">
        <f>I111+I112</f>
        <v>76</v>
      </c>
      <c r="J110" s="278">
        <f>J111+J112</f>
        <v>58</v>
      </c>
      <c r="K110" s="278">
        <f>K111+K112</f>
        <v>0</v>
      </c>
      <c r="L110" s="147">
        <f>M110+O110</f>
        <v>10535</v>
      </c>
      <c r="M110" s="147">
        <f>E110+I110</f>
        <v>10535</v>
      </c>
      <c r="N110" s="147">
        <f>F110+J110</f>
        <v>8043</v>
      </c>
      <c r="O110" s="147">
        <f>G110+K110</f>
        <v>0</v>
      </c>
      <c r="Q110" s="273"/>
      <c r="R110" s="117"/>
    </row>
    <row r="111" spans="1:18" x14ac:dyDescent="0.25">
      <c r="A111" s="11"/>
      <c r="B111" s="390" t="s">
        <v>436</v>
      </c>
      <c r="C111" s="386" t="s">
        <v>57</v>
      </c>
      <c r="D111" s="239">
        <f>E111+G111</f>
        <v>2711</v>
      </c>
      <c r="E111" s="239">
        <v>2711</v>
      </c>
      <c r="F111" s="239">
        <v>2070</v>
      </c>
      <c r="G111" s="277"/>
      <c r="H111" s="238">
        <f>I111+K111</f>
        <v>76</v>
      </c>
      <c r="I111" s="276">
        <v>76</v>
      </c>
      <c r="J111" s="238">
        <v>58</v>
      </c>
      <c r="K111" s="238"/>
      <c r="L111" s="81">
        <f>M111+O111</f>
        <v>2787</v>
      </c>
      <c r="M111" s="81">
        <f>E111+I111</f>
        <v>2787</v>
      </c>
      <c r="N111" s="81">
        <f>F111+J111</f>
        <v>2128</v>
      </c>
      <c r="O111" s="81">
        <f>G111+K111</f>
        <v>0</v>
      </c>
      <c r="Q111" s="273"/>
      <c r="R111" s="117"/>
    </row>
    <row r="112" spans="1:18" s="24" customFormat="1" ht="27" customHeight="1" x14ac:dyDescent="0.25">
      <c r="A112" s="83"/>
      <c r="B112" s="343" t="s">
        <v>433</v>
      </c>
      <c r="C112" s="386" t="s">
        <v>57</v>
      </c>
      <c r="D112" s="239">
        <f>E112+G112</f>
        <v>7748</v>
      </c>
      <c r="E112" s="239">
        <v>7748</v>
      </c>
      <c r="F112" s="239">
        <v>5915</v>
      </c>
      <c r="G112" s="277"/>
      <c r="H112" s="238">
        <f>I112+K112</f>
        <v>0</v>
      </c>
      <c r="I112" s="276"/>
      <c r="J112" s="238"/>
      <c r="K112" s="238"/>
      <c r="L112" s="81">
        <f>M112+O112</f>
        <v>7748</v>
      </c>
      <c r="M112" s="81">
        <f>E112+I112</f>
        <v>7748</v>
      </c>
      <c r="N112" s="81">
        <f>F112+J112</f>
        <v>5915</v>
      </c>
      <c r="O112" s="81">
        <f>G112+K112</f>
        <v>0</v>
      </c>
      <c r="Q112" s="272"/>
      <c r="R112" s="271"/>
    </row>
    <row r="113" spans="1:18" x14ac:dyDescent="0.25">
      <c r="A113" s="5" t="s">
        <v>103</v>
      </c>
      <c r="B113" s="19" t="s">
        <v>501</v>
      </c>
      <c r="C113" s="386"/>
      <c r="D113" s="279">
        <f>E113+G113</f>
        <v>4351</v>
      </c>
      <c r="E113" s="279">
        <f>E114+E115</f>
        <v>4351</v>
      </c>
      <c r="F113" s="279">
        <f>F114+F115</f>
        <v>3322</v>
      </c>
      <c r="G113" s="279">
        <f>G114+G115</f>
        <v>0</v>
      </c>
      <c r="H113" s="278">
        <f>I113+K113</f>
        <v>91</v>
      </c>
      <c r="I113" s="278">
        <f>I114+I115</f>
        <v>91</v>
      </c>
      <c r="J113" s="278">
        <f>J114+J115</f>
        <v>69</v>
      </c>
      <c r="K113" s="278">
        <f>K114+K115</f>
        <v>0</v>
      </c>
      <c r="L113" s="147">
        <f>M113+O113</f>
        <v>4442</v>
      </c>
      <c r="M113" s="147">
        <f>E113+I113</f>
        <v>4442</v>
      </c>
      <c r="N113" s="147">
        <f>F113+J113</f>
        <v>3391</v>
      </c>
      <c r="O113" s="147">
        <f>G113+K113</f>
        <v>0</v>
      </c>
      <c r="Q113" s="273"/>
      <c r="R113" s="117"/>
    </row>
    <row r="114" spans="1:18" x14ac:dyDescent="0.25">
      <c r="A114" s="11"/>
      <c r="B114" s="390" t="s">
        <v>436</v>
      </c>
      <c r="C114" s="386" t="s">
        <v>57</v>
      </c>
      <c r="D114" s="239">
        <f>E114+G114</f>
        <v>3252</v>
      </c>
      <c r="E114" s="239">
        <v>3252</v>
      </c>
      <c r="F114" s="239">
        <v>2483</v>
      </c>
      <c r="G114" s="277"/>
      <c r="H114" s="238">
        <f>I114+K114</f>
        <v>91</v>
      </c>
      <c r="I114" s="276">
        <v>91</v>
      </c>
      <c r="J114" s="238">
        <v>69</v>
      </c>
      <c r="K114" s="238"/>
      <c r="L114" s="81">
        <f>M114+O114</f>
        <v>3343</v>
      </c>
      <c r="M114" s="81">
        <f>E114+I114</f>
        <v>3343</v>
      </c>
      <c r="N114" s="81">
        <f>F114+J114</f>
        <v>2552</v>
      </c>
      <c r="O114" s="81">
        <f>G114+K114</f>
        <v>0</v>
      </c>
      <c r="Q114" s="273"/>
      <c r="R114" s="117"/>
    </row>
    <row r="115" spans="1:18" s="24" customFormat="1" ht="27" customHeight="1" x14ac:dyDescent="0.25">
      <c r="A115" s="83"/>
      <c r="B115" s="343" t="s">
        <v>433</v>
      </c>
      <c r="C115" s="386" t="s">
        <v>57</v>
      </c>
      <c r="D115" s="239">
        <f>E115+G115</f>
        <v>1099</v>
      </c>
      <c r="E115" s="239">
        <v>1099</v>
      </c>
      <c r="F115" s="239">
        <v>839</v>
      </c>
      <c r="G115" s="277"/>
      <c r="H115" s="238">
        <f>I115+K115</f>
        <v>0</v>
      </c>
      <c r="I115" s="276"/>
      <c r="J115" s="238"/>
      <c r="K115" s="238"/>
      <c r="L115" s="81">
        <f>M115+O115</f>
        <v>1099</v>
      </c>
      <c r="M115" s="81">
        <f>E115+I115</f>
        <v>1099</v>
      </c>
      <c r="N115" s="81">
        <f>F115+J115</f>
        <v>839</v>
      </c>
      <c r="O115" s="81">
        <f>G115+K115</f>
        <v>0</v>
      </c>
      <c r="Q115" s="272"/>
      <c r="R115" s="271"/>
    </row>
    <row r="116" spans="1:18" x14ac:dyDescent="0.25">
      <c r="A116" s="5" t="s">
        <v>104</v>
      </c>
      <c r="B116" s="19" t="s">
        <v>51</v>
      </c>
      <c r="C116" s="465" t="s">
        <v>57</v>
      </c>
      <c r="D116" s="239">
        <f>E116+G116</f>
        <v>2338</v>
      </c>
      <c r="E116" s="239">
        <v>2338</v>
      </c>
      <c r="F116" s="239">
        <v>1785</v>
      </c>
      <c r="G116" s="277"/>
      <c r="H116" s="238">
        <f>I116+K116</f>
        <v>65</v>
      </c>
      <c r="I116" s="276">
        <v>65</v>
      </c>
      <c r="J116" s="238">
        <v>50</v>
      </c>
      <c r="K116" s="238"/>
      <c r="L116" s="81">
        <f>M116+O116</f>
        <v>2403</v>
      </c>
      <c r="M116" s="81">
        <f>E116+I116</f>
        <v>2403</v>
      </c>
      <c r="N116" s="81">
        <f>F116+J116</f>
        <v>1835</v>
      </c>
      <c r="O116" s="81">
        <f>G116+K116</f>
        <v>0</v>
      </c>
      <c r="Q116" s="273"/>
      <c r="R116" s="117"/>
    </row>
    <row r="117" spans="1:18" s="24" customFormat="1" x14ac:dyDescent="0.25">
      <c r="A117" s="83"/>
      <c r="B117" s="391" t="s">
        <v>436</v>
      </c>
      <c r="C117" s="466"/>
      <c r="D117" s="237" t="s">
        <v>189</v>
      </c>
      <c r="E117" s="237"/>
      <c r="F117" s="237"/>
      <c r="G117" s="275"/>
      <c r="H117" s="236">
        <f>I117+K117</f>
        <v>0</v>
      </c>
      <c r="I117" s="274"/>
      <c r="J117" s="236"/>
      <c r="K117" s="236"/>
      <c r="L117" s="82"/>
      <c r="M117" s="82"/>
      <c r="N117" s="82"/>
      <c r="O117" s="82"/>
      <c r="Q117" s="272"/>
      <c r="R117" s="271"/>
    </row>
    <row r="118" spans="1:18" x14ac:dyDescent="0.25">
      <c r="A118" s="5" t="s">
        <v>105</v>
      </c>
      <c r="B118" s="47" t="s">
        <v>47</v>
      </c>
      <c r="C118" s="386"/>
      <c r="D118" s="279">
        <f>E118+G118</f>
        <v>3928</v>
      </c>
      <c r="E118" s="279">
        <f>E119+E120</f>
        <v>3928</v>
      </c>
      <c r="F118" s="279">
        <f>F119+F120</f>
        <v>2999</v>
      </c>
      <c r="G118" s="279">
        <f>G119+G120</f>
        <v>0</v>
      </c>
      <c r="H118" s="278">
        <f>I118+K118</f>
        <v>0</v>
      </c>
      <c r="I118" s="278">
        <f>I119+I120</f>
        <v>0</v>
      </c>
      <c r="J118" s="278">
        <f>J119+J120</f>
        <v>0</v>
      </c>
      <c r="K118" s="278">
        <f>K119+K120</f>
        <v>0</v>
      </c>
      <c r="L118" s="147">
        <f>M118+O118</f>
        <v>3928</v>
      </c>
      <c r="M118" s="147">
        <f>E118+I118</f>
        <v>3928</v>
      </c>
      <c r="N118" s="147">
        <f>F118+J118</f>
        <v>2999</v>
      </c>
      <c r="O118" s="147">
        <f>G118+K118</f>
        <v>0</v>
      </c>
      <c r="Q118" s="273"/>
      <c r="R118" s="117"/>
    </row>
    <row r="119" spans="1:18" x14ac:dyDescent="0.25">
      <c r="A119" s="11"/>
      <c r="B119" s="390" t="s">
        <v>436</v>
      </c>
      <c r="C119" s="386" t="s">
        <v>57</v>
      </c>
      <c r="D119" s="239">
        <f>E119+G119</f>
        <v>2981</v>
      </c>
      <c r="E119" s="239">
        <v>2981</v>
      </c>
      <c r="F119" s="239">
        <v>2276</v>
      </c>
      <c r="G119" s="277"/>
      <c r="H119" s="238">
        <f>I119+K119</f>
        <v>0</v>
      </c>
      <c r="I119" s="276"/>
      <c r="J119" s="238"/>
      <c r="K119" s="238"/>
      <c r="L119" s="81">
        <f>M119+O119</f>
        <v>2981</v>
      </c>
      <c r="M119" s="81">
        <f>E119+I119</f>
        <v>2981</v>
      </c>
      <c r="N119" s="81">
        <f>F119+J119</f>
        <v>2276</v>
      </c>
      <c r="O119" s="81">
        <f>G119+K119</f>
        <v>0</v>
      </c>
      <c r="Q119" s="273"/>
      <c r="R119" s="117"/>
    </row>
    <row r="120" spans="1:18" s="24" customFormat="1" ht="27" customHeight="1" x14ac:dyDescent="0.25">
      <c r="A120" s="83"/>
      <c r="B120" s="343" t="s">
        <v>433</v>
      </c>
      <c r="C120" s="386" t="s">
        <v>57</v>
      </c>
      <c r="D120" s="239">
        <f>E120+G120</f>
        <v>947</v>
      </c>
      <c r="E120" s="239">
        <v>947</v>
      </c>
      <c r="F120" s="239">
        <v>723</v>
      </c>
      <c r="G120" s="277"/>
      <c r="H120" s="238">
        <f>I120+K120</f>
        <v>0</v>
      </c>
      <c r="I120" s="276"/>
      <c r="J120" s="238"/>
      <c r="K120" s="238"/>
      <c r="L120" s="81">
        <f>M120+O120</f>
        <v>947</v>
      </c>
      <c r="M120" s="81">
        <f>E120+I120</f>
        <v>947</v>
      </c>
      <c r="N120" s="81">
        <f>F120+J120</f>
        <v>723</v>
      </c>
      <c r="O120" s="81">
        <f>G120+K120</f>
        <v>0</v>
      </c>
      <c r="Q120" s="272"/>
      <c r="R120" s="271"/>
    </row>
    <row r="121" spans="1:18" x14ac:dyDescent="0.25">
      <c r="A121" s="5" t="s">
        <v>106</v>
      </c>
      <c r="B121" s="19" t="s">
        <v>50</v>
      </c>
      <c r="C121" s="465" t="s">
        <v>57</v>
      </c>
      <c r="D121" s="239">
        <f>E121+G121</f>
        <v>1896</v>
      </c>
      <c r="E121" s="239">
        <v>1896</v>
      </c>
      <c r="F121" s="239">
        <v>1448</v>
      </c>
      <c r="G121" s="277"/>
      <c r="H121" s="238">
        <f>I121+K121</f>
        <v>53</v>
      </c>
      <c r="I121" s="276">
        <v>53</v>
      </c>
      <c r="J121" s="238">
        <v>40</v>
      </c>
      <c r="K121" s="238"/>
      <c r="L121" s="81">
        <f>M121+O121</f>
        <v>1949</v>
      </c>
      <c r="M121" s="81">
        <f>E121+I121</f>
        <v>1949</v>
      </c>
      <c r="N121" s="81">
        <f>F121+J121</f>
        <v>1488</v>
      </c>
      <c r="O121" s="81">
        <f>G121+K121</f>
        <v>0</v>
      </c>
      <c r="Q121" s="273"/>
      <c r="R121" s="117">
        <f>L267-R120</f>
        <v>0</v>
      </c>
    </row>
    <row r="122" spans="1:18" s="24" customFormat="1" x14ac:dyDescent="0.25">
      <c r="A122" s="83"/>
      <c r="B122" s="391" t="s">
        <v>436</v>
      </c>
      <c r="C122" s="466"/>
      <c r="D122" s="237" t="s">
        <v>189</v>
      </c>
      <c r="E122" s="237"/>
      <c r="F122" s="237"/>
      <c r="G122" s="275"/>
      <c r="H122" s="236">
        <f>I122+K122</f>
        <v>0</v>
      </c>
      <c r="I122" s="274"/>
      <c r="J122" s="236"/>
      <c r="K122" s="236"/>
      <c r="L122" s="82"/>
      <c r="M122" s="82"/>
      <c r="N122" s="82"/>
      <c r="O122" s="82"/>
      <c r="Q122" s="272"/>
      <c r="R122" s="271"/>
    </row>
    <row r="123" spans="1:18" x14ac:dyDescent="0.25">
      <c r="A123" s="5" t="s">
        <v>107</v>
      </c>
      <c r="B123" s="19" t="s">
        <v>179</v>
      </c>
      <c r="C123" s="465" t="s">
        <v>57</v>
      </c>
      <c r="D123" s="239">
        <f>E123+G123</f>
        <v>2466</v>
      </c>
      <c r="E123" s="239">
        <v>2466</v>
      </c>
      <c r="F123" s="239">
        <v>1883</v>
      </c>
      <c r="G123" s="277"/>
      <c r="H123" s="238">
        <f>I123+K123</f>
        <v>0</v>
      </c>
      <c r="I123" s="276"/>
      <c r="J123" s="238"/>
      <c r="K123" s="238"/>
      <c r="L123" s="81">
        <f>M123+O123</f>
        <v>2466</v>
      </c>
      <c r="M123" s="81">
        <f>E123+I123</f>
        <v>2466</v>
      </c>
      <c r="N123" s="81">
        <f>F123+J123</f>
        <v>1883</v>
      </c>
      <c r="O123" s="81">
        <f>G123+K123</f>
        <v>0</v>
      </c>
      <c r="Q123" s="273"/>
      <c r="R123" s="117">
        <f>L269-R122</f>
        <v>0</v>
      </c>
    </row>
    <row r="124" spans="1:18" s="24" customFormat="1" x14ac:dyDescent="0.25">
      <c r="A124" s="83"/>
      <c r="B124" s="391" t="s">
        <v>436</v>
      </c>
      <c r="C124" s="466"/>
      <c r="D124" s="237" t="s">
        <v>189</v>
      </c>
      <c r="E124" s="237"/>
      <c r="F124" s="237"/>
      <c r="G124" s="275"/>
      <c r="H124" s="236">
        <f>I124+K124</f>
        <v>0</v>
      </c>
      <c r="I124" s="274"/>
      <c r="J124" s="236"/>
      <c r="K124" s="236"/>
      <c r="L124" s="82"/>
      <c r="M124" s="82"/>
      <c r="N124" s="82"/>
      <c r="O124" s="82"/>
      <c r="Q124" s="272"/>
      <c r="R124" s="271"/>
    </row>
    <row r="125" spans="1:18" x14ac:dyDescent="0.25">
      <c r="A125" s="5" t="s">
        <v>108</v>
      </c>
      <c r="B125" s="19" t="s">
        <v>48</v>
      </c>
      <c r="C125" s="465" t="s">
        <v>57</v>
      </c>
      <c r="D125" s="239">
        <f>E125+G125</f>
        <v>1798</v>
      </c>
      <c r="E125" s="239">
        <v>1798</v>
      </c>
      <c r="F125" s="239">
        <v>1373</v>
      </c>
      <c r="G125" s="277"/>
      <c r="H125" s="238">
        <f>I125+K125</f>
        <v>50</v>
      </c>
      <c r="I125" s="276">
        <v>50</v>
      </c>
      <c r="J125" s="238">
        <v>38</v>
      </c>
      <c r="K125" s="238"/>
      <c r="L125" s="81">
        <f>M125+O125</f>
        <v>1848</v>
      </c>
      <c r="M125" s="81">
        <f>E125+I125</f>
        <v>1848</v>
      </c>
      <c r="N125" s="81">
        <f>F125+J125</f>
        <v>1411</v>
      </c>
      <c r="O125" s="81">
        <f>G125+K125</f>
        <v>0</v>
      </c>
      <c r="Q125" s="273"/>
      <c r="R125" s="117">
        <f>L271-R124</f>
        <v>0</v>
      </c>
    </row>
    <row r="126" spans="1:18" s="24" customFormat="1" x14ac:dyDescent="0.25">
      <c r="A126" s="83"/>
      <c r="B126" s="391" t="s">
        <v>436</v>
      </c>
      <c r="C126" s="466"/>
      <c r="D126" s="237" t="s">
        <v>189</v>
      </c>
      <c r="E126" s="237"/>
      <c r="F126" s="237"/>
      <c r="G126" s="275"/>
      <c r="H126" s="236">
        <f>I126+K126</f>
        <v>0</v>
      </c>
      <c r="I126" s="274"/>
      <c r="J126" s="236"/>
      <c r="K126" s="236"/>
      <c r="L126" s="82"/>
      <c r="M126" s="82"/>
      <c r="N126" s="82"/>
      <c r="O126" s="82"/>
      <c r="Q126" s="272"/>
      <c r="R126" s="271"/>
    </row>
    <row r="127" spans="1:18" x14ac:dyDescent="0.25">
      <c r="A127" s="5" t="s">
        <v>109</v>
      </c>
      <c r="B127" s="19" t="s">
        <v>53</v>
      </c>
      <c r="C127" s="465" t="s">
        <v>57</v>
      </c>
      <c r="D127" s="239">
        <f>E127+G127</f>
        <v>2024</v>
      </c>
      <c r="E127" s="239">
        <v>2024</v>
      </c>
      <c r="F127" s="239">
        <v>1545</v>
      </c>
      <c r="G127" s="277"/>
      <c r="H127" s="238">
        <f>I127+K127</f>
        <v>56</v>
      </c>
      <c r="I127" s="276">
        <v>56</v>
      </c>
      <c r="J127" s="238">
        <v>43</v>
      </c>
      <c r="K127" s="238"/>
      <c r="L127" s="81">
        <f>M127+O127</f>
        <v>2080</v>
      </c>
      <c r="M127" s="81">
        <f>E127+I127</f>
        <v>2080</v>
      </c>
      <c r="N127" s="81">
        <f>F127+J127</f>
        <v>1588</v>
      </c>
      <c r="O127" s="81">
        <f>G127+K127</f>
        <v>0</v>
      </c>
      <c r="Q127" s="273"/>
      <c r="R127" s="117">
        <f>L273-R126</f>
        <v>0</v>
      </c>
    </row>
    <row r="128" spans="1:18" s="24" customFormat="1" x14ac:dyDescent="0.25">
      <c r="A128" s="83"/>
      <c r="B128" s="391" t="s">
        <v>436</v>
      </c>
      <c r="C128" s="466"/>
      <c r="D128" s="237" t="s">
        <v>189</v>
      </c>
      <c r="E128" s="237"/>
      <c r="F128" s="237"/>
      <c r="G128" s="275"/>
      <c r="H128" s="236">
        <f>I128+K128</f>
        <v>0</v>
      </c>
      <c r="I128" s="274"/>
      <c r="J128" s="236"/>
      <c r="K128" s="236"/>
      <c r="L128" s="82"/>
      <c r="M128" s="82"/>
      <c r="N128" s="82"/>
      <c r="O128" s="82"/>
      <c r="Q128" s="272"/>
      <c r="R128" s="271"/>
    </row>
    <row r="129" spans="1:18" x14ac:dyDescent="0.25">
      <c r="A129" s="5" t="s">
        <v>110</v>
      </c>
      <c r="B129" s="19" t="s">
        <v>500</v>
      </c>
      <c r="C129" s="469" t="s">
        <v>57</v>
      </c>
      <c r="D129" s="239">
        <f>E129+G129</f>
        <v>2485</v>
      </c>
      <c r="E129" s="239">
        <v>2485</v>
      </c>
      <c r="F129" s="239">
        <v>1897</v>
      </c>
      <c r="G129" s="277"/>
      <c r="H129" s="238">
        <f>I129+K129</f>
        <v>70</v>
      </c>
      <c r="I129" s="276">
        <v>70</v>
      </c>
      <c r="J129" s="238">
        <v>53</v>
      </c>
      <c r="K129" s="238"/>
      <c r="L129" s="81">
        <f>M129+O129</f>
        <v>2555</v>
      </c>
      <c r="M129" s="81">
        <f>E129+I129</f>
        <v>2555</v>
      </c>
      <c r="N129" s="81">
        <f>F129+J129</f>
        <v>1950</v>
      </c>
      <c r="O129" s="81">
        <f>G129+K129</f>
        <v>0</v>
      </c>
      <c r="Q129" s="273"/>
      <c r="R129" s="117">
        <f>L275-R128</f>
        <v>0</v>
      </c>
    </row>
    <row r="130" spans="1:18" s="24" customFormat="1" x14ac:dyDescent="0.25">
      <c r="A130" s="83"/>
      <c r="B130" s="391" t="s">
        <v>436</v>
      </c>
      <c r="C130" s="470"/>
      <c r="D130" s="237" t="s">
        <v>189</v>
      </c>
      <c r="E130" s="237"/>
      <c r="F130" s="237"/>
      <c r="G130" s="275"/>
      <c r="H130" s="236">
        <f>I130+K130</f>
        <v>0</v>
      </c>
      <c r="I130" s="274"/>
      <c r="J130" s="236"/>
      <c r="K130" s="236"/>
      <c r="L130" s="82"/>
      <c r="M130" s="82"/>
      <c r="N130" s="82"/>
      <c r="O130" s="82"/>
      <c r="Q130" s="272"/>
      <c r="R130" s="271"/>
    </row>
    <row r="131" spans="1:18" x14ac:dyDescent="0.25">
      <c r="A131" s="5" t="s">
        <v>111</v>
      </c>
      <c r="B131" s="19" t="s">
        <v>70</v>
      </c>
      <c r="C131" s="469" t="s">
        <v>57</v>
      </c>
      <c r="D131" s="239">
        <f>E131+G131</f>
        <v>1930</v>
      </c>
      <c r="E131" s="239">
        <v>1930</v>
      </c>
      <c r="F131" s="239">
        <v>1473</v>
      </c>
      <c r="G131" s="277"/>
      <c r="H131" s="238">
        <f>I131+K131</f>
        <v>0</v>
      </c>
      <c r="I131" s="276"/>
      <c r="J131" s="238"/>
      <c r="K131" s="238"/>
      <c r="L131" s="81">
        <f>M131+O131</f>
        <v>1930</v>
      </c>
      <c r="M131" s="81">
        <f>E131+I131</f>
        <v>1930</v>
      </c>
      <c r="N131" s="81">
        <f>F131+J131</f>
        <v>1473</v>
      </c>
      <c r="O131" s="81">
        <f>G131+K131</f>
        <v>0</v>
      </c>
      <c r="Q131" s="273"/>
      <c r="R131" s="117">
        <f>L275-R128</f>
        <v>0</v>
      </c>
    </row>
    <row r="132" spans="1:18" s="24" customFormat="1" x14ac:dyDescent="0.25">
      <c r="A132" s="83"/>
      <c r="B132" s="391" t="s">
        <v>436</v>
      </c>
      <c r="C132" s="470"/>
      <c r="D132" s="237" t="s">
        <v>189</v>
      </c>
      <c r="E132" s="237"/>
      <c r="F132" s="237"/>
      <c r="G132" s="275"/>
      <c r="H132" s="236">
        <f>I132+K132</f>
        <v>0</v>
      </c>
      <c r="I132" s="274"/>
      <c r="J132" s="236"/>
      <c r="K132" s="236"/>
      <c r="L132" s="82"/>
      <c r="M132" s="82"/>
      <c r="N132" s="82"/>
      <c r="O132" s="82"/>
      <c r="Q132" s="272"/>
      <c r="R132" s="271"/>
    </row>
    <row r="133" spans="1:18" x14ac:dyDescent="0.25">
      <c r="A133" s="5" t="s">
        <v>112</v>
      </c>
      <c r="B133" s="19" t="s">
        <v>44</v>
      </c>
      <c r="C133" s="469" t="s">
        <v>57</v>
      </c>
      <c r="D133" s="239">
        <f>E133+G133</f>
        <v>1582</v>
      </c>
      <c r="E133" s="239">
        <v>1582</v>
      </c>
      <c r="F133" s="239">
        <v>1208</v>
      </c>
      <c r="G133" s="277"/>
      <c r="H133" s="238">
        <f>I133+K133</f>
        <v>43</v>
      </c>
      <c r="I133" s="276">
        <v>43</v>
      </c>
      <c r="J133" s="238">
        <v>33</v>
      </c>
      <c r="K133" s="238"/>
      <c r="L133" s="81">
        <f>M133+O133</f>
        <v>1625</v>
      </c>
      <c r="M133" s="81">
        <f>E133+I133</f>
        <v>1625</v>
      </c>
      <c r="N133" s="81">
        <f>F133+J133</f>
        <v>1241</v>
      </c>
      <c r="O133" s="81">
        <f>G133+K133</f>
        <v>0</v>
      </c>
      <c r="Q133" s="273"/>
      <c r="R133" s="117">
        <f>L277-R132</f>
        <v>0</v>
      </c>
    </row>
    <row r="134" spans="1:18" s="24" customFormat="1" x14ac:dyDescent="0.25">
      <c r="A134" s="83"/>
      <c r="B134" s="391" t="s">
        <v>436</v>
      </c>
      <c r="C134" s="470"/>
      <c r="D134" s="237" t="s">
        <v>189</v>
      </c>
      <c r="E134" s="237"/>
      <c r="F134" s="237"/>
      <c r="G134" s="275"/>
      <c r="H134" s="236">
        <f>I134+K134</f>
        <v>0</v>
      </c>
      <c r="I134" s="274"/>
      <c r="J134" s="236"/>
      <c r="K134" s="236"/>
      <c r="L134" s="82"/>
      <c r="M134" s="82"/>
      <c r="N134" s="82"/>
      <c r="O134" s="82"/>
      <c r="Q134" s="272"/>
      <c r="R134" s="271"/>
    </row>
    <row r="135" spans="1:18" x14ac:dyDescent="0.25">
      <c r="A135" s="5" t="s">
        <v>113</v>
      </c>
      <c r="B135" s="19" t="s">
        <v>499</v>
      </c>
      <c r="C135" s="469" t="s">
        <v>57</v>
      </c>
      <c r="D135" s="239">
        <f>E135+G135</f>
        <v>1680</v>
      </c>
      <c r="E135" s="239">
        <v>1680</v>
      </c>
      <c r="F135" s="239">
        <v>1283</v>
      </c>
      <c r="G135" s="277"/>
      <c r="H135" s="238">
        <f>I135+K135</f>
        <v>47</v>
      </c>
      <c r="I135" s="276">
        <v>47</v>
      </c>
      <c r="J135" s="238">
        <v>36</v>
      </c>
      <c r="K135" s="238"/>
      <c r="L135" s="81">
        <f>M135+O135</f>
        <v>1727</v>
      </c>
      <c r="M135" s="81">
        <f>E135+I135</f>
        <v>1727</v>
      </c>
      <c r="N135" s="81">
        <f>F135+J135</f>
        <v>1319</v>
      </c>
      <c r="O135" s="81">
        <f>G135+K135</f>
        <v>0</v>
      </c>
      <c r="Q135" s="273"/>
      <c r="R135" s="117">
        <f>L281-R134</f>
        <v>0</v>
      </c>
    </row>
    <row r="136" spans="1:18" s="24" customFormat="1" x14ac:dyDescent="0.25">
      <c r="A136" s="83"/>
      <c r="B136" s="391" t="s">
        <v>436</v>
      </c>
      <c r="C136" s="470"/>
      <c r="D136" s="237" t="s">
        <v>189</v>
      </c>
      <c r="E136" s="237"/>
      <c r="F136" s="237"/>
      <c r="G136" s="275"/>
      <c r="H136" s="236">
        <f>I136+K136</f>
        <v>0</v>
      </c>
      <c r="I136" s="274"/>
      <c r="J136" s="236"/>
      <c r="K136" s="236"/>
      <c r="L136" s="82"/>
      <c r="M136" s="82"/>
      <c r="N136" s="82"/>
      <c r="O136" s="82"/>
      <c r="Q136" s="272"/>
      <c r="R136" s="271"/>
    </row>
    <row r="137" spans="1:18" x14ac:dyDescent="0.25">
      <c r="A137" s="5" t="s">
        <v>114</v>
      </c>
      <c r="B137" s="19" t="s">
        <v>43</v>
      </c>
      <c r="C137" s="469" t="s">
        <v>57</v>
      </c>
      <c r="D137" s="239">
        <f>E137+G137</f>
        <v>609</v>
      </c>
      <c r="E137" s="239">
        <v>609</v>
      </c>
      <c r="F137" s="239">
        <v>465</v>
      </c>
      <c r="G137" s="277"/>
      <c r="H137" s="238">
        <f>I137+K137</f>
        <v>0</v>
      </c>
      <c r="I137" s="276"/>
      <c r="J137" s="238"/>
      <c r="K137" s="238"/>
      <c r="L137" s="81">
        <f>M137+O137</f>
        <v>609</v>
      </c>
      <c r="M137" s="81">
        <f>E137+I137</f>
        <v>609</v>
      </c>
      <c r="N137" s="81">
        <f>F137+J137</f>
        <v>465</v>
      </c>
      <c r="O137" s="81">
        <f>G137+K137</f>
        <v>0</v>
      </c>
      <c r="Q137" s="273"/>
      <c r="R137" s="117">
        <f>L279-R134</f>
        <v>0</v>
      </c>
    </row>
    <row r="138" spans="1:18" s="24" customFormat="1" x14ac:dyDescent="0.25">
      <c r="A138" s="83"/>
      <c r="B138" s="391" t="s">
        <v>436</v>
      </c>
      <c r="C138" s="470"/>
      <c r="D138" s="237" t="s">
        <v>189</v>
      </c>
      <c r="E138" s="237"/>
      <c r="F138" s="237"/>
      <c r="G138" s="275"/>
      <c r="H138" s="236">
        <f>I138+K138</f>
        <v>0</v>
      </c>
      <c r="I138" s="274"/>
      <c r="J138" s="236"/>
      <c r="K138" s="236"/>
      <c r="L138" s="82"/>
      <c r="M138" s="82"/>
      <c r="N138" s="82"/>
      <c r="O138" s="82"/>
      <c r="Q138" s="272"/>
      <c r="R138" s="271"/>
    </row>
    <row r="139" spans="1:18" x14ac:dyDescent="0.25">
      <c r="A139" s="5" t="s">
        <v>115</v>
      </c>
      <c r="B139" s="19" t="s">
        <v>174</v>
      </c>
      <c r="C139" s="465" t="s">
        <v>57</v>
      </c>
      <c r="D139" s="239">
        <f>E139+G139</f>
        <v>2092</v>
      </c>
      <c r="E139" s="239">
        <v>2092</v>
      </c>
      <c r="F139" s="239">
        <v>1597</v>
      </c>
      <c r="G139" s="277"/>
      <c r="H139" s="238">
        <f>I139+K139</f>
        <v>58</v>
      </c>
      <c r="I139" s="276">
        <v>58</v>
      </c>
      <c r="J139" s="238">
        <v>44</v>
      </c>
      <c r="K139" s="238"/>
      <c r="L139" s="81">
        <f>M139+O139</f>
        <v>2150</v>
      </c>
      <c r="M139" s="81">
        <f>E139+I139</f>
        <v>2150</v>
      </c>
      <c r="N139" s="81">
        <f>F139+J139</f>
        <v>1641</v>
      </c>
      <c r="O139" s="81">
        <f>G139+K139</f>
        <v>0</v>
      </c>
      <c r="Q139" s="273"/>
      <c r="R139" s="117">
        <f>L281-R138</f>
        <v>0</v>
      </c>
    </row>
    <row r="140" spans="1:18" s="24" customFormat="1" x14ac:dyDescent="0.25">
      <c r="A140" s="83"/>
      <c r="B140" s="391" t="s">
        <v>436</v>
      </c>
      <c r="C140" s="466"/>
      <c r="D140" s="237" t="s">
        <v>189</v>
      </c>
      <c r="E140" s="237"/>
      <c r="F140" s="237"/>
      <c r="G140" s="275"/>
      <c r="H140" s="236">
        <f>I140+K140</f>
        <v>0</v>
      </c>
      <c r="I140" s="274"/>
      <c r="J140" s="236"/>
      <c r="K140" s="236"/>
      <c r="L140" s="82"/>
      <c r="M140" s="82"/>
      <c r="N140" s="82"/>
      <c r="O140" s="82"/>
      <c r="Q140" s="272"/>
      <c r="R140" s="271"/>
    </row>
    <row r="141" spans="1:18" x14ac:dyDescent="0.25">
      <c r="A141" s="5" t="s">
        <v>116</v>
      </c>
      <c r="B141" s="19" t="s">
        <v>166</v>
      </c>
      <c r="C141" s="465" t="s">
        <v>57</v>
      </c>
      <c r="D141" s="239">
        <f>E141+G141</f>
        <v>1434</v>
      </c>
      <c r="E141" s="239">
        <v>1434</v>
      </c>
      <c r="F141" s="239">
        <v>1095</v>
      </c>
      <c r="G141" s="277"/>
      <c r="H141" s="238">
        <f>I141+K141</f>
        <v>0</v>
      </c>
      <c r="I141" s="276"/>
      <c r="J141" s="238"/>
      <c r="K141" s="238"/>
      <c r="L141" s="81">
        <f>M141+O141</f>
        <v>1434</v>
      </c>
      <c r="M141" s="81">
        <f>E141+I141</f>
        <v>1434</v>
      </c>
      <c r="N141" s="81">
        <f>F141+J141</f>
        <v>1095</v>
      </c>
      <c r="O141" s="81">
        <f>G141+K141</f>
        <v>0</v>
      </c>
      <c r="Q141" s="273"/>
      <c r="R141" s="117">
        <f>L283-R140</f>
        <v>0</v>
      </c>
    </row>
    <row r="142" spans="1:18" s="24" customFormat="1" x14ac:dyDescent="0.25">
      <c r="A142" s="83"/>
      <c r="B142" s="391" t="s">
        <v>436</v>
      </c>
      <c r="C142" s="466"/>
      <c r="D142" s="237" t="s">
        <v>189</v>
      </c>
      <c r="E142" s="237"/>
      <c r="F142" s="237"/>
      <c r="G142" s="275"/>
      <c r="H142" s="236">
        <f>I142+K142</f>
        <v>0</v>
      </c>
      <c r="I142" s="274"/>
      <c r="J142" s="236"/>
      <c r="K142" s="236"/>
      <c r="L142" s="82"/>
      <c r="M142" s="82"/>
      <c r="N142" s="82"/>
      <c r="O142" s="82"/>
      <c r="Q142" s="272"/>
      <c r="R142" s="271"/>
    </row>
    <row r="143" spans="1:18" x14ac:dyDescent="0.25">
      <c r="A143" s="5" t="s">
        <v>168</v>
      </c>
      <c r="B143" s="19" t="s">
        <v>36</v>
      </c>
      <c r="C143" s="465" t="s">
        <v>57</v>
      </c>
      <c r="D143" s="239">
        <f>E143+G143</f>
        <v>1189</v>
      </c>
      <c r="E143" s="239">
        <v>1189</v>
      </c>
      <c r="F143" s="239">
        <v>908</v>
      </c>
      <c r="G143" s="277"/>
      <c r="H143" s="238">
        <f>I143+K143</f>
        <v>33</v>
      </c>
      <c r="I143" s="276">
        <v>33</v>
      </c>
      <c r="J143" s="238">
        <v>25</v>
      </c>
      <c r="K143" s="238"/>
      <c r="L143" s="81">
        <f>M143+O143</f>
        <v>1222</v>
      </c>
      <c r="M143" s="81">
        <f>E143+I143</f>
        <v>1222</v>
      </c>
      <c r="N143" s="81">
        <f>F143+J143</f>
        <v>933</v>
      </c>
      <c r="O143" s="81">
        <f>G143+K143</f>
        <v>0</v>
      </c>
      <c r="Q143" s="273"/>
      <c r="R143" s="117">
        <f>L285-R142</f>
        <v>0</v>
      </c>
    </row>
    <row r="144" spans="1:18" s="24" customFormat="1" x14ac:dyDescent="0.25">
      <c r="A144" s="83"/>
      <c r="B144" s="391" t="s">
        <v>436</v>
      </c>
      <c r="C144" s="466"/>
      <c r="D144" s="237" t="s">
        <v>189</v>
      </c>
      <c r="E144" s="237"/>
      <c r="F144" s="237"/>
      <c r="G144" s="275"/>
      <c r="H144" s="236">
        <f>I144+K144</f>
        <v>0</v>
      </c>
      <c r="I144" s="274"/>
      <c r="J144" s="236"/>
      <c r="K144" s="236"/>
      <c r="L144" s="82"/>
      <c r="M144" s="82"/>
      <c r="N144" s="82"/>
      <c r="O144" s="82"/>
      <c r="Q144" s="272"/>
      <c r="R144" s="271"/>
    </row>
    <row r="145" spans="1:18" x14ac:dyDescent="0.25">
      <c r="A145" s="5" t="s">
        <v>169</v>
      </c>
      <c r="B145" s="19" t="s">
        <v>38</v>
      </c>
      <c r="C145" s="465" t="s">
        <v>57</v>
      </c>
      <c r="D145" s="239">
        <f>E145+G145</f>
        <v>1336</v>
      </c>
      <c r="E145" s="239">
        <v>1336</v>
      </c>
      <c r="F145" s="239">
        <v>1020</v>
      </c>
      <c r="G145" s="277"/>
      <c r="H145" s="238">
        <f>I145+K145</f>
        <v>37</v>
      </c>
      <c r="I145" s="276">
        <v>37</v>
      </c>
      <c r="J145" s="238">
        <v>28</v>
      </c>
      <c r="K145" s="238"/>
      <c r="L145" s="81">
        <f>M145+O145</f>
        <v>1373</v>
      </c>
      <c r="M145" s="81">
        <f>E145+I145</f>
        <v>1373</v>
      </c>
      <c r="N145" s="81">
        <f>F145+J145</f>
        <v>1048</v>
      </c>
      <c r="O145" s="81">
        <f>G145+K145</f>
        <v>0</v>
      </c>
      <c r="Q145" s="273"/>
      <c r="R145" s="117">
        <f>L287-R144</f>
        <v>0</v>
      </c>
    </row>
    <row r="146" spans="1:18" s="24" customFormat="1" x14ac:dyDescent="0.25">
      <c r="A146" s="83"/>
      <c r="B146" s="391" t="s">
        <v>436</v>
      </c>
      <c r="C146" s="466"/>
      <c r="D146" s="237" t="s">
        <v>189</v>
      </c>
      <c r="E146" s="237"/>
      <c r="F146" s="237"/>
      <c r="G146" s="275"/>
      <c r="H146" s="236">
        <f>I146+K146</f>
        <v>0</v>
      </c>
      <c r="I146" s="274"/>
      <c r="J146" s="236"/>
      <c r="K146" s="236"/>
      <c r="L146" s="82"/>
      <c r="M146" s="82"/>
      <c r="N146" s="82"/>
      <c r="O146" s="82"/>
      <c r="Q146" s="272"/>
      <c r="R146" s="271"/>
    </row>
    <row r="147" spans="1:18" x14ac:dyDescent="0.25">
      <c r="A147" s="5" t="s">
        <v>117</v>
      </c>
      <c r="B147" s="19" t="s">
        <v>40</v>
      </c>
      <c r="C147" s="465" t="s">
        <v>57</v>
      </c>
      <c r="D147" s="239">
        <f>E147+G147</f>
        <v>1385</v>
      </c>
      <c r="E147" s="239">
        <v>1385</v>
      </c>
      <c r="F147" s="239">
        <v>1057</v>
      </c>
      <c r="G147" s="277"/>
      <c r="H147" s="238">
        <f>I147+K147</f>
        <v>38</v>
      </c>
      <c r="I147" s="276">
        <v>38</v>
      </c>
      <c r="J147" s="238">
        <v>29</v>
      </c>
      <c r="K147" s="238"/>
      <c r="L147" s="81">
        <f>M147+O147</f>
        <v>1423</v>
      </c>
      <c r="M147" s="81">
        <f>E147+I147</f>
        <v>1423</v>
      </c>
      <c r="N147" s="81">
        <f>F147+J147</f>
        <v>1086</v>
      </c>
      <c r="O147" s="81">
        <f>G147+K147</f>
        <v>0</v>
      </c>
      <c r="Q147" s="273"/>
      <c r="R147" s="117">
        <f>L289-R146</f>
        <v>0</v>
      </c>
    </row>
    <row r="148" spans="1:18" s="24" customFormat="1" x14ac:dyDescent="0.25">
      <c r="A148" s="83"/>
      <c r="B148" s="391" t="s">
        <v>436</v>
      </c>
      <c r="C148" s="466"/>
      <c r="D148" s="237" t="s">
        <v>189</v>
      </c>
      <c r="E148" s="237"/>
      <c r="F148" s="237"/>
      <c r="G148" s="275"/>
      <c r="H148" s="236">
        <f>I148+K148</f>
        <v>0</v>
      </c>
      <c r="I148" s="274"/>
      <c r="J148" s="236"/>
      <c r="K148" s="236"/>
      <c r="L148" s="82"/>
      <c r="M148" s="82"/>
      <c r="N148" s="82"/>
      <c r="O148" s="82"/>
      <c r="Q148" s="272"/>
      <c r="R148" s="271"/>
    </row>
    <row r="149" spans="1:18" x14ac:dyDescent="0.25">
      <c r="A149" s="5" t="s">
        <v>170</v>
      </c>
      <c r="B149" s="19" t="s">
        <v>39</v>
      </c>
      <c r="C149" s="465" t="s">
        <v>57</v>
      </c>
      <c r="D149" s="239">
        <f>E149+G149</f>
        <v>1336</v>
      </c>
      <c r="E149" s="239">
        <v>1336</v>
      </c>
      <c r="F149" s="239">
        <v>1020</v>
      </c>
      <c r="G149" s="277"/>
      <c r="H149" s="238">
        <f>I149+K149</f>
        <v>37</v>
      </c>
      <c r="I149" s="276">
        <v>37</v>
      </c>
      <c r="J149" s="238">
        <v>28</v>
      </c>
      <c r="K149" s="238"/>
      <c r="L149" s="81">
        <f>M149+O149</f>
        <v>1373</v>
      </c>
      <c r="M149" s="81">
        <f>E149+I149</f>
        <v>1373</v>
      </c>
      <c r="N149" s="81">
        <f>F149+J149</f>
        <v>1048</v>
      </c>
      <c r="O149" s="81">
        <f>G149+K149</f>
        <v>0</v>
      </c>
      <c r="Q149" s="273"/>
      <c r="R149" s="117">
        <f>L291-R148</f>
        <v>0</v>
      </c>
    </row>
    <row r="150" spans="1:18" s="24" customFormat="1" x14ac:dyDescent="0.25">
      <c r="A150" s="83"/>
      <c r="B150" s="391" t="s">
        <v>436</v>
      </c>
      <c r="C150" s="466"/>
      <c r="D150" s="237" t="s">
        <v>189</v>
      </c>
      <c r="E150" s="237"/>
      <c r="F150" s="237"/>
      <c r="G150" s="275"/>
      <c r="H150" s="236">
        <f>I150+K150</f>
        <v>0</v>
      </c>
      <c r="I150" s="274"/>
      <c r="J150" s="236"/>
      <c r="K150" s="236"/>
      <c r="L150" s="82"/>
      <c r="M150" s="82"/>
      <c r="N150" s="82"/>
      <c r="O150" s="82"/>
      <c r="Q150" s="272"/>
      <c r="R150" s="271"/>
    </row>
    <row r="151" spans="1:18" x14ac:dyDescent="0.25">
      <c r="A151" s="5" t="s">
        <v>171</v>
      </c>
      <c r="B151" s="19" t="s">
        <v>37</v>
      </c>
      <c r="C151" s="465" t="s">
        <v>57</v>
      </c>
      <c r="D151" s="239">
        <f>E151+G151</f>
        <v>1336</v>
      </c>
      <c r="E151" s="239">
        <v>1336</v>
      </c>
      <c r="F151" s="239">
        <v>1020</v>
      </c>
      <c r="G151" s="277"/>
      <c r="H151" s="238">
        <f>I151+K151</f>
        <v>37</v>
      </c>
      <c r="I151" s="276">
        <v>37</v>
      </c>
      <c r="J151" s="238">
        <v>28</v>
      </c>
      <c r="K151" s="238"/>
      <c r="L151" s="81">
        <f>M151+O151</f>
        <v>1373</v>
      </c>
      <c r="M151" s="81">
        <f>E151+I151</f>
        <v>1373</v>
      </c>
      <c r="N151" s="81">
        <f>F151+J151</f>
        <v>1048</v>
      </c>
      <c r="O151" s="81">
        <f>G151+K151</f>
        <v>0</v>
      </c>
      <c r="Q151" s="273"/>
      <c r="R151" s="117">
        <f>L293-R150</f>
        <v>0</v>
      </c>
    </row>
    <row r="152" spans="1:18" s="24" customFormat="1" x14ac:dyDescent="0.25">
      <c r="A152" s="66"/>
      <c r="B152" s="391" t="s">
        <v>436</v>
      </c>
      <c r="C152" s="466"/>
      <c r="D152" s="237" t="s">
        <v>189</v>
      </c>
      <c r="E152" s="237"/>
      <c r="F152" s="237"/>
      <c r="G152" s="275"/>
      <c r="H152" s="236">
        <f>I152+K152</f>
        <v>0</v>
      </c>
      <c r="I152" s="274"/>
      <c r="J152" s="236"/>
      <c r="K152" s="236"/>
      <c r="L152" s="82"/>
      <c r="M152" s="82"/>
      <c r="N152" s="82"/>
      <c r="O152" s="82"/>
      <c r="Q152" s="272"/>
      <c r="R152" s="271"/>
    </row>
    <row r="153" spans="1:18" x14ac:dyDescent="0.25">
      <c r="A153" s="5" t="s">
        <v>118</v>
      </c>
      <c r="B153" s="19" t="s">
        <v>489</v>
      </c>
      <c r="C153" s="465" t="s">
        <v>57</v>
      </c>
      <c r="D153" s="239">
        <f>E153+G153</f>
        <v>860</v>
      </c>
      <c r="E153" s="239">
        <v>860</v>
      </c>
      <c r="F153" s="239">
        <v>657</v>
      </c>
      <c r="G153" s="277"/>
      <c r="H153" s="238">
        <f>I153+K153</f>
        <v>24</v>
      </c>
      <c r="I153" s="276">
        <v>24</v>
      </c>
      <c r="J153" s="238">
        <v>18</v>
      </c>
      <c r="K153" s="238"/>
      <c r="L153" s="81">
        <f>M153+O153</f>
        <v>884</v>
      </c>
      <c r="M153" s="81">
        <f>E153+I153</f>
        <v>884</v>
      </c>
      <c r="N153" s="81">
        <f>F153+J153</f>
        <v>675</v>
      </c>
      <c r="O153" s="81">
        <f>G153+K153</f>
        <v>0</v>
      </c>
      <c r="Q153" s="273"/>
      <c r="R153" s="117">
        <f>L295-R152</f>
        <v>0</v>
      </c>
    </row>
    <row r="154" spans="1:18" s="24" customFormat="1" x14ac:dyDescent="0.25">
      <c r="A154" s="83"/>
      <c r="B154" s="391" t="s">
        <v>436</v>
      </c>
      <c r="C154" s="466"/>
      <c r="D154" s="237" t="s">
        <v>189</v>
      </c>
      <c r="E154" s="237"/>
      <c r="F154" s="237"/>
      <c r="G154" s="275"/>
      <c r="H154" s="236">
        <f>I154+K154</f>
        <v>0</v>
      </c>
      <c r="I154" s="274"/>
      <c r="J154" s="236"/>
      <c r="K154" s="236"/>
      <c r="L154" s="82"/>
      <c r="M154" s="82"/>
      <c r="N154" s="82"/>
      <c r="O154" s="82"/>
      <c r="Q154" s="272"/>
      <c r="R154" s="271"/>
    </row>
    <row r="155" spans="1:18" x14ac:dyDescent="0.25">
      <c r="A155" s="5" t="s">
        <v>119</v>
      </c>
      <c r="B155" s="6" t="s">
        <v>488</v>
      </c>
      <c r="C155" s="465" t="s">
        <v>57</v>
      </c>
      <c r="D155" s="239">
        <f>E155+G155</f>
        <v>1405</v>
      </c>
      <c r="E155" s="239">
        <v>1405</v>
      </c>
      <c r="F155" s="239">
        <v>1073</v>
      </c>
      <c r="G155" s="277"/>
      <c r="H155" s="238">
        <f>I155+K155</f>
        <v>39</v>
      </c>
      <c r="I155" s="276">
        <v>39</v>
      </c>
      <c r="J155" s="238">
        <v>30</v>
      </c>
      <c r="K155" s="238"/>
      <c r="L155" s="81">
        <f>M155+O155</f>
        <v>1444</v>
      </c>
      <c r="M155" s="81">
        <f>E155+I155</f>
        <v>1444</v>
      </c>
      <c r="N155" s="81">
        <f>F155+J155</f>
        <v>1103</v>
      </c>
      <c r="O155" s="81">
        <f>G155+K155</f>
        <v>0</v>
      </c>
      <c r="Q155" s="273"/>
      <c r="R155" s="117">
        <f>L297-R154</f>
        <v>0</v>
      </c>
    </row>
    <row r="156" spans="1:18" s="24" customFormat="1" x14ac:dyDescent="0.25">
      <c r="A156" s="83"/>
      <c r="B156" s="316" t="s">
        <v>436</v>
      </c>
      <c r="C156" s="466"/>
      <c r="D156" s="237" t="s">
        <v>189</v>
      </c>
      <c r="E156" s="237"/>
      <c r="F156" s="237"/>
      <c r="G156" s="275"/>
      <c r="H156" s="236">
        <f>I156+K156</f>
        <v>0</v>
      </c>
      <c r="I156" s="274"/>
      <c r="J156" s="236"/>
      <c r="K156" s="236"/>
      <c r="L156" s="82"/>
      <c r="M156" s="82"/>
      <c r="N156" s="82"/>
      <c r="O156" s="82"/>
      <c r="Q156" s="272"/>
      <c r="R156" s="271"/>
    </row>
    <row r="157" spans="1:18" x14ac:dyDescent="0.25">
      <c r="A157" s="5" t="s">
        <v>120</v>
      </c>
      <c r="B157" s="19" t="s">
        <v>55</v>
      </c>
      <c r="C157" s="386"/>
      <c r="D157" s="279">
        <f>E157+G157</f>
        <v>378</v>
      </c>
      <c r="E157" s="279">
        <f>E158+E159</f>
        <v>378</v>
      </c>
      <c r="F157" s="279">
        <f>F158+F159</f>
        <v>288</v>
      </c>
      <c r="G157" s="279">
        <f>G158+G159</f>
        <v>0</v>
      </c>
      <c r="H157" s="278">
        <f>I157+K157</f>
        <v>5</v>
      </c>
      <c r="I157" s="278">
        <f>I158+I159</f>
        <v>5</v>
      </c>
      <c r="J157" s="278">
        <f>J158+J159</f>
        <v>4</v>
      </c>
      <c r="K157" s="278">
        <f>K158+K159</f>
        <v>0</v>
      </c>
      <c r="L157" s="147">
        <f>M157+O157</f>
        <v>383</v>
      </c>
      <c r="M157" s="147">
        <f>E157+I157</f>
        <v>383</v>
      </c>
      <c r="N157" s="147">
        <f>F157+J157</f>
        <v>292</v>
      </c>
      <c r="O157" s="147">
        <f>G157+K157</f>
        <v>0</v>
      </c>
      <c r="Q157" s="273"/>
      <c r="R157" s="117">
        <f>L299-R156</f>
        <v>0</v>
      </c>
    </row>
    <row r="158" spans="1:18" s="24" customFormat="1" x14ac:dyDescent="0.25">
      <c r="A158" s="11"/>
      <c r="B158" s="390" t="s">
        <v>436</v>
      </c>
      <c r="C158" s="386" t="s">
        <v>57</v>
      </c>
      <c r="D158" s="239">
        <f>E158+G158</f>
        <v>197</v>
      </c>
      <c r="E158" s="239">
        <v>197</v>
      </c>
      <c r="F158" s="239">
        <v>150</v>
      </c>
      <c r="G158" s="277"/>
      <c r="H158" s="238">
        <f>I158+K158</f>
        <v>5</v>
      </c>
      <c r="I158" s="276">
        <v>5</v>
      </c>
      <c r="J158" s="238">
        <v>4</v>
      </c>
      <c r="K158" s="238"/>
      <c r="L158" s="81">
        <f>M158+O158</f>
        <v>202</v>
      </c>
      <c r="M158" s="81">
        <f>E158+I158</f>
        <v>202</v>
      </c>
      <c r="N158" s="81">
        <f>F158+J158</f>
        <v>154</v>
      </c>
      <c r="O158" s="81">
        <f>G158+K158</f>
        <v>0</v>
      </c>
      <c r="Q158" s="272"/>
      <c r="R158" s="271"/>
    </row>
    <row r="159" spans="1:18" s="24" customFormat="1" ht="25.5" x14ac:dyDescent="0.25">
      <c r="A159" s="11"/>
      <c r="B159" s="314" t="s">
        <v>437</v>
      </c>
      <c r="C159" s="386" t="s">
        <v>57</v>
      </c>
      <c r="D159" s="239">
        <f>E159+G159</f>
        <v>181</v>
      </c>
      <c r="E159" s="239">
        <v>181</v>
      </c>
      <c r="F159" s="239">
        <v>138</v>
      </c>
      <c r="G159" s="277"/>
      <c r="H159" s="238">
        <f>I159+K159</f>
        <v>0</v>
      </c>
      <c r="I159" s="276"/>
      <c r="J159" s="238"/>
      <c r="K159" s="238"/>
      <c r="L159" s="81">
        <f>M159+O159</f>
        <v>181</v>
      </c>
      <c r="M159" s="81">
        <f>E159+I159</f>
        <v>181</v>
      </c>
      <c r="N159" s="81">
        <f>F159+J159</f>
        <v>138</v>
      </c>
      <c r="O159" s="81">
        <f>G159+K159</f>
        <v>0</v>
      </c>
      <c r="Q159" s="272"/>
      <c r="R159" s="271"/>
    </row>
    <row r="160" spans="1:18" x14ac:dyDescent="0.25">
      <c r="A160" s="5" t="s">
        <v>121</v>
      </c>
      <c r="B160" s="12" t="s">
        <v>54</v>
      </c>
      <c r="C160" s="281"/>
      <c r="D160" s="279">
        <f>E160+G160</f>
        <v>1051</v>
      </c>
      <c r="E160" s="279">
        <f>E161+E162</f>
        <v>1051</v>
      </c>
      <c r="F160" s="279">
        <f>F161+F162</f>
        <v>802</v>
      </c>
      <c r="G160" s="279">
        <f>G161+G162</f>
        <v>0</v>
      </c>
      <c r="H160" s="278">
        <f>I160+K160</f>
        <v>19</v>
      </c>
      <c r="I160" s="278">
        <f>I161+I162</f>
        <v>19</v>
      </c>
      <c r="J160" s="278">
        <f>J161+J162</f>
        <v>15</v>
      </c>
      <c r="K160" s="278">
        <f>K161+K162</f>
        <v>0</v>
      </c>
      <c r="L160" s="147">
        <f>M160+O160</f>
        <v>1070</v>
      </c>
      <c r="M160" s="147">
        <f>E160+I160</f>
        <v>1070</v>
      </c>
      <c r="N160" s="147">
        <f>F160+J160</f>
        <v>817</v>
      </c>
      <c r="O160" s="147">
        <f>G160+K160</f>
        <v>0</v>
      </c>
      <c r="Q160" s="273"/>
      <c r="R160" s="117">
        <f>L301-R158</f>
        <v>0</v>
      </c>
    </row>
    <row r="161" spans="1:18" s="24" customFormat="1" x14ac:dyDescent="0.25">
      <c r="A161" s="11"/>
      <c r="B161" s="311" t="s">
        <v>436</v>
      </c>
      <c r="C161" s="386" t="s">
        <v>57</v>
      </c>
      <c r="D161" s="239">
        <f>E161+G161</f>
        <v>688</v>
      </c>
      <c r="E161" s="239">
        <v>688</v>
      </c>
      <c r="F161" s="239">
        <v>525</v>
      </c>
      <c r="G161" s="277"/>
      <c r="H161" s="238">
        <f>I161+K161</f>
        <v>19</v>
      </c>
      <c r="I161" s="276">
        <v>19</v>
      </c>
      <c r="J161" s="238">
        <v>15</v>
      </c>
      <c r="K161" s="238"/>
      <c r="L161" s="81">
        <f>M161+O161</f>
        <v>707</v>
      </c>
      <c r="M161" s="81">
        <f>E161+I161</f>
        <v>707</v>
      </c>
      <c r="N161" s="81">
        <f>F161+J161</f>
        <v>540</v>
      </c>
      <c r="O161" s="81">
        <f>G161+K161</f>
        <v>0</v>
      </c>
      <c r="Q161" s="272"/>
      <c r="R161" s="271"/>
    </row>
    <row r="162" spans="1:18" s="24" customFormat="1" ht="25.5" x14ac:dyDescent="0.25">
      <c r="A162" s="83"/>
      <c r="B162" s="314" t="s">
        <v>437</v>
      </c>
      <c r="C162" s="386" t="s">
        <v>57</v>
      </c>
      <c r="D162" s="239">
        <f>E162+G162</f>
        <v>363</v>
      </c>
      <c r="E162" s="239">
        <v>363</v>
      </c>
      <c r="F162" s="239">
        <v>277</v>
      </c>
      <c r="G162" s="277"/>
      <c r="H162" s="238">
        <f>I162+K162</f>
        <v>0</v>
      </c>
      <c r="I162" s="276"/>
      <c r="J162" s="238"/>
      <c r="K162" s="238"/>
      <c r="L162" s="81">
        <f>M162+O162</f>
        <v>363</v>
      </c>
      <c r="M162" s="81">
        <f>E162+I162</f>
        <v>363</v>
      </c>
      <c r="N162" s="81">
        <f>F162+J162</f>
        <v>277</v>
      </c>
      <c r="O162" s="81">
        <f>G162+K162</f>
        <v>0</v>
      </c>
      <c r="Q162" s="272"/>
      <c r="R162" s="271"/>
    </row>
    <row r="163" spans="1:18" x14ac:dyDescent="0.25">
      <c r="A163" s="11" t="s">
        <v>122</v>
      </c>
      <c r="B163" s="16" t="s">
        <v>72</v>
      </c>
      <c r="C163" s="465" t="s">
        <v>57</v>
      </c>
      <c r="D163" s="239">
        <f>E163+G163</f>
        <v>246</v>
      </c>
      <c r="E163" s="239">
        <v>246</v>
      </c>
      <c r="F163" s="239">
        <v>188</v>
      </c>
      <c r="G163" s="277"/>
      <c r="H163" s="238">
        <f>I163+K163</f>
        <v>7</v>
      </c>
      <c r="I163" s="276">
        <v>7</v>
      </c>
      <c r="J163" s="238">
        <v>5</v>
      </c>
      <c r="K163" s="238"/>
      <c r="L163" s="81">
        <f>M163+O163</f>
        <v>253</v>
      </c>
      <c r="M163" s="81">
        <f>E163+I163</f>
        <v>253</v>
      </c>
      <c r="N163" s="81">
        <f>F163+J163</f>
        <v>193</v>
      </c>
      <c r="O163" s="81">
        <f>G163+K163</f>
        <v>0</v>
      </c>
      <c r="Q163" s="273"/>
      <c r="R163" s="117">
        <f>L303-R161</f>
        <v>0</v>
      </c>
    </row>
    <row r="164" spans="1:18" s="24" customFormat="1" x14ac:dyDescent="0.25">
      <c r="A164" s="83"/>
      <c r="B164" s="390" t="s">
        <v>436</v>
      </c>
      <c r="C164" s="466"/>
      <c r="D164" s="237" t="s">
        <v>189</v>
      </c>
      <c r="E164" s="237"/>
      <c r="F164" s="237"/>
      <c r="G164" s="275"/>
      <c r="H164" s="236">
        <f>I164+K164</f>
        <v>0</v>
      </c>
      <c r="I164" s="274"/>
      <c r="J164" s="236"/>
      <c r="K164" s="236"/>
      <c r="L164" s="82"/>
      <c r="M164" s="82"/>
      <c r="N164" s="82"/>
      <c r="O164" s="82"/>
      <c r="Q164" s="272"/>
      <c r="R164" s="271"/>
    </row>
    <row r="165" spans="1:18" x14ac:dyDescent="0.25">
      <c r="A165" s="48" t="s">
        <v>180</v>
      </c>
      <c r="B165" s="19" t="s">
        <v>182</v>
      </c>
      <c r="C165" s="386"/>
      <c r="D165" s="279">
        <f>E165+G165</f>
        <v>164529</v>
      </c>
      <c r="E165" s="279">
        <f>E166+E167</f>
        <v>164529</v>
      </c>
      <c r="F165" s="279">
        <f>F166+F167</f>
        <v>108859</v>
      </c>
      <c r="G165" s="279">
        <f>G166+G167</f>
        <v>0</v>
      </c>
      <c r="H165" s="278">
        <f>I165+K165</f>
        <v>9</v>
      </c>
      <c r="I165" s="278">
        <f>I166+I167</f>
        <v>9</v>
      </c>
      <c r="J165" s="278">
        <f>J166+J167</f>
        <v>7</v>
      </c>
      <c r="K165" s="278">
        <f>K166+K167</f>
        <v>0</v>
      </c>
      <c r="L165" s="147">
        <f>M165+O165</f>
        <v>164538</v>
      </c>
      <c r="M165" s="147">
        <f>E165+I165</f>
        <v>164538</v>
      </c>
      <c r="N165" s="147">
        <f>F165+J165</f>
        <v>108866</v>
      </c>
      <c r="O165" s="147">
        <f>G165+K165</f>
        <v>0</v>
      </c>
      <c r="Q165" s="273"/>
      <c r="R165" s="117"/>
    </row>
    <row r="166" spans="1:18" x14ac:dyDescent="0.25">
      <c r="A166" s="66"/>
      <c r="B166" s="390" t="s">
        <v>436</v>
      </c>
      <c r="C166" s="386" t="s">
        <v>57</v>
      </c>
      <c r="D166" s="239">
        <f>E166+G166</f>
        <v>326</v>
      </c>
      <c r="E166" s="239">
        <v>326</v>
      </c>
      <c r="F166" s="239">
        <v>249</v>
      </c>
      <c r="G166" s="277"/>
      <c r="H166" s="238">
        <f>I166+K166</f>
        <v>9</v>
      </c>
      <c r="I166" s="276">
        <v>9</v>
      </c>
      <c r="J166" s="238">
        <v>7</v>
      </c>
      <c r="K166" s="238"/>
      <c r="L166" s="81">
        <f>M166+O166</f>
        <v>335</v>
      </c>
      <c r="M166" s="81">
        <f>E166+I166</f>
        <v>335</v>
      </c>
      <c r="N166" s="81">
        <f>F166+J166</f>
        <v>256</v>
      </c>
      <c r="O166" s="81">
        <f>G166+K166</f>
        <v>0</v>
      </c>
      <c r="Q166" s="273"/>
      <c r="R166" s="117"/>
    </row>
    <row r="167" spans="1:18" s="24" customFormat="1" ht="51.75" x14ac:dyDescent="0.25">
      <c r="A167" s="79"/>
      <c r="B167" s="343" t="s">
        <v>434</v>
      </c>
      <c r="C167" s="386" t="s">
        <v>57</v>
      </c>
      <c r="D167" s="239">
        <f>E167+G167</f>
        <v>164203</v>
      </c>
      <c r="E167" s="239">
        <v>164203</v>
      </c>
      <c r="F167" s="239">
        <v>108610</v>
      </c>
      <c r="G167" s="239">
        <f>G169</f>
        <v>0</v>
      </c>
      <c r="H167" s="238">
        <f>I167+K167</f>
        <v>0</v>
      </c>
      <c r="I167" s="238"/>
      <c r="J167" s="238"/>
      <c r="K167" s="238"/>
      <c r="L167" s="81">
        <f>M167+O167</f>
        <v>164203</v>
      </c>
      <c r="M167" s="81">
        <f>E167+I167</f>
        <v>164203</v>
      </c>
      <c r="N167" s="81">
        <f>F167+J167</f>
        <v>108610</v>
      </c>
      <c r="O167" s="81">
        <f>G167+K167</f>
        <v>0</v>
      </c>
      <c r="Q167" s="272"/>
      <c r="R167" s="271"/>
    </row>
    <row r="168" spans="1:18" s="24" customFormat="1" x14ac:dyDescent="0.25">
      <c r="A168" s="5" t="s">
        <v>123</v>
      </c>
      <c r="B168" s="47" t="s">
        <v>183</v>
      </c>
      <c r="C168" s="465" t="s">
        <v>57</v>
      </c>
      <c r="D168" s="239">
        <f>E168+G168</f>
        <v>250115</v>
      </c>
      <c r="E168" s="239">
        <v>250115</v>
      </c>
      <c r="F168" s="239">
        <v>142528</v>
      </c>
      <c r="G168" s="239">
        <f>G169</f>
        <v>0</v>
      </c>
      <c r="H168" s="238">
        <f>I168+K168</f>
        <v>0</v>
      </c>
      <c r="I168" s="238"/>
      <c r="J168" s="238"/>
      <c r="K168" s="238"/>
      <c r="L168" s="81">
        <f>M168+O168</f>
        <v>250115</v>
      </c>
      <c r="M168" s="81">
        <f>E168+I168</f>
        <v>250115</v>
      </c>
      <c r="N168" s="81">
        <f>F168+J168</f>
        <v>142528</v>
      </c>
      <c r="O168" s="81">
        <f>G168+K168</f>
        <v>0</v>
      </c>
      <c r="Q168" s="2"/>
      <c r="R168" s="2"/>
    </row>
    <row r="169" spans="1:18" ht="51.75" x14ac:dyDescent="0.25">
      <c r="A169" s="83"/>
      <c r="B169" s="343" t="s">
        <v>434</v>
      </c>
      <c r="C169" s="466"/>
      <c r="D169" s="237"/>
      <c r="E169" s="237"/>
      <c r="F169" s="237"/>
      <c r="G169" s="237"/>
      <c r="H169" s="236"/>
      <c r="I169" s="236"/>
      <c r="J169" s="236"/>
      <c r="K169" s="236"/>
      <c r="L169" s="82"/>
      <c r="M169" s="82"/>
      <c r="N169" s="82"/>
      <c r="O169" s="82"/>
      <c r="R169" s="114"/>
    </row>
    <row r="170" spans="1:18" x14ac:dyDescent="0.25">
      <c r="A170" s="61" t="s">
        <v>124</v>
      </c>
      <c r="B170" s="84" t="s">
        <v>193</v>
      </c>
      <c r="C170" s="345"/>
      <c r="D170" s="270">
        <f>D86+D89+D92+D94+D97+D100+D102+D105+D107+D110+D113+D116+D118+D121+D123+D125+D127+D131+D133+D137+D139+D141+D143+D145+D147+D149+D151+D153+D155+D157+D160+D163+D165+D168+D129+D135</f>
        <v>1692772</v>
      </c>
      <c r="E170" s="270">
        <f>E86+E89+E92+E94+E97+E100+E102+E105+E107+E110+E113+E116+E118+E121+E123+E125+E127+E131+E133+E137+E139+E141+E143+E145+E147+E149+E151+E153+E155+E157+E160+E163+E165+E168+E129+E135</f>
        <v>505330</v>
      </c>
      <c r="F170" s="270">
        <f>F86+F89+F92+F94+F97+F100+F102+F105+F107+F110+F113+F116+F118+F121+F123+F125+F127+F131+F133+F137+F139+F141+F143+F145+F147+F149+F151+F153+F155+F157+F160+F163+F165+F168+F129+F135</f>
        <v>320623</v>
      </c>
      <c r="G170" s="270">
        <f>G86+G89+G92+G94+G97+G100+G102+G105+G107+G110+G113+G116+G118+G121+G123+G125+G127+G131+G133+G137+G139+G141+G143+G145+G147+G149+G151+G153+G155+G157+G160+G163+G165+G168+G129+G135</f>
        <v>1187442</v>
      </c>
      <c r="H170" s="269">
        <f>H86+H89+H92+H94+H97+H100+H102+H105+H107+H110+H113+H116+H118+H121+H123+H125+H127+H131+H133+H137+H139+H141+H143+H145+H147+H149+H151+H153+H155+H157+H160+H163+H165+H168+H129+H135</f>
        <v>74351</v>
      </c>
      <c r="I170" s="269">
        <f>I86+I89+I92+I94+I97+I100+I102+I105+I107+I110+I113+I116+I118+I121+I123+I125+I127+I131+I133+I137+I139+I141+I143+I145+I147+I149+I151+I153+I155+I157+I160+I163+I165+I168+I129+I135</f>
        <v>1351</v>
      </c>
      <c r="J170" s="269">
        <f>J86+J89+J92+J94+J97+J100+J102+J105+J107+J110+J113+J116+J118+J121+J123+J125+J127+J131+J133+J137+J139+J141+J143+J145+J147+J149+J151+J153+J155+J157+J160+J163+J165+J168+J129+J135</f>
        <v>1031</v>
      </c>
      <c r="K170" s="269">
        <f>K86+K89+K92+K94+K97+K100+K102+K105+K107+K110+K113+K116+K118+K121+K123+K125+K127+K131+K133+K137+K139+K141+K143+K145+K147+K149+K151+K153+K155+K157+K160+K163+K165+K168+K129+K135</f>
        <v>73000</v>
      </c>
      <c r="L170" s="84">
        <f>L86+L89+L92+L94+L97+L100+L102+L105+L107+L110+L113+L116+L118+L121+L123+L125+L127+L131+L133+L137+L139+L141+L143+L145+L147+L149+L151+L153+L155+L157+L160+L163+L165+L168+L129+L135</f>
        <v>1767123</v>
      </c>
      <c r="M170" s="84">
        <f>M86+M89+M92+M94+M97+M100+M102+M105+M107+M110+M113+M116+M118+M121+M123+M125+M127+M131+M133+M137+M139+M141+M143+M145+M147+M149+M151+M153+M155+M157+M160+M163+M165+M168+M129+M135</f>
        <v>506681</v>
      </c>
      <c r="N170" s="84">
        <f>N86+N89+N92+N94+N97+N100+N102+N105+N107+N110+N113+N116+N118+N121+N123+N125+N127+N131+N133+N137+N139+N141+N143+N145+N147+N149+N151+N153+N155+N157+N160+N163+N165+N168+N129+N135</f>
        <v>321654</v>
      </c>
      <c r="O170" s="84">
        <f>O86+O89+O92+O94+O97+O100+O102+O105+O107+O110+O113+O116+O118+O121+O123+O125+O127+O131+O133+O137+O139+O141+O143+O145+O147+O149+O151+O153+O155+O157+O160+O163+O165+O168+O129+O135</f>
        <v>1260442</v>
      </c>
    </row>
    <row r="171" spans="1:18" x14ac:dyDescent="0.25">
      <c r="A171" s="5" t="s">
        <v>125</v>
      </c>
      <c r="B171" s="484" t="s">
        <v>197</v>
      </c>
      <c r="C171" s="484"/>
      <c r="D171" s="484"/>
      <c r="E171" s="484"/>
      <c r="F171" s="484"/>
      <c r="G171" s="484"/>
      <c r="H171" s="484"/>
      <c r="I171" s="484"/>
      <c r="J171" s="484"/>
      <c r="K171" s="484"/>
      <c r="L171" s="484"/>
      <c r="M171" s="484"/>
      <c r="N171" s="484"/>
      <c r="O171" s="484"/>
      <c r="Q171" s="273"/>
      <c r="R171" s="117"/>
    </row>
    <row r="172" spans="1:18" x14ac:dyDescent="0.25">
      <c r="A172" s="5" t="s">
        <v>126</v>
      </c>
      <c r="B172" s="19" t="s">
        <v>20</v>
      </c>
      <c r="C172" s="490" t="s">
        <v>25</v>
      </c>
      <c r="D172" s="239">
        <f>E172+G172</f>
        <v>1650</v>
      </c>
      <c r="E172" s="239">
        <v>1650</v>
      </c>
      <c r="F172" s="239"/>
      <c r="G172" s="239"/>
      <c r="H172" s="238">
        <f>I172+K172</f>
        <v>-1650</v>
      </c>
      <c r="I172" s="238">
        <v>-1650</v>
      </c>
      <c r="J172" s="238"/>
      <c r="K172" s="238"/>
      <c r="L172" s="81">
        <f>M172+O172</f>
        <v>0</v>
      </c>
      <c r="M172" s="81">
        <f>E172+I172</f>
        <v>0</v>
      </c>
      <c r="N172" s="81">
        <f>F172+J172</f>
        <v>0</v>
      </c>
      <c r="O172" s="81">
        <f>G172+K172</f>
        <v>0</v>
      </c>
      <c r="Q172" s="273"/>
      <c r="R172" s="117"/>
    </row>
    <row r="173" spans="1:18" x14ac:dyDescent="0.25">
      <c r="A173" s="83"/>
      <c r="B173" s="390" t="s">
        <v>436</v>
      </c>
      <c r="C173" s="491"/>
      <c r="D173" s="237"/>
      <c r="E173" s="237"/>
      <c r="F173" s="237"/>
      <c r="G173" s="237"/>
      <c r="H173" s="236"/>
      <c r="I173" s="236"/>
      <c r="J173" s="236"/>
      <c r="K173" s="236"/>
      <c r="L173" s="82"/>
      <c r="M173" s="82"/>
      <c r="N173" s="82"/>
      <c r="O173" s="82"/>
      <c r="Q173" s="273"/>
      <c r="R173" s="117"/>
    </row>
    <row r="174" spans="1:18" x14ac:dyDescent="0.25">
      <c r="A174" s="61" t="s">
        <v>127</v>
      </c>
      <c r="B174" s="1" t="s">
        <v>192</v>
      </c>
      <c r="C174" s="345"/>
      <c r="D174" s="270">
        <f>D172</f>
        <v>1650</v>
      </c>
      <c r="E174" s="270">
        <f>E172</f>
        <v>1650</v>
      </c>
      <c r="F174" s="270">
        <f>F172</f>
        <v>0</v>
      </c>
      <c r="G174" s="270">
        <f>G172</f>
        <v>0</v>
      </c>
      <c r="H174" s="269">
        <f>H172</f>
        <v>-1650</v>
      </c>
      <c r="I174" s="269">
        <f>I172</f>
        <v>-1650</v>
      </c>
      <c r="J174" s="269">
        <f>J172</f>
        <v>0</v>
      </c>
      <c r="K174" s="269">
        <f>K172</f>
        <v>0</v>
      </c>
      <c r="L174" s="84">
        <f>L172</f>
        <v>0</v>
      </c>
      <c r="M174" s="84">
        <f>M172</f>
        <v>0</v>
      </c>
      <c r="N174" s="84">
        <f>N172</f>
        <v>0</v>
      </c>
      <c r="O174" s="84">
        <f>O172</f>
        <v>0</v>
      </c>
      <c r="Q174" s="273"/>
      <c r="R174" s="114"/>
    </row>
    <row r="175" spans="1:18" x14ac:dyDescent="0.25">
      <c r="A175" s="5" t="s">
        <v>176</v>
      </c>
      <c r="B175" s="484" t="s">
        <v>73</v>
      </c>
      <c r="C175" s="484"/>
      <c r="D175" s="484"/>
      <c r="E175" s="484"/>
      <c r="F175" s="484"/>
      <c r="G175" s="484"/>
      <c r="H175" s="484"/>
      <c r="I175" s="484"/>
      <c r="J175" s="484"/>
      <c r="K175" s="484"/>
      <c r="L175" s="484"/>
      <c r="M175" s="484"/>
      <c r="N175" s="484"/>
      <c r="O175" s="484"/>
    </row>
    <row r="176" spans="1:18" ht="19.5" customHeight="1" x14ac:dyDescent="0.25">
      <c r="A176" s="5" t="s">
        <v>128</v>
      </c>
      <c r="B176" s="19" t="s">
        <v>20</v>
      </c>
      <c r="C176" s="386"/>
      <c r="D176" s="279">
        <f>E176+G176</f>
        <v>231794</v>
      </c>
      <c r="E176" s="279">
        <f>E177+E178</f>
        <v>98</v>
      </c>
      <c r="F176" s="279">
        <f>F177+F178</f>
        <v>0</v>
      </c>
      <c r="G176" s="279">
        <f>G177+G178</f>
        <v>231696</v>
      </c>
      <c r="H176" s="278">
        <f>I176+K176</f>
        <v>-49333</v>
      </c>
      <c r="I176" s="278">
        <f>I177+I178</f>
        <v>-98</v>
      </c>
      <c r="J176" s="278">
        <f>J177+J178</f>
        <v>0</v>
      </c>
      <c r="K176" s="278">
        <f>K177+K178</f>
        <v>-49235</v>
      </c>
      <c r="L176" s="147">
        <f>M176+O176</f>
        <v>182461</v>
      </c>
      <c r="M176" s="147">
        <f>E176+I176</f>
        <v>0</v>
      </c>
      <c r="N176" s="147">
        <f>F176+J176</f>
        <v>0</v>
      </c>
      <c r="O176" s="147">
        <f>G176+K176</f>
        <v>182461</v>
      </c>
    </row>
    <row r="177" spans="1:18" x14ac:dyDescent="0.25">
      <c r="A177" s="11"/>
      <c r="B177" s="390" t="s">
        <v>436</v>
      </c>
      <c r="C177" s="315" t="s">
        <v>32</v>
      </c>
      <c r="D177" s="239">
        <f>E177+G177</f>
        <v>98</v>
      </c>
      <c r="E177" s="239">
        <v>98</v>
      </c>
      <c r="F177" s="239"/>
      <c r="G177" s="277"/>
      <c r="H177" s="238">
        <f>I177+K177</f>
        <v>-98</v>
      </c>
      <c r="I177" s="276">
        <v>-98</v>
      </c>
      <c r="J177" s="238"/>
      <c r="K177" s="238"/>
      <c r="L177" s="81">
        <f>M177+O177</f>
        <v>0</v>
      </c>
      <c r="M177" s="81">
        <f>E177+I177</f>
        <v>0</v>
      </c>
      <c r="N177" s="81">
        <f>F177+J177</f>
        <v>0</v>
      </c>
      <c r="O177" s="81">
        <f>G177+K177</f>
        <v>0</v>
      </c>
    </row>
    <row r="178" spans="1:18" ht="26.25" x14ac:dyDescent="0.25">
      <c r="A178" s="83"/>
      <c r="B178" s="343" t="s">
        <v>410</v>
      </c>
      <c r="C178" s="313" t="s">
        <v>32</v>
      </c>
      <c r="D178" s="239">
        <f>E178+G178</f>
        <v>231696</v>
      </c>
      <c r="E178" s="239"/>
      <c r="F178" s="239"/>
      <c r="G178" s="239">
        <v>231696</v>
      </c>
      <c r="H178" s="238">
        <f>I178+K178</f>
        <v>-49235</v>
      </c>
      <c r="I178" s="238"/>
      <c r="J178" s="238"/>
      <c r="K178" s="238">
        <v>-49235</v>
      </c>
      <c r="L178" s="81">
        <f>M178+O178</f>
        <v>182461</v>
      </c>
      <c r="M178" s="81">
        <f>E178+I178</f>
        <v>0</v>
      </c>
      <c r="N178" s="81">
        <f>F178+J178</f>
        <v>0</v>
      </c>
      <c r="O178" s="81">
        <f>G178+K178</f>
        <v>182461</v>
      </c>
    </row>
    <row r="179" spans="1:18" x14ac:dyDescent="0.25">
      <c r="A179" s="5" t="s">
        <v>129</v>
      </c>
      <c r="B179" s="19" t="s">
        <v>7</v>
      </c>
      <c r="C179" s="386"/>
      <c r="D179" s="279">
        <f>E179+G179</f>
        <v>955</v>
      </c>
      <c r="E179" s="279">
        <f>E180+E181</f>
        <v>955</v>
      </c>
      <c r="F179" s="279">
        <f>F180+F181</f>
        <v>729</v>
      </c>
      <c r="G179" s="279">
        <f>G180+G181</f>
        <v>0</v>
      </c>
      <c r="H179" s="278">
        <f>I179+K179</f>
        <v>0</v>
      </c>
      <c r="I179" s="278">
        <f>I180+I181</f>
        <v>0</v>
      </c>
      <c r="J179" s="278">
        <f>J180+J181</f>
        <v>0</v>
      </c>
      <c r="K179" s="278">
        <f>K180+K181</f>
        <v>0</v>
      </c>
      <c r="L179" s="147">
        <f>M179+O179</f>
        <v>955</v>
      </c>
      <c r="M179" s="147">
        <f>E179+I179</f>
        <v>955</v>
      </c>
      <c r="N179" s="147">
        <f>F179+J179</f>
        <v>729</v>
      </c>
      <c r="O179" s="147">
        <f>G179+K179</f>
        <v>0</v>
      </c>
      <c r="Q179" s="273"/>
      <c r="R179" s="117">
        <f>L319-R178</f>
        <v>0</v>
      </c>
    </row>
    <row r="180" spans="1:18" x14ac:dyDescent="0.25">
      <c r="A180" s="11"/>
      <c r="B180" s="311" t="s">
        <v>436</v>
      </c>
      <c r="C180" s="315" t="s">
        <v>32</v>
      </c>
      <c r="D180" s="239">
        <f>E180+G180</f>
        <v>49</v>
      </c>
      <c r="E180" s="239">
        <v>49</v>
      </c>
      <c r="F180" s="239">
        <v>37</v>
      </c>
      <c r="G180" s="277"/>
      <c r="H180" s="238">
        <f>I180+K180</f>
        <v>0</v>
      </c>
      <c r="I180" s="276"/>
      <c r="J180" s="238"/>
      <c r="K180" s="238"/>
      <c r="L180" s="81">
        <f>M180+O180</f>
        <v>49</v>
      </c>
      <c r="M180" s="81">
        <f>E180+I180</f>
        <v>49</v>
      </c>
      <c r="N180" s="81">
        <f>F180+J180</f>
        <v>37</v>
      </c>
      <c r="O180" s="81">
        <f>G180+K180</f>
        <v>0</v>
      </c>
      <c r="Q180" s="273"/>
      <c r="R180" s="117"/>
    </row>
    <row r="181" spans="1:18" s="24" customFormat="1" ht="25.5" x14ac:dyDescent="0.25">
      <c r="A181" s="83"/>
      <c r="B181" s="314" t="s">
        <v>437</v>
      </c>
      <c r="C181" s="313" t="s">
        <v>32</v>
      </c>
      <c r="D181" s="239">
        <f>E181+G181</f>
        <v>906</v>
      </c>
      <c r="E181" s="239">
        <v>906</v>
      </c>
      <c r="F181" s="239">
        <v>692</v>
      </c>
      <c r="G181" s="277"/>
      <c r="H181" s="238">
        <f>I181+K181</f>
        <v>0</v>
      </c>
      <c r="I181" s="276"/>
      <c r="J181" s="238"/>
      <c r="K181" s="238"/>
      <c r="L181" s="81">
        <f>M181+O181</f>
        <v>906</v>
      </c>
      <c r="M181" s="81">
        <f>E181+I181</f>
        <v>906</v>
      </c>
      <c r="N181" s="81">
        <f>F181+J181</f>
        <v>692</v>
      </c>
      <c r="O181" s="81">
        <f>G181+K181</f>
        <v>0</v>
      </c>
      <c r="Q181" s="272"/>
      <c r="R181" s="271"/>
    </row>
    <row r="182" spans="1:18" x14ac:dyDescent="0.25">
      <c r="A182" s="5" t="s">
        <v>130</v>
      </c>
      <c r="B182" s="19" t="s">
        <v>10</v>
      </c>
      <c r="C182" s="386"/>
      <c r="D182" s="279">
        <f>E182+G182</f>
        <v>837</v>
      </c>
      <c r="E182" s="279">
        <f>E183+E184</f>
        <v>837</v>
      </c>
      <c r="F182" s="279">
        <f>F183+F184</f>
        <v>639</v>
      </c>
      <c r="G182" s="279">
        <f>G183+G184</f>
        <v>0</v>
      </c>
      <c r="H182" s="278">
        <f>I182+K182</f>
        <v>3</v>
      </c>
      <c r="I182" s="278">
        <f>I183+I184</f>
        <v>3</v>
      </c>
      <c r="J182" s="278">
        <f>J183+J184</f>
        <v>2</v>
      </c>
      <c r="K182" s="278">
        <f>K183+K184</f>
        <v>0</v>
      </c>
      <c r="L182" s="147">
        <f>M182+O182</f>
        <v>840</v>
      </c>
      <c r="M182" s="147">
        <f>E182+I182</f>
        <v>840</v>
      </c>
      <c r="N182" s="147">
        <f>F182+J182</f>
        <v>641</v>
      </c>
      <c r="O182" s="147">
        <f>G182+K182</f>
        <v>0</v>
      </c>
      <c r="Q182" s="273"/>
      <c r="R182" s="117">
        <f>L322-R181</f>
        <v>0</v>
      </c>
    </row>
    <row r="183" spans="1:18" x14ac:dyDescent="0.25">
      <c r="A183" s="11"/>
      <c r="B183" s="311" t="s">
        <v>436</v>
      </c>
      <c r="C183" s="315" t="s">
        <v>32</v>
      </c>
      <c r="D183" s="239">
        <f>E183+G183</f>
        <v>111</v>
      </c>
      <c r="E183" s="357">
        <v>111</v>
      </c>
      <c r="F183" s="239">
        <v>85</v>
      </c>
      <c r="G183" s="277"/>
      <c r="H183" s="238">
        <f>I183+K183</f>
        <v>3</v>
      </c>
      <c r="I183" s="276">
        <v>3</v>
      </c>
      <c r="J183" s="238">
        <v>2</v>
      </c>
      <c r="K183" s="238"/>
      <c r="L183" s="81">
        <f>M183+O183</f>
        <v>114</v>
      </c>
      <c r="M183" s="81">
        <f>E183+I183</f>
        <v>114</v>
      </c>
      <c r="N183" s="81">
        <f>F183+J183</f>
        <v>87</v>
      </c>
      <c r="O183" s="81">
        <f>G183+K183</f>
        <v>0</v>
      </c>
      <c r="Q183" s="273"/>
      <c r="R183" s="117"/>
    </row>
    <row r="184" spans="1:18" s="24" customFormat="1" ht="25.5" x14ac:dyDescent="0.25">
      <c r="A184" s="83"/>
      <c r="B184" s="314" t="s">
        <v>437</v>
      </c>
      <c r="C184" s="313" t="s">
        <v>32</v>
      </c>
      <c r="D184" s="239">
        <f>E184+G184</f>
        <v>726</v>
      </c>
      <c r="E184" s="357">
        <v>726</v>
      </c>
      <c r="F184" s="239">
        <v>554</v>
      </c>
      <c r="G184" s="277"/>
      <c r="H184" s="238">
        <f>I184+K184</f>
        <v>0</v>
      </c>
      <c r="I184" s="276"/>
      <c r="J184" s="238"/>
      <c r="K184" s="238"/>
      <c r="L184" s="81">
        <f>M184+O184</f>
        <v>726</v>
      </c>
      <c r="M184" s="81">
        <f>E184+I184</f>
        <v>726</v>
      </c>
      <c r="N184" s="81">
        <f>F184+J184</f>
        <v>554</v>
      </c>
      <c r="O184" s="81">
        <f>G184+K184</f>
        <v>0</v>
      </c>
      <c r="Q184" s="272"/>
      <c r="R184" s="271"/>
    </row>
    <row r="185" spans="1:18" x14ac:dyDescent="0.25">
      <c r="A185" s="5" t="s">
        <v>131</v>
      </c>
      <c r="B185" s="19" t="s">
        <v>11</v>
      </c>
      <c r="C185" s="386"/>
      <c r="D185" s="279">
        <f>E185+G185</f>
        <v>2974</v>
      </c>
      <c r="E185" s="279">
        <f>E186+E187</f>
        <v>2974</v>
      </c>
      <c r="F185" s="279">
        <f>F186+F187</f>
        <v>2271</v>
      </c>
      <c r="G185" s="279">
        <f>G186+G187</f>
        <v>0</v>
      </c>
      <c r="H185" s="278">
        <f>I185+K185</f>
        <v>0</v>
      </c>
      <c r="I185" s="278">
        <f>I186+I187</f>
        <v>0</v>
      </c>
      <c r="J185" s="278">
        <f>J186+J187</f>
        <v>0</v>
      </c>
      <c r="K185" s="278">
        <f>K186+K187</f>
        <v>0</v>
      </c>
      <c r="L185" s="147">
        <f>M185+O185</f>
        <v>2974</v>
      </c>
      <c r="M185" s="147">
        <f>E185+I185</f>
        <v>2974</v>
      </c>
      <c r="N185" s="147">
        <f>F185+J185</f>
        <v>2271</v>
      </c>
      <c r="O185" s="147">
        <f>G185+K185</f>
        <v>0</v>
      </c>
      <c r="Q185" s="273"/>
      <c r="R185" s="117">
        <f>L325-R184</f>
        <v>0</v>
      </c>
    </row>
    <row r="186" spans="1:18" x14ac:dyDescent="0.25">
      <c r="A186" s="11"/>
      <c r="B186" s="311" t="s">
        <v>436</v>
      </c>
      <c r="C186" s="315" t="s">
        <v>32</v>
      </c>
      <c r="D186" s="239">
        <f>E186+G186</f>
        <v>1886</v>
      </c>
      <c r="E186" s="357">
        <v>1886</v>
      </c>
      <c r="F186" s="239">
        <v>1440</v>
      </c>
      <c r="G186" s="277"/>
      <c r="H186" s="238">
        <f>I186+K186</f>
        <v>0</v>
      </c>
      <c r="I186" s="276"/>
      <c r="J186" s="238"/>
      <c r="K186" s="238"/>
      <c r="L186" s="81">
        <f>M186+O186</f>
        <v>1886</v>
      </c>
      <c r="M186" s="81">
        <f>E186+I186</f>
        <v>1886</v>
      </c>
      <c r="N186" s="81">
        <f>F186+J186</f>
        <v>1440</v>
      </c>
      <c r="O186" s="81">
        <f>G186+K186</f>
        <v>0</v>
      </c>
      <c r="Q186" s="273"/>
      <c r="R186" s="117"/>
    </row>
    <row r="187" spans="1:18" s="24" customFormat="1" ht="25.5" x14ac:dyDescent="0.25">
      <c r="A187" s="83"/>
      <c r="B187" s="314" t="s">
        <v>437</v>
      </c>
      <c r="C187" s="313" t="s">
        <v>32</v>
      </c>
      <c r="D187" s="239">
        <f>E187+G187</f>
        <v>1088</v>
      </c>
      <c r="E187" s="357">
        <v>1088</v>
      </c>
      <c r="F187" s="239">
        <v>831</v>
      </c>
      <c r="G187" s="277"/>
      <c r="H187" s="238">
        <f>I187+K187</f>
        <v>0</v>
      </c>
      <c r="I187" s="276"/>
      <c r="J187" s="238"/>
      <c r="K187" s="238"/>
      <c r="L187" s="81">
        <f>M187+O187</f>
        <v>1088</v>
      </c>
      <c r="M187" s="81">
        <f>E187+I187</f>
        <v>1088</v>
      </c>
      <c r="N187" s="81">
        <f>F187+J187</f>
        <v>831</v>
      </c>
      <c r="O187" s="81">
        <f>G187+K187</f>
        <v>0</v>
      </c>
      <c r="Q187" s="272"/>
      <c r="R187" s="271"/>
    </row>
    <row r="188" spans="1:18" x14ac:dyDescent="0.25">
      <c r="A188" s="5" t="s">
        <v>132</v>
      </c>
      <c r="B188" s="19" t="s">
        <v>15</v>
      </c>
      <c r="C188" s="386"/>
      <c r="D188" s="279">
        <f>E188+G188</f>
        <v>955</v>
      </c>
      <c r="E188" s="279">
        <f>E189+E190</f>
        <v>955</v>
      </c>
      <c r="F188" s="279">
        <f>F189+F190</f>
        <v>729</v>
      </c>
      <c r="G188" s="279">
        <f>G189+G190</f>
        <v>0</v>
      </c>
      <c r="H188" s="278">
        <f>I188+K188</f>
        <v>0</v>
      </c>
      <c r="I188" s="278">
        <f>I189+I190</f>
        <v>0</v>
      </c>
      <c r="J188" s="278">
        <f>J189+J190</f>
        <v>0</v>
      </c>
      <c r="K188" s="278">
        <f>K189+K190</f>
        <v>0</v>
      </c>
      <c r="L188" s="147">
        <f>M188+O188</f>
        <v>955</v>
      </c>
      <c r="M188" s="147">
        <f>E188+I188</f>
        <v>955</v>
      </c>
      <c r="N188" s="147">
        <f>F188+J188</f>
        <v>729</v>
      </c>
      <c r="O188" s="147">
        <f>G188+K188</f>
        <v>0</v>
      </c>
      <c r="Q188" s="273"/>
      <c r="R188" s="117">
        <f>L328-R187</f>
        <v>0</v>
      </c>
    </row>
    <row r="189" spans="1:18" x14ac:dyDescent="0.25">
      <c r="A189" s="11"/>
      <c r="B189" s="311" t="s">
        <v>436</v>
      </c>
      <c r="C189" s="315" t="s">
        <v>32</v>
      </c>
      <c r="D189" s="239">
        <f>E189+G189</f>
        <v>49</v>
      </c>
      <c r="E189" s="357">
        <v>49</v>
      </c>
      <c r="F189" s="239">
        <v>37</v>
      </c>
      <c r="G189" s="277"/>
      <c r="H189" s="238">
        <f>I189+K189</f>
        <v>0</v>
      </c>
      <c r="I189" s="276"/>
      <c r="J189" s="238"/>
      <c r="K189" s="238"/>
      <c r="L189" s="81">
        <f>M189+O189</f>
        <v>49</v>
      </c>
      <c r="M189" s="81">
        <f>E189+I189</f>
        <v>49</v>
      </c>
      <c r="N189" s="81">
        <f>F189+J189</f>
        <v>37</v>
      </c>
      <c r="O189" s="81">
        <f>G189+K189</f>
        <v>0</v>
      </c>
      <c r="Q189" s="273"/>
      <c r="R189" s="117"/>
    </row>
    <row r="190" spans="1:18" s="24" customFormat="1" ht="25.5" x14ac:dyDescent="0.25">
      <c r="A190" s="83"/>
      <c r="B190" s="314" t="s">
        <v>437</v>
      </c>
      <c r="C190" s="313" t="s">
        <v>32</v>
      </c>
      <c r="D190" s="239">
        <f>E190+G190</f>
        <v>906</v>
      </c>
      <c r="E190" s="357">
        <v>906</v>
      </c>
      <c r="F190" s="239">
        <v>692</v>
      </c>
      <c r="G190" s="277"/>
      <c r="H190" s="238">
        <f>I190+K190</f>
        <v>0</v>
      </c>
      <c r="I190" s="276"/>
      <c r="J190" s="238"/>
      <c r="K190" s="238"/>
      <c r="L190" s="81">
        <f>M190+O190</f>
        <v>906</v>
      </c>
      <c r="M190" s="81">
        <f>E190+I190</f>
        <v>906</v>
      </c>
      <c r="N190" s="81">
        <f>F190+J190</f>
        <v>692</v>
      </c>
      <c r="O190" s="81">
        <f>G190+K190</f>
        <v>0</v>
      </c>
      <c r="Q190" s="272"/>
      <c r="R190" s="271"/>
    </row>
    <row r="191" spans="1:18" x14ac:dyDescent="0.25">
      <c r="A191" s="5" t="s">
        <v>133</v>
      </c>
      <c r="B191" s="19" t="s">
        <v>27</v>
      </c>
      <c r="C191" s="386"/>
      <c r="D191" s="279">
        <f>E191+G191</f>
        <v>7186</v>
      </c>
      <c r="E191" s="279">
        <f>E192+E193</f>
        <v>7186</v>
      </c>
      <c r="F191" s="279">
        <f>F192+F193</f>
        <v>5486</v>
      </c>
      <c r="G191" s="279">
        <f>G192+G193</f>
        <v>0</v>
      </c>
      <c r="H191" s="278">
        <f>I191+K191</f>
        <v>10</v>
      </c>
      <c r="I191" s="278">
        <f>I192+I193</f>
        <v>10</v>
      </c>
      <c r="J191" s="278">
        <f>J192+J193</f>
        <v>8</v>
      </c>
      <c r="K191" s="278">
        <f>K192+K193</f>
        <v>0</v>
      </c>
      <c r="L191" s="147">
        <f>M191+O191</f>
        <v>7196</v>
      </c>
      <c r="M191" s="147">
        <f>E191+I191</f>
        <v>7196</v>
      </c>
      <c r="N191" s="147">
        <f>F191+J191</f>
        <v>5494</v>
      </c>
      <c r="O191" s="147">
        <f>G191+K191</f>
        <v>0</v>
      </c>
      <c r="Q191" s="273"/>
      <c r="R191" s="117">
        <f>L331-R190</f>
        <v>0</v>
      </c>
    </row>
    <row r="192" spans="1:18" x14ac:dyDescent="0.25">
      <c r="A192" s="11"/>
      <c r="B192" s="311" t="s">
        <v>436</v>
      </c>
      <c r="C192" s="315" t="s">
        <v>32</v>
      </c>
      <c r="D192" s="239">
        <f>E192+G192</f>
        <v>295</v>
      </c>
      <c r="E192" s="357">
        <v>295</v>
      </c>
      <c r="F192" s="239">
        <v>225</v>
      </c>
      <c r="G192" s="277"/>
      <c r="H192" s="238">
        <f>I192+K192</f>
        <v>10</v>
      </c>
      <c r="I192" s="276">
        <v>10</v>
      </c>
      <c r="J192" s="238">
        <v>8</v>
      </c>
      <c r="K192" s="238"/>
      <c r="L192" s="81">
        <f>M192+O192</f>
        <v>305</v>
      </c>
      <c r="M192" s="81">
        <f>E192+I192</f>
        <v>305</v>
      </c>
      <c r="N192" s="81">
        <f>F192+J192</f>
        <v>233</v>
      </c>
      <c r="O192" s="81">
        <f>G192+K192</f>
        <v>0</v>
      </c>
      <c r="Q192" s="273"/>
      <c r="R192" s="117"/>
    </row>
    <row r="193" spans="1:18" s="24" customFormat="1" ht="25.5" x14ac:dyDescent="0.25">
      <c r="A193" s="83"/>
      <c r="B193" s="314" t="s">
        <v>437</v>
      </c>
      <c r="C193" s="313" t="s">
        <v>32</v>
      </c>
      <c r="D193" s="239">
        <f>E193+G193</f>
        <v>6891</v>
      </c>
      <c r="E193" s="357">
        <v>6891</v>
      </c>
      <c r="F193" s="239">
        <v>5261</v>
      </c>
      <c r="G193" s="277"/>
      <c r="H193" s="238">
        <f>I193+K193</f>
        <v>0</v>
      </c>
      <c r="I193" s="276"/>
      <c r="J193" s="238"/>
      <c r="K193" s="238"/>
      <c r="L193" s="81">
        <f>M193+O193</f>
        <v>6891</v>
      </c>
      <c r="M193" s="81">
        <f>E193+I193</f>
        <v>6891</v>
      </c>
      <c r="N193" s="81">
        <f>F193+J193</f>
        <v>5261</v>
      </c>
      <c r="O193" s="81">
        <f>G193+K193</f>
        <v>0</v>
      </c>
      <c r="Q193" s="272"/>
      <c r="R193" s="271"/>
    </row>
    <row r="194" spans="1:18" x14ac:dyDescent="0.25">
      <c r="A194" s="5" t="s">
        <v>134</v>
      </c>
      <c r="B194" s="19" t="s">
        <v>63</v>
      </c>
      <c r="C194" s="386"/>
      <c r="D194" s="279">
        <f>E194+G194</f>
        <v>2624</v>
      </c>
      <c r="E194" s="279">
        <f>E195+E196</f>
        <v>2624</v>
      </c>
      <c r="F194" s="279">
        <f>F195+F196</f>
        <v>2003</v>
      </c>
      <c r="G194" s="279">
        <f>G195+G196</f>
        <v>0</v>
      </c>
      <c r="H194" s="278">
        <f>I194+K194</f>
        <v>27</v>
      </c>
      <c r="I194" s="278">
        <f>I195+I196</f>
        <v>27</v>
      </c>
      <c r="J194" s="278">
        <f>J195+J196</f>
        <v>21</v>
      </c>
      <c r="K194" s="278">
        <f>K195+K196</f>
        <v>0</v>
      </c>
      <c r="L194" s="147">
        <f>M194+O194</f>
        <v>2651</v>
      </c>
      <c r="M194" s="147">
        <f>E194+I194</f>
        <v>2651</v>
      </c>
      <c r="N194" s="147">
        <f>F194+J194</f>
        <v>2024</v>
      </c>
      <c r="O194" s="147">
        <f>G194+K194</f>
        <v>0</v>
      </c>
      <c r="Q194" s="273"/>
      <c r="R194" s="117">
        <f>L334-R193</f>
        <v>0</v>
      </c>
    </row>
    <row r="195" spans="1:18" x14ac:dyDescent="0.25">
      <c r="A195" s="11"/>
      <c r="B195" s="311" t="s">
        <v>436</v>
      </c>
      <c r="C195" s="315" t="s">
        <v>32</v>
      </c>
      <c r="D195" s="239">
        <f>E195+G195</f>
        <v>992</v>
      </c>
      <c r="E195" s="357">
        <v>992</v>
      </c>
      <c r="F195" s="239">
        <v>757</v>
      </c>
      <c r="G195" s="277"/>
      <c r="H195" s="238">
        <f>I195+K195</f>
        <v>27</v>
      </c>
      <c r="I195" s="276">
        <v>27</v>
      </c>
      <c r="J195" s="238">
        <v>21</v>
      </c>
      <c r="K195" s="238"/>
      <c r="L195" s="81">
        <f>M195+O195</f>
        <v>1019</v>
      </c>
      <c r="M195" s="81">
        <f>E195+I195</f>
        <v>1019</v>
      </c>
      <c r="N195" s="81">
        <f>F195+J195</f>
        <v>778</v>
      </c>
      <c r="O195" s="81">
        <f>G195+K195</f>
        <v>0</v>
      </c>
      <c r="Q195" s="273"/>
      <c r="R195" s="117"/>
    </row>
    <row r="196" spans="1:18" s="24" customFormat="1" ht="25.5" x14ac:dyDescent="0.25">
      <c r="A196" s="83"/>
      <c r="B196" s="314" t="s">
        <v>437</v>
      </c>
      <c r="C196" s="313" t="s">
        <v>32</v>
      </c>
      <c r="D196" s="239">
        <f>E196+G196</f>
        <v>1632</v>
      </c>
      <c r="E196" s="357">
        <v>1632</v>
      </c>
      <c r="F196" s="239">
        <v>1246</v>
      </c>
      <c r="G196" s="277"/>
      <c r="H196" s="238">
        <f>I196+K196</f>
        <v>0</v>
      </c>
      <c r="I196" s="276"/>
      <c r="J196" s="238"/>
      <c r="K196" s="238"/>
      <c r="L196" s="81">
        <f>M196+O196</f>
        <v>1632</v>
      </c>
      <c r="M196" s="81">
        <f>E196+I196</f>
        <v>1632</v>
      </c>
      <c r="N196" s="81">
        <f>F196+J196</f>
        <v>1246</v>
      </c>
      <c r="O196" s="81">
        <f>G196+K196</f>
        <v>0</v>
      </c>
      <c r="Q196" s="272"/>
      <c r="R196" s="271"/>
    </row>
    <row r="197" spans="1:18" x14ac:dyDescent="0.25">
      <c r="A197" s="5" t="s">
        <v>135</v>
      </c>
      <c r="B197" s="19" t="s">
        <v>64</v>
      </c>
      <c r="C197" s="386"/>
      <c r="D197" s="279">
        <f>E197+G197</f>
        <v>1927</v>
      </c>
      <c r="E197" s="279">
        <f>E198+E199</f>
        <v>1927</v>
      </c>
      <c r="F197" s="279">
        <f>F198+F199</f>
        <v>1471</v>
      </c>
      <c r="G197" s="279">
        <f>G198+G199</f>
        <v>0</v>
      </c>
      <c r="H197" s="278">
        <f>I197+K197</f>
        <v>8</v>
      </c>
      <c r="I197" s="278">
        <f>I198+I199</f>
        <v>8</v>
      </c>
      <c r="J197" s="278">
        <f>J198+J199</f>
        <v>6</v>
      </c>
      <c r="K197" s="278">
        <f>K198+K199</f>
        <v>0</v>
      </c>
      <c r="L197" s="147">
        <f>M197+O197</f>
        <v>1935</v>
      </c>
      <c r="M197" s="147">
        <f>E197+I197</f>
        <v>1935</v>
      </c>
      <c r="N197" s="147">
        <f>F197+J197</f>
        <v>1477</v>
      </c>
      <c r="O197" s="147">
        <f>G197+K197</f>
        <v>0</v>
      </c>
      <c r="Q197" s="273"/>
      <c r="R197" s="117">
        <f>L337-R196</f>
        <v>0</v>
      </c>
    </row>
    <row r="198" spans="1:18" x14ac:dyDescent="0.25">
      <c r="A198" s="11"/>
      <c r="B198" s="311" t="s">
        <v>436</v>
      </c>
      <c r="C198" s="315" t="s">
        <v>32</v>
      </c>
      <c r="D198" s="239">
        <f>E198+G198</f>
        <v>295</v>
      </c>
      <c r="E198" s="357">
        <v>295</v>
      </c>
      <c r="F198" s="239">
        <v>225</v>
      </c>
      <c r="G198" s="277"/>
      <c r="H198" s="238">
        <f>I198+K198</f>
        <v>8</v>
      </c>
      <c r="I198" s="276">
        <v>8</v>
      </c>
      <c r="J198" s="238">
        <v>6</v>
      </c>
      <c r="K198" s="238"/>
      <c r="L198" s="81">
        <f>M198+O198</f>
        <v>303</v>
      </c>
      <c r="M198" s="81">
        <f>E198+I198</f>
        <v>303</v>
      </c>
      <c r="N198" s="81">
        <f>F198+J198</f>
        <v>231</v>
      </c>
      <c r="O198" s="81">
        <f>G198+K198</f>
        <v>0</v>
      </c>
      <c r="Q198" s="273"/>
      <c r="R198" s="117"/>
    </row>
    <row r="199" spans="1:18" s="24" customFormat="1" ht="25.5" x14ac:dyDescent="0.25">
      <c r="A199" s="83"/>
      <c r="B199" s="314" t="s">
        <v>437</v>
      </c>
      <c r="C199" s="313" t="s">
        <v>32</v>
      </c>
      <c r="D199" s="239">
        <f>E199+G199</f>
        <v>1632</v>
      </c>
      <c r="E199" s="357">
        <v>1632</v>
      </c>
      <c r="F199" s="239">
        <v>1246</v>
      </c>
      <c r="G199" s="277"/>
      <c r="H199" s="238">
        <f>I199+K199</f>
        <v>0</v>
      </c>
      <c r="I199" s="276"/>
      <c r="J199" s="238"/>
      <c r="K199" s="238"/>
      <c r="L199" s="81">
        <f>M199+O199</f>
        <v>1632</v>
      </c>
      <c r="M199" s="81">
        <f>E199+I199</f>
        <v>1632</v>
      </c>
      <c r="N199" s="81">
        <f>F199+J199</f>
        <v>1246</v>
      </c>
      <c r="O199" s="81">
        <f>G199+K199</f>
        <v>0</v>
      </c>
      <c r="Q199" s="272"/>
      <c r="R199" s="271"/>
    </row>
    <row r="200" spans="1:18" x14ac:dyDescent="0.25">
      <c r="A200" s="5" t="s">
        <v>136</v>
      </c>
      <c r="B200" s="19" t="s">
        <v>498</v>
      </c>
      <c r="C200" s="386"/>
      <c r="D200" s="279">
        <f>E200+G200</f>
        <v>1458</v>
      </c>
      <c r="E200" s="279">
        <f>E201+E202</f>
        <v>1458</v>
      </c>
      <c r="F200" s="279">
        <f>F201+F202</f>
        <v>1113</v>
      </c>
      <c r="G200" s="279">
        <f>G201+G202</f>
        <v>0</v>
      </c>
      <c r="H200" s="278">
        <f>I200+K200</f>
        <v>0</v>
      </c>
      <c r="I200" s="278">
        <f>I201+I202</f>
        <v>0</v>
      </c>
      <c r="J200" s="278">
        <f>J201+J202</f>
        <v>0</v>
      </c>
      <c r="K200" s="278">
        <f>K201+K202</f>
        <v>0</v>
      </c>
      <c r="L200" s="147">
        <f>M200+O200</f>
        <v>1458</v>
      </c>
      <c r="M200" s="147">
        <f>E200+I200</f>
        <v>1458</v>
      </c>
      <c r="N200" s="147">
        <f>F200+J200</f>
        <v>1113</v>
      </c>
      <c r="O200" s="147">
        <f>G200+K200</f>
        <v>0</v>
      </c>
      <c r="Q200" s="273"/>
      <c r="R200" s="117">
        <f>L340-R199</f>
        <v>0</v>
      </c>
    </row>
    <row r="201" spans="1:18" x14ac:dyDescent="0.25">
      <c r="A201" s="11"/>
      <c r="B201" s="311" t="s">
        <v>436</v>
      </c>
      <c r="C201" s="315" t="s">
        <v>32</v>
      </c>
      <c r="D201" s="239">
        <f>E201+G201</f>
        <v>98</v>
      </c>
      <c r="E201" s="357">
        <v>98</v>
      </c>
      <c r="F201" s="239">
        <v>75</v>
      </c>
      <c r="G201" s="277"/>
      <c r="H201" s="238">
        <f>I201+K201</f>
        <v>0</v>
      </c>
      <c r="I201" s="276"/>
      <c r="J201" s="238"/>
      <c r="K201" s="238"/>
      <c r="L201" s="81">
        <f>M201+O201</f>
        <v>98</v>
      </c>
      <c r="M201" s="81">
        <f>E201+I201</f>
        <v>98</v>
      </c>
      <c r="N201" s="81">
        <f>F201+J201</f>
        <v>75</v>
      </c>
      <c r="O201" s="81">
        <f>G201+K201</f>
        <v>0</v>
      </c>
      <c r="Q201" s="273"/>
      <c r="R201" s="117"/>
    </row>
    <row r="202" spans="1:18" s="24" customFormat="1" ht="25.5" x14ac:dyDescent="0.25">
      <c r="A202" s="83"/>
      <c r="B202" s="314" t="s">
        <v>437</v>
      </c>
      <c r="C202" s="313" t="s">
        <v>32</v>
      </c>
      <c r="D202" s="239">
        <f>E202+G202</f>
        <v>1360</v>
      </c>
      <c r="E202" s="357">
        <v>1360</v>
      </c>
      <c r="F202" s="239">
        <v>1038</v>
      </c>
      <c r="G202" s="277"/>
      <c r="H202" s="238">
        <f>I202+K202</f>
        <v>0</v>
      </c>
      <c r="I202" s="276"/>
      <c r="J202" s="238"/>
      <c r="K202" s="238"/>
      <c r="L202" s="81">
        <f>M202+O202</f>
        <v>1360</v>
      </c>
      <c r="M202" s="81">
        <f>E202+I202</f>
        <v>1360</v>
      </c>
      <c r="N202" s="81">
        <f>F202+J202</f>
        <v>1038</v>
      </c>
      <c r="O202" s="81">
        <f>G202+K202</f>
        <v>0</v>
      </c>
      <c r="Q202" s="272"/>
      <c r="R202" s="271"/>
    </row>
    <row r="203" spans="1:18" x14ac:dyDescent="0.25">
      <c r="A203" s="5" t="s">
        <v>137</v>
      </c>
      <c r="B203" s="19" t="s">
        <v>503</v>
      </c>
      <c r="C203" s="386"/>
      <c r="D203" s="279">
        <f>E203+G203</f>
        <v>3134</v>
      </c>
      <c r="E203" s="279">
        <f>E204+E205</f>
        <v>3134</v>
      </c>
      <c r="F203" s="279">
        <f>F204+F205</f>
        <v>2392</v>
      </c>
      <c r="G203" s="279">
        <f>G204+G205</f>
        <v>0</v>
      </c>
      <c r="H203" s="278">
        <f>I203+K203</f>
        <v>0</v>
      </c>
      <c r="I203" s="278">
        <f>I204+I205</f>
        <v>0</v>
      </c>
      <c r="J203" s="278">
        <f>J204+J205</f>
        <v>0</v>
      </c>
      <c r="K203" s="278">
        <f>K204+K205</f>
        <v>0</v>
      </c>
      <c r="L203" s="147">
        <f>M203+O203</f>
        <v>3134</v>
      </c>
      <c r="M203" s="147">
        <f>E203+I203</f>
        <v>3134</v>
      </c>
      <c r="N203" s="147">
        <f>F203+J203</f>
        <v>2392</v>
      </c>
      <c r="O203" s="147">
        <f>G203+K203</f>
        <v>0</v>
      </c>
      <c r="Q203" s="273"/>
      <c r="R203" s="117">
        <f>L343-R202</f>
        <v>0</v>
      </c>
    </row>
    <row r="204" spans="1:18" x14ac:dyDescent="0.25">
      <c r="A204" s="11"/>
      <c r="B204" s="311" t="s">
        <v>436</v>
      </c>
      <c r="C204" s="315" t="s">
        <v>32</v>
      </c>
      <c r="D204" s="239">
        <f>E204+G204</f>
        <v>958</v>
      </c>
      <c r="E204" s="357">
        <v>958</v>
      </c>
      <c r="F204" s="239">
        <v>731</v>
      </c>
      <c r="G204" s="277"/>
      <c r="H204" s="238">
        <f>I204+K204</f>
        <v>0</v>
      </c>
      <c r="I204" s="276"/>
      <c r="J204" s="238"/>
      <c r="K204" s="238"/>
      <c r="L204" s="81">
        <f>M204+O204</f>
        <v>958</v>
      </c>
      <c r="M204" s="81">
        <f>E204+I204</f>
        <v>958</v>
      </c>
      <c r="N204" s="81">
        <f>F204+J204</f>
        <v>731</v>
      </c>
      <c r="O204" s="81">
        <f>G204+K204</f>
        <v>0</v>
      </c>
      <c r="Q204" s="273"/>
      <c r="R204" s="117"/>
    </row>
    <row r="205" spans="1:18" s="24" customFormat="1" ht="25.5" x14ac:dyDescent="0.25">
      <c r="A205" s="83"/>
      <c r="B205" s="314" t="s">
        <v>437</v>
      </c>
      <c r="C205" s="313" t="s">
        <v>32</v>
      </c>
      <c r="D205" s="239">
        <f>E205+G205</f>
        <v>2176</v>
      </c>
      <c r="E205" s="357">
        <v>2176</v>
      </c>
      <c r="F205" s="239">
        <v>1661</v>
      </c>
      <c r="G205" s="277"/>
      <c r="H205" s="238">
        <f>I205+K205</f>
        <v>0</v>
      </c>
      <c r="I205" s="276"/>
      <c r="J205" s="238"/>
      <c r="K205" s="238"/>
      <c r="L205" s="81">
        <f>M205+O205</f>
        <v>2176</v>
      </c>
      <c r="M205" s="81">
        <f>E205+I205</f>
        <v>2176</v>
      </c>
      <c r="N205" s="81">
        <f>F205+J205</f>
        <v>1661</v>
      </c>
      <c r="O205" s="81">
        <f>G205+K205</f>
        <v>0</v>
      </c>
      <c r="Q205" s="272"/>
      <c r="R205" s="271"/>
    </row>
    <row r="206" spans="1:18" x14ac:dyDescent="0.25">
      <c r="A206" s="5" t="s">
        <v>138</v>
      </c>
      <c r="B206" s="19" t="s">
        <v>74</v>
      </c>
      <c r="C206" s="386"/>
      <c r="D206" s="279">
        <f>E206+G206</f>
        <v>1557</v>
      </c>
      <c r="E206" s="279">
        <f>E207+E208</f>
        <v>1557</v>
      </c>
      <c r="F206" s="279">
        <f>F207+F208</f>
        <v>1188</v>
      </c>
      <c r="G206" s="279">
        <f>G207+G208</f>
        <v>0</v>
      </c>
      <c r="H206" s="278">
        <f>I206+K206</f>
        <v>5</v>
      </c>
      <c r="I206" s="278">
        <f>I207+I208</f>
        <v>5</v>
      </c>
      <c r="J206" s="278">
        <f>J207+J208</f>
        <v>4</v>
      </c>
      <c r="K206" s="278">
        <f>K207+K208</f>
        <v>0</v>
      </c>
      <c r="L206" s="147">
        <f>M206+O206</f>
        <v>1562</v>
      </c>
      <c r="M206" s="147">
        <f>E206+I206</f>
        <v>1562</v>
      </c>
      <c r="N206" s="147">
        <f>F206+J206</f>
        <v>1192</v>
      </c>
      <c r="O206" s="147">
        <f>G206+K206</f>
        <v>0</v>
      </c>
      <c r="Q206" s="273"/>
      <c r="R206" s="117">
        <f>L346-R205</f>
        <v>0</v>
      </c>
    </row>
    <row r="207" spans="1:18" x14ac:dyDescent="0.25">
      <c r="A207" s="11"/>
      <c r="B207" s="311" t="s">
        <v>436</v>
      </c>
      <c r="C207" s="315" t="s">
        <v>32</v>
      </c>
      <c r="D207" s="239">
        <f>E207+G207</f>
        <v>197</v>
      </c>
      <c r="E207" s="357">
        <v>197</v>
      </c>
      <c r="F207" s="239">
        <v>150</v>
      </c>
      <c r="G207" s="277"/>
      <c r="H207" s="238">
        <f>I207+K207</f>
        <v>5</v>
      </c>
      <c r="I207" s="276">
        <v>5</v>
      </c>
      <c r="J207" s="238">
        <v>4</v>
      </c>
      <c r="K207" s="238"/>
      <c r="L207" s="81">
        <f>M207+O207</f>
        <v>202</v>
      </c>
      <c r="M207" s="81">
        <f>E207+I207</f>
        <v>202</v>
      </c>
      <c r="N207" s="81">
        <f>F207+J207</f>
        <v>154</v>
      </c>
      <c r="O207" s="81">
        <f>G207+K207</f>
        <v>0</v>
      </c>
      <c r="Q207" s="273"/>
      <c r="R207" s="117"/>
    </row>
    <row r="208" spans="1:18" s="24" customFormat="1" ht="25.5" x14ac:dyDescent="0.25">
      <c r="A208" s="83"/>
      <c r="B208" s="314" t="s">
        <v>437</v>
      </c>
      <c r="C208" s="313" t="s">
        <v>32</v>
      </c>
      <c r="D208" s="239">
        <f>E208+G208</f>
        <v>1360</v>
      </c>
      <c r="E208" s="357">
        <v>1360</v>
      </c>
      <c r="F208" s="239">
        <v>1038</v>
      </c>
      <c r="G208" s="277"/>
      <c r="H208" s="238">
        <f>I208+K208</f>
        <v>0</v>
      </c>
      <c r="I208" s="276"/>
      <c r="J208" s="238"/>
      <c r="K208" s="238"/>
      <c r="L208" s="81">
        <f>M208+O208</f>
        <v>1360</v>
      </c>
      <c r="M208" s="81">
        <f>E208+I208</f>
        <v>1360</v>
      </c>
      <c r="N208" s="81">
        <f>F208+J208</f>
        <v>1038</v>
      </c>
      <c r="O208" s="81">
        <f>G208+K208</f>
        <v>0</v>
      </c>
      <c r="Q208" s="272"/>
      <c r="R208" s="271"/>
    </row>
    <row r="209" spans="1:18" x14ac:dyDescent="0.25">
      <c r="A209" s="5" t="s">
        <v>139</v>
      </c>
      <c r="B209" s="19" t="s">
        <v>167</v>
      </c>
      <c r="C209" s="386"/>
      <c r="D209" s="279">
        <f>E209+G209</f>
        <v>1103</v>
      </c>
      <c r="E209" s="279">
        <f>E210+E211</f>
        <v>1103</v>
      </c>
      <c r="F209" s="279">
        <f>F210+F211</f>
        <v>842</v>
      </c>
      <c r="G209" s="279">
        <f>G210+G211</f>
        <v>0</v>
      </c>
      <c r="H209" s="278">
        <f>I209+K209</f>
        <v>5</v>
      </c>
      <c r="I209" s="278">
        <f>I210+I211</f>
        <v>5</v>
      </c>
      <c r="J209" s="278">
        <f>J210+J211</f>
        <v>4</v>
      </c>
      <c r="K209" s="278">
        <f>K210+K211</f>
        <v>0</v>
      </c>
      <c r="L209" s="147">
        <f>M209+O209</f>
        <v>1108</v>
      </c>
      <c r="M209" s="147">
        <f>E209+I209</f>
        <v>1108</v>
      </c>
      <c r="N209" s="147">
        <f>F209+J209</f>
        <v>846</v>
      </c>
      <c r="O209" s="147">
        <f>G209+K209</f>
        <v>0</v>
      </c>
      <c r="Q209" s="273"/>
      <c r="R209" s="117">
        <f>L349-R208</f>
        <v>0</v>
      </c>
    </row>
    <row r="210" spans="1:18" x14ac:dyDescent="0.25">
      <c r="A210" s="11"/>
      <c r="B210" s="311" t="s">
        <v>436</v>
      </c>
      <c r="C210" s="315" t="s">
        <v>32</v>
      </c>
      <c r="D210" s="239">
        <f>E210+G210</f>
        <v>197</v>
      </c>
      <c r="E210" s="357">
        <v>197</v>
      </c>
      <c r="F210" s="239">
        <v>150</v>
      </c>
      <c r="G210" s="277"/>
      <c r="H210" s="238">
        <f>I210+K210</f>
        <v>5</v>
      </c>
      <c r="I210" s="276">
        <v>5</v>
      </c>
      <c r="J210" s="238">
        <v>4</v>
      </c>
      <c r="K210" s="238"/>
      <c r="L210" s="81">
        <f>M210+O210</f>
        <v>202</v>
      </c>
      <c r="M210" s="81">
        <f>E210+I210</f>
        <v>202</v>
      </c>
      <c r="N210" s="81">
        <f>F210+J210</f>
        <v>154</v>
      </c>
      <c r="O210" s="81">
        <f>G210+K210</f>
        <v>0</v>
      </c>
      <c r="Q210" s="273"/>
      <c r="R210" s="117"/>
    </row>
    <row r="211" spans="1:18" s="24" customFormat="1" ht="25.5" x14ac:dyDescent="0.25">
      <c r="A211" s="83"/>
      <c r="B211" s="314" t="s">
        <v>437</v>
      </c>
      <c r="C211" s="313" t="s">
        <v>32</v>
      </c>
      <c r="D211" s="239">
        <f>E211+G211</f>
        <v>906</v>
      </c>
      <c r="E211" s="357">
        <v>906</v>
      </c>
      <c r="F211" s="239">
        <v>692</v>
      </c>
      <c r="G211" s="277"/>
      <c r="H211" s="238">
        <f>I211+K211</f>
        <v>0</v>
      </c>
      <c r="I211" s="276"/>
      <c r="J211" s="238"/>
      <c r="K211" s="238"/>
      <c r="L211" s="81">
        <f>M211+O211</f>
        <v>906</v>
      </c>
      <c r="M211" s="81">
        <f>E211+I211</f>
        <v>906</v>
      </c>
      <c r="N211" s="81">
        <f>F211+J211</f>
        <v>692</v>
      </c>
      <c r="O211" s="81">
        <f>G211+K211</f>
        <v>0</v>
      </c>
      <c r="Q211" s="272"/>
      <c r="R211" s="271"/>
    </row>
    <row r="212" spans="1:18" x14ac:dyDescent="0.25">
      <c r="A212" s="5" t="s">
        <v>177</v>
      </c>
      <c r="B212" s="19" t="s">
        <v>30</v>
      </c>
      <c r="C212" s="386"/>
      <c r="D212" s="279">
        <f>E212+G212</f>
        <v>14885</v>
      </c>
      <c r="E212" s="279">
        <f>E213+E214</f>
        <v>14885</v>
      </c>
      <c r="F212" s="279">
        <f>F213+F214</f>
        <v>11365</v>
      </c>
      <c r="G212" s="279">
        <f>G213+G214</f>
        <v>0</v>
      </c>
      <c r="H212" s="278">
        <f>I212+K212</f>
        <v>16</v>
      </c>
      <c r="I212" s="278">
        <f>I213+I214</f>
        <v>16</v>
      </c>
      <c r="J212" s="278">
        <f>J213+J214</f>
        <v>12</v>
      </c>
      <c r="K212" s="278">
        <f>K213+K214</f>
        <v>0</v>
      </c>
      <c r="L212" s="147">
        <f>M212+O212</f>
        <v>14901</v>
      </c>
      <c r="M212" s="147">
        <f>E212+I212</f>
        <v>14901</v>
      </c>
      <c r="N212" s="147">
        <f>F212+J212</f>
        <v>11377</v>
      </c>
      <c r="O212" s="147">
        <f>G212+K212</f>
        <v>0</v>
      </c>
      <c r="Q212" s="273"/>
      <c r="R212" s="117">
        <f>L352-R211</f>
        <v>0</v>
      </c>
    </row>
    <row r="213" spans="1:18" x14ac:dyDescent="0.25">
      <c r="A213" s="11"/>
      <c r="B213" s="311" t="s">
        <v>436</v>
      </c>
      <c r="C213" s="315" t="s">
        <v>32</v>
      </c>
      <c r="D213" s="239">
        <f>E213+G213</f>
        <v>589</v>
      </c>
      <c r="E213" s="357">
        <v>589</v>
      </c>
      <c r="F213" s="239">
        <v>450</v>
      </c>
      <c r="G213" s="277"/>
      <c r="H213" s="238">
        <f>I213+K213</f>
        <v>16</v>
      </c>
      <c r="I213" s="276">
        <v>16</v>
      </c>
      <c r="J213" s="238">
        <v>12</v>
      </c>
      <c r="K213" s="238"/>
      <c r="L213" s="81">
        <f>M213+O213</f>
        <v>605</v>
      </c>
      <c r="M213" s="81">
        <f>E213+I213</f>
        <v>605</v>
      </c>
      <c r="N213" s="81">
        <f>F213+J213</f>
        <v>462</v>
      </c>
      <c r="O213" s="81">
        <f>G213+K213</f>
        <v>0</v>
      </c>
      <c r="Q213" s="273"/>
      <c r="R213" s="117"/>
    </row>
    <row r="214" spans="1:18" s="24" customFormat="1" ht="25.5" x14ac:dyDescent="0.25">
      <c r="A214" s="83"/>
      <c r="B214" s="314" t="s">
        <v>437</v>
      </c>
      <c r="C214" s="313" t="s">
        <v>32</v>
      </c>
      <c r="D214" s="239">
        <f>E214+G214</f>
        <v>14296</v>
      </c>
      <c r="E214" s="357">
        <v>14296</v>
      </c>
      <c r="F214" s="239">
        <v>10915</v>
      </c>
      <c r="G214" s="277"/>
      <c r="H214" s="238">
        <f>I214+K214</f>
        <v>0</v>
      </c>
      <c r="I214" s="276"/>
      <c r="J214" s="238"/>
      <c r="K214" s="238"/>
      <c r="L214" s="81">
        <f>M214+O214</f>
        <v>14296</v>
      </c>
      <c r="M214" s="81">
        <f>E214+I214</f>
        <v>14296</v>
      </c>
      <c r="N214" s="81">
        <f>F214+J214</f>
        <v>10915</v>
      </c>
      <c r="O214" s="81">
        <f>G214+K214</f>
        <v>0</v>
      </c>
      <c r="Q214" s="272"/>
      <c r="R214" s="271"/>
    </row>
    <row r="215" spans="1:18" x14ac:dyDescent="0.25">
      <c r="A215" s="5" t="s">
        <v>140</v>
      </c>
      <c r="B215" s="19" t="s">
        <v>31</v>
      </c>
      <c r="C215" s="386"/>
      <c r="D215" s="279">
        <f>E215+G215</f>
        <v>3755</v>
      </c>
      <c r="E215" s="279">
        <f>E216+E217</f>
        <v>3755</v>
      </c>
      <c r="F215" s="279">
        <f>F216+F217</f>
        <v>2867</v>
      </c>
      <c r="G215" s="279">
        <f>G216+G217</f>
        <v>0</v>
      </c>
      <c r="H215" s="278">
        <f>I215+K215</f>
        <v>14</v>
      </c>
      <c r="I215" s="278">
        <f>I216+I217</f>
        <v>14</v>
      </c>
      <c r="J215" s="278">
        <f>J216+J217</f>
        <v>11</v>
      </c>
      <c r="K215" s="278">
        <f>K216+K217</f>
        <v>0</v>
      </c>
      <c r="L215" s="147">
        <f>M215+O215</f>
        <v>3769</v>
      </c>
      <c r="M215" s="147">
        <f>E215+I215</f>
        <v>3769</v>
      </c>
      <c r="N215" s="147">
        <f>F215+J215</f>
        <v>2878</v>
      </c>
      <c r="O215" s="147">
        <f>G215+K215</f>
        <v>0</v>
      </c>
      <c r="Q215" s="273"/>
      <c r="R215" s="117">
        <f>L355-R214</f>
        <v>0</v>
      </c>
    </row>
    <row r="216" spans="1:18" x14ac:dyDescent="0.25">
      <c r="A216" s="11"/>
      <c r="B216" s="311" t="s">
        <v>436</v>
      </c>
      <c r="C216" s="315" t="s">
        <v>32</v>
      </c>
      <c r="D216" s="239">
        <f>E216+G216</f>
        <v>491</v>
      </c>
      <c r="E216" s="357">
        <v>491</v>
      </c>
      <c r="F216" s="239">
        <v>375</v>
      </c>
      <c r="G216" s="277"/>
      <c r="H216" s="238">
        <f>I216+K216</f>
        <v>14</v>
      </c>
      <c r="I216" s="276">
        <v>14</v>
      </c>
      <c r="J216" s="238">
        <v>11</v>
      </c>
      <c r="K216" s="238"/>
      <c r="L216" s="81">
        <f>M216+O216</f>
        <v>505</v>
      </c>
      <c r="M216" s="81">
        <f>E216+I216</f>
        <v>505</v>
      </c>
      <c r="N216" s="81">
        <f>F216+J216</f>
        <v>386</v>
      </c>
      <c r="O216" s="81">
        <f>G216+K216</f>
        <v>0</v>
      </c>
      <c r="Q216" s="273"/>
      <c r="R216" s="117"/>
    </row>
    <row r="217" spans="1:18" s="24" customFormat="1" ht="25.5" x14ac:dyDescent="0.25">
      <c r="A217" s="83"/>
      <c r="B217" s="314" t="s">
        <v>437</v>
      </c>
      <c r="C217" s="313" t="s">
        <v>32</v>
      </c>
      <c r="D217" s="239">
        <f>E217+G217</f>
        <v>3264</v>
      </c>
      <c r="E217" s="357">
        <v>3264</v>
      </c>
      <c r="F217" s="239">
        <v>2492</v>
      </c>
      <c r="G217" s="277"/>
      <c r="H217" s="238">
        <f>I217+K217</f>
        <v>0</v>
      </c>
      <c r="I217" s="276"/>
      <c r="J217" s="238"/>
      <c r="K217" s="238"/>
      <c r="L217" s="81">
        <f>M217+O217</f>
        <v>3264</v>
      </c>
      <c r="M217" s="81">
        <f>E217+I217</f>
        <v>3264</v>
      </c>
      <c r="N217" s="81">
        <f>F217+J217</f>
        <v>2492</v>
      </c>
      <c r="O217" s="81">
        <f>G217+K217</f>
        <v>0</v>
      </c>
      <c r="Q217" s="272"/>
      <c r="R217" s="271"/>
    </row>
    <row r="218" spans="1:18" x14ac:dyDescent="0.25">
      <c r="A218" s="5" t="s">
        <v>141</v>
      </c>
      <c r="B218" s="19" t="s">
        <v>71</v>
      </c>
      <c r="C218" s="469" t="s">
        <v>32</v>
      </c>
      <c r="D218" s="239">
        <f>E218+G218</f>
        <v>1180</v>
      </c>
      <c r="E218" s="357">
        <v>1180</v>
      </c>
      <c r="F218" s="239">
        <v>901</v>
      </c>
      <c r="G218" s="277"/>
      <c r="H218" s="238">
        <f>I218+K218</f>
        <v>33</v>
      </c>
      <c r="I218" s="276">
        <v>33</v>
      </c>
      <c r="J218" s="238">
        <v>25</v>
      </c>
      <c r="K218" s="238"/>
      <c r="L218" s="81">
        <f>M218+O218</f>
        <v>1213</v>
      </c>
      <c r="M218" s="81">
        <f>E218+I218</f>
        <v>1213</v>
      </c>
      <c r="N218" s="81">
        <f>F218+J218</f>
        <v>926</v>
      </c>
      <c r="O218" s="81">
        <f>G218+K218</f>
        <v>0</v>
      </c>
      <c r="Q218" s="273"/>
      <c r="R218" s="117">
        <f>L358-R217</f>
        <v>0</v>
      </c>
    </row>
    <row r="219" spans="1:18" x14ac:dyDescent="0.25">
      <c r="A219" s="11"/>
      <c r="B219" s="311" t="s">
        <v>436</v>
      </c>
      <c r="C219" s="470"/>
      <c r="D219" s="237" t="s">
        <v>189</v>
      </c>
      <c r="E219" s="356"/>
      <c r="F219" s="237"/>
      <c r="G219" s="275"/>
      <c r="H219" s="236">
        <f>I219+K219</f>
        <v>0</v>
      </c>
      <c r="I219" s="274"/>
      <c r="J219" s="236"/>
      <c r="K219" s="236"/>
      <c r="L219" s="82"/>
      <c r="M219" s="82"/>
      <c r="N219" s="82"/>
      <c r="O219" s="82"/>
      <c r="Q219" s="273"/>
      <c r="R219" s="117"/>
    </row>
    <row r="220" spans="1:18" x14ac:dyDescent="0.25">
      <c r="A220" s="13" t="s">
        <v>142</v>
      </c>
      <c r="B220" s="1" t="s">
        <v>195</v>
      </c>
      <c r="C220" s="312"/>
      <c r="D220" s="188">
        <f>D176+D179+D182+D185+D188+D191+D194+D197+D200+D203+D206+D209+D212+D215+D218</f>
        <v>276324</v>
      </c>
      <c r="E220" s="188">
        <f>E176+E179+E182+E185+E188+E191+E194+E197+E200+E203+E206+E209+E212+E215+E218</f>
        <v>44628</v>
      </c>
      <c r="F220" s="188">
        <f>F176+F179+F182+F185+F188+F191+F194+F197+F200+F203+F206+F209+F212+F215+F218</f>
        <v>33996</v>
      </c>
      <c r="G220" s="188">
        <f>G176+G179+G182+G185+G188+G191+G194+G197+G200+G203+G206+G209+G212+G215+G218</f>
        <v>231696</v>
      </c>
      <c r="H220" s="269">
        <f>H176+H179+H182+H185+H188+H191+H194+H197+H200+H203+H206+H209+H212+H215+H218</f>
        <v>-49212</v>
      </c>
      <c r="I220" s="269">
        <f>I176+I179+I182+I185+I188+I191+I194+I197+I200+I203+I206+I209+I212+I215+I218</f>
        <v>23</v>
      </c>
      <c r="J220" s="269">
        <f>J176+J179+J182+J185+J188+J191+J194+J197+J200+J203+J206+J209+J212+J215+J218</f>
        <v>93</v>
      </c>
      <c r="K220" s="269">
        <f>K176+K179+K182+K185+K188+K191+K194+K197+K200+K203+K206+K209+K212+K215+K218</f>
        <v>-49235</v>
      </c>
      <c r="L220" s="84">
        <f>L176+L179+L182+L185+L188+L191+L194+L197+L200+L203+L206+L209+L212+L215+L218</f>
        <v>227112</v>
      </c>
      <c r="M220" s="84">
        <f>M176+M179+M182+M185+M188+M191+M194+M197+M200+M203+M206+M209+M212+M215+M218</f>
        <v>44651</v>
      </c>
      <c r="N220" s="84">
        <f>N176+N179+N182+N185+N188+N191+N194+N197+N200+N203+N206+N209+N212+N215+N218</f>
        <v>34089</v>
      </c>
      <c r="O220" s="84">
        <f>O176+O179+O182+O185+O188+O191+O194+O197+O200+O203+O206+O209+O212+O215+O218</f>
        <v>182461</v>
      </c>
    </row>
    <row r="221" spans="1:18" ht="15.95" customHeight="1" x14ac:dyDescent="0.25">
      <c r="A221" s="11" t="s">
        <v>143</v>
      </c>
      <c r="B221" s="498" t="s">
        <v>75</v>
      </c>
      <c r="C221" s="498"/>
      <c r="D221" s="498"/>
      <c r="E221" s="498"/>
      <c r="F221" s="498"/>
      <c r="G221" s="498"/>
      <c r="H221" s="498"/>
      <c r="I221" s="498"/>
      <c r="J221" s="498"/>
      <c r="K221" s="498"/>
      <c r="L221" s="498"/>
      <c r="M221" s="498"/>
      <c r="N221" s="498"/>
      <c r="O221" s="498"/>
    </row>
    <row r="222" spans="1:18" ht="19.5" customHeight="1" x14ac:dyDescent="0.25">
      <c r="A222" s="48" t="s">
        <v>144</v>
      </c>
      <c r="B222" s="19" t="s">
        <v>20</v>
      </c>
      <c r="C222" s="368" t="s">
        <v>24</v>
      </c>
      <c r="D222" s="279">
        <f>E222+G222</f>
        <v>146710</v>
      </c>
      <c r="E222" s="279">
        <f>E223+E224</f>
        <v>1900</v>
      </c>
      <c r="F222" s="279">
        <f>F223+F224</f>
        <v>0</v>
      </c>
      <c r="G222" s="279">
        <f>G223+G224</f>
        <v>144810</v>
      </c>
      <c r="H222" s="278">
        <f>I222+K222</f>
        <v>-23048</v>
      </c>
      <c r="I222" s="278">
        <f>I223+I224</f>
        <v>0</v>
      </c>
      <c r="J222" s="278">
        <f>J223+J224</f>
        <v>0</v>
      </c>
      <c r="K222" s="278">
        <f>K223+K224</f>
        <v>-23048</v>
      </c>
      <c r="L222" s="147">
        <f>M222+O222</f>
        <v>123662</v>
      </c>
      <c r="M222" s="147">
        <f>E222+I222</f>
        <v>1900</v>
      </c>
      <c r="N222" s="147">
        <f>F222+J222</f>
        <v>0</v>
      </c>
      <c r="O222" s="147">
        <f>G222+K222</f>
        <v>121762</v>
      </c>
    </row>
    <row r="223" spans="1:18" ht="26.25" x14ac:dyDescent="0.25">
      <c r="A223" s="66"/>
      <c r="B223" s="392" t="s">
        <v>410</v>
      </c>
      <c r="C223" s="367" t="s">
        <v>24</v>
      </c>
      <c r="D223" s="279">
        <f>E223+G223</f>
        <v>144810</v>
      </c>
      <c r="E223" s="279"/>
      <c r="F223" s="279"/>
      <c r="G223" s="279">
        <v>144810</v>
      </c>
      <c r="H223" s="278">
        <f>I223+K223</f>
        <v>-23048</v>
      </c>
      <c r="I223" s="278"/>
      <c r="J223" s="278"/>
      <c r="K223" s="278">
        <v>-23048</v>
      </c>
      <c r="L223" s="147">
        <f>M223+O223</f>
        <v>121762</v>
      </c>
      <c r="M223" s="147">
        <f>E223+I223</f>
        <v>0</v>
      </c>
      <c r="N223" s="147">
        <f>F223+J223</f>
        <v>0</v>
      </c>
      <c r="O223" s="147">
        <f>G223+K223</f>
        <v>121762</v>
      </c>
    </row>
    <row r="224" spans="1:18" ht="39.75" customHeight="1" x14ac:dyDescent="0.25">
      <c r="A224" s="79"/>
      <c r="B224" s="343" t="s">
        <v>508</v>
      </c>
      <c r="C224" s="367" t="s">
        <v>24</v>
      </c>
      <c r="D224" s="279">
        <f>E224+G224</f>
        <v>1900</v>
      </c>
      <c r="E224" s="279">
        <v>1900</v>
      </c>
      <c r="F224" s="279"/>
      <c r="G224" s="279"/>
      <c r="H224" s="278">
        <f>I224+K224</f>
        <v>0</v>
      </c>
      <c r="I224" s="278"/>
      <c r="J224" s="278"/>
      <c r="K224" s="278"/>
      <c r="L224" s="147">
        <f>M224+O224</f>
        <v>1900</v>
      </c>
      <c r="M224" s="147">
        <f>E224+I224</f>
        <v>1900</v>
      </c>
      <c r="N224" s="147">
        <f>F224+J224</f>
        <v>0</v>
      </c>
      <c r="O224" s="147">
        <f>G224+K224</f>
        <v>0</v>
      </c>
    </row>
    <row r="225" spans="1:18" s="24" customFormat="1" x14ac:dyDescent="0.25">
      <c r="A225" s="5" t="s">
        <v>145</v>
      </c>
      <c r="B225" s="59" t="s">
        <v>58</v>
      </c>
      <c r="C225" s="465" t="s">
        <v>24</v>
      </c>
      <c r="D225" s="239">
        <f>E225+G225</f>
        <v>2135</v>
      </c>
      <c r="E225" s="268">
        <v>2135</v>
      </c>
      <c r="F225" s="239">
        <v>1630</v>
      </c>
      <c r="G225" s="268">
        <f>G226</f>
        <v>0</v>
      </c>
      <c r="H225" s="238">
        <f>I225+K225</f>
        <v>0</v>
      </c>
      <c r="I225" s="267"/>
      <c r="J225" s="238"/>
      <c r="K225" s="267"/>
      <c r="L225" s="81">
        <f>M225+O225</f>
        <v>2135</v>
      </c>
      <c r="M225" s="266">
        <f>E225+I225</f>
        <v>2135</v>
      </c>
      <c r="N225" s="81">
        <f>F225+J225</f>
        <v>1630</v>
      </c>
      <c r="O225" s="265">
        <f>G225+K225</f>
        <v>0</v>
      </c>
      <c r="Q225" s="2"/>
      <c r="R225" s="2"/>
    </row>
    <row r="226" spans="1:18" s="24" customFormat="1" x14ac:dyDescent="0.25">
      <c r="A226" s="83"/>
      <c r="B226" s="311" t="s">
        <v>436</v>
      </c>
      <c r="C226" s="466"/>
      <c r="D226" s="237"/>
      <c r="E226" s="237"/>
      <c r="F226" s="237"/>
      <c r="G226" s="264"/>
      <c r="H226" s="236"/>
      <c r="I226" s="263"/>
      <c r="J226" s="236"/>
      <c r="K226" s="263"/>
      <c r="L226" s="82"/>
      <c r="M226" s="262"/>
      <c r="N226" s="82"/>
      <c r="O226" s="261"/>
      <c r="Q226" s="2"/>
      <c r="R226" s="2"/>
    </row>
    <row r="227" spans="1:18" s="24" customFormat="1" x14ac:dyDescent="0.25">
      <c r="A227" s="48" t="s">
        <v>146</v>
      </c>
      <c r="B227" s="19" t="s">
        <v>76</v>
      </c>
      <c r="C227" s="310"/>
      <c r="D227" s="279">
        <f>E227+G227</f>
        <v>173065</v>
      </c>
      <c r="E227" s="279">
        <f>E228+E230+E229</f>
        <v>173065</v>
      </c>
      <c r="F227" s="279">
        <f>F228+F230+F229</f>
        <v>132271</v>
      </c>
      <c r="G227" s="279">
        <f>G228+G230+G229</f>
        <v>0</v>
      </c>
      <c r="H227" s="278">
        <f>I227+K227</f>
        <v>0</v>
      </c>
      <c r="I227" s="278">
        <f>I228+I230+I229</f>
        <v>0</v>
      </c>
      <c r="J227" s="278">
        <f>J228+J230+J229</f>
        <v>0</v>
      </c>
      <c r="K227" s="278">
        <f>K228+K230+K229</f>
        <v>0</v>
      </c>
      <c r="L227" s="147">
        <f>M227+O227</f>
        <v>173065</v>
      </c>
      <c r="M227" s="147">
        <f>E227+I227</f>
        <v>173065</v>
      </c>
      <c r="N227" s="147">
        <f>F227+J227</f>
        <v>132271</v>
      </c>
      <c r="O227" s="147">
        <f>G227+K227</f>
        <v>0</v>
      </c>
      <c r="Q227" s="2"/>
      <c r="R227" s="2"/>
    </row>
    <row r="228" spans="1:18" s="24" customFormat="1" x14ac:dyDescent="0.25">
      <c r="A228" s="66"/>
      <c r="B228" s="390" t="s">
        <v>436</v>
      </c>
      <c r="C228" s="386" t="s">
        <v>24</v>
      </c>
      <c r="D228" s="279">
        <f>E228+G228</f>
        <v>1379</v>
      </c>
      <c r="E228" s="279">
        <v>1379</v>
      </c>
      <c r="F228" s="279">
        <v>1053</v>
      </c>
      <c r="G228" s="279"/>
      <c r="H228" s="278">
        <f>I228+K228</f>
        <v>0</v>
      </c>
      <c r="I228" s="278"/>
      <c r="J228" s="278"/>
      <c r="K228" s="278"/>
      <c r="L228" s="81">
        <f>M228+O228</f>
        <v>1379</v>
      </c>
      <c r="M228" s="266">
        <f>E228+I228</f>
        <v>1379</v>
      </c>
      <c r="N228" s="81">
        <f>F228+J228</f>
        <v>1053</v>
      </c>
      <c r="O228" s="265">
        <f>G228+K228</f>
        <v>0</v>
      </c>
      <c r="Q228" s="2"/>
      <c r="R228" s="2"/>
    </row>
    <row r="229" spans="1:18" s="24" customFormat="1" ht="25.5" x14ac:dyDescent="0.25">
      <c r="A229" s="66"/>
      <c r="B229" s="309" t="s">
        <v>437</v>
      </c>
      <c r="C229" s="386" t="s">
        <v>24</v>
      </c>
      <c r="D229" s="279">
        <f>E229+G229</f>
        <v>181</v>
      </c>
      <c r="E229" s="279">
        <v>181</v>
      </c>
      <c r="F229" s="279">
        <v>138</v>
      </c>
      <c r="G229" s="279"/>
      <c r="H229" s="278">
        <f>I229+K229</f>
        <v>0</v>
      </c>
      <c r="I229" s="278"/>
      <c r="J229" s="278"/>
      <c r="K229" s="278"/>
      <c r="L229" s="81">
        <f>M229+O229</f>
        <v>181</v>
      </c>
      <c r="M229" s="266">
        <f>E229+I229</f>
        <v>181</v>
      </c>
      <c r="N229" s="81">
        <f>F229+J229</f>
        <v>138</v>
      </c>
      <c r="O229" s="265">
        <f>G229+K229</f>
        <v>0</v>
      </c>
      <c r="Q229" s="2"/>
      <c r="R229" s="2"/>
    </row>
    <row r="230" spans="1:18" s="24" customFormat="1" ht="26.25" x14ac:dyDescent="0.25">
      <c r="A230" s="79"/>
      <c r="B230" s="343" t="s">
        <v>432</v>
      </c>
      <c r="C230" s="386" t="s">
        <v>24</v>
      </c>
      <c r="D230" s="279">
        <f>E230+G230</f>
        <v>171505</v>
      </c>
      <c r="E230" s="279">
        <v>171505</v>
      </c>
      <c r="F230" s="279">
        <v>131080</v>
      </c>
      <c r="G230" s="279"/>
      <c r="H230" s="278">
        <f>I230+K230</f>
        <v>0</v>
      </c>
      <c r="I230" s="278"/>
      <c r="J230" s="278"/>
      <c r="K230" s="278"/>
      <c r="L230" s="147">
        <f>M230+O230</f>
        <v>171505</v>
      </c>
      <c r="M230" s="147">
        <f>E230+I230</f>
        <v>171505</v>
      </c>
      <c r="N230" s="147">
        <f>F230+J230</f>
        <v>131080</v>
      </c>
      <c r="O230" s="147">
        <f>G230+K230</f>
        <v>0</v>
      </c>
      <c r="Q230" s="2"/>
      <c r="R230" s="2"/>
    </row>
    <row r="231" spans="1:18" ht="18" customHeight="1" x14ac:dyDescent="0.25">
      <c r="A231" s="13" t="s">
        <v>178</v>
      </c>
      <c r="B231" s="146" t="s">
        <v>196</v>
      </c>
      <c r="C231" s="344"/>
      <c r="D231" s="188">
        <f>D227+D222+D225</f>
        <v>321910</v>
      </c>
      <c r="E231" s="188">
        <f>E227+E222+E225</f>
        <v>177100</v>
      </c>
      <c r="F231" s="188">
        <f>F227+F222+F225</f>
        <v>133901</v>
      </c>
      <c r="G231" s="188">
        <f>G227+G222+G225</f>
        <v>144810</v>
      </c>
      <c r="H231" s="269">
        <f>H227+H222+H225</f>
        <v>-23048</v>
      </c>
      <c r="I231" s="269">
        <f>I227+I222+I225</f>
        <v>0</v>
      </c>
      <c r="J231" s="269">
        <f>J227+J222+J225</f>
        <v>0</v>
      </c>
      <c r="K231" s="269">
        <f>K227+K222+K225</f>
        <v>-23048</v>
      </c>
      <c r="L231" s="84">
        <f>L227+L222+L225</f>
        <v>298862</v>
      </c>
      <c r="M231" s="84">
        <f>M227+M222+M225</f>
        <v>177100</v>
      </c>
      <c r="N231" s="84">
        <f>N227+N222+N225</f>
        <v>133901</v>
      </c>
      <c r="O231" s="84">
        <f>O227+O222+O225</f>
        <v>121762</v>
      </c>
    </row>
    <row r="232" spans="1:18" x14ac:dyDescent="0.25">
      <c r="A232" s="495" t="s">
        <v>147</v>
      </c>
      <c r="B232" s="260" t="s">
        <v>188</v>
      </c>
      <c r="C232" s="492"/>
      <c r="D232" s="186">
        <f>D234+D235+D236+D237+D239+D238+D240+D241+D242</f>
        <v>5081296</v>
      </c>
      <c r="E232" s="186">
        <f>E234+E235+E236+E237+E239+E238+E240+E241+E242</f>
        <v>1967420</v>
      </c>
      <c r="F232" s="186">
        <f>F234+F235+F236+F237+F239+F238+F240+F241+F242</f>
        <v>503065</v>
      </c>
      <c r="G232" s="186">
        <f>G234+G235+G236+G237+G239+G238+G240+G241+G242</f>
        <v>3113876</v>
      </c>
      <c r="H232" s="185">
        <f>H234+H235+H236+H237+H239+H238+H240+H241+H242</f>
        <v>-132777</v>
      </c>
      <c r="I232" s="185">
        <f>I234+I235+I236+I237+I239+I238+I240+I241+I242</f>
        <v>-133494</v>
      </c>
      <c r="J232" s="185">
        <f>J234+J235+J236+J237+J239+J238+J240+J241+J242</f>
        <v>1335</v>
      </c>
      <c r="K232" s="185">
        <f>K234+K235+K236+K237+K239+K238+K240+K241+K242</f>
        <v>717</v>
      </c>
      <c r="L232" s="37">
        <f>L234+L235+L236+L237+L239+L238+L240+L241+L242</f>
        <v>4948519</v>
      </c>
      <c r="M232" s="37">
        <f>M234+M235+M236+M237+M239+M238+M240+M241+M242</f>
        <v>1833926</v>
      </c>
      <c r="N232" s="37">
        <f>N234+N235+N236+N237+N239+N238+N240+N241+N242</f>
        <v>504400</v>
      </c>
      <c r="O232" s="37">
        <f>O234+O235+O236+O237+O239+O238+O240+O241+O242</f>
        <v>3114593</v>
      </c>
    </row>
    <row r="233" spans="1:18" x14ac:dyDescent="0.25">
      <c r="A233" s="496"/>
      <c r="B233" s="202" t="s">
        <v>223</v>
      </c>
      <c r="C233" s="493"/>
      <c r="D233" s="308"/>
      <c r="E233" s="308"/>
      <c r="F233" s="308"/>
      <c r="G233" s="308"/>
      <c r="H233" s="259"/>
      <c r="I233" s="259"/>
      <c r="J233" s="259"/>
      <c r="K233" s="259"/>
      <c r="L233" s="307"/>
      <c r="M233" s="307"/>
      <c r="N233" s="307"/>
      <c r="O233" s="307"/>
      <c r="Q233" s="24"/>
      <c r="R233" s="24"/>
    </row>
    <row r="234" spans="1:18" ht="25.5" x14ac:dyDescent="0.25">
      <c r="A234" s="496"/>
      <c r="B234" s="258" t="s">
        <v>410</v>
      </c>
      <c r="C234" s="493"/>
      <c r="D234" s="257">
        <f>D82+D88+D178+D223</f>
        <v>1911492</v>
      </c>
      <c r="E234" s="257">
        <f>E82+E88+E178+E223</f>
        <v>0</v>
      </c>
      <c r="F234" s="257">
        <f>F82+F88+F178+F223</f>
        <v>0</v>
      </c>
      <c r="G234" s="257">
        <f>G82+G88+G178+G223</f>
        <v>1911492</v>
      </c>
      <c r="H234" s="256">
        <f>H82+H88+H178+H223</f>
        <v>717</v>
      </c>
      <c r="I234" s="256">
        <f>I82+I88+I178+I223</f>
        <v>0</v>
      </c>
      <c r="J234" s="256">
        <f>J82+J88+J178+J223</f>
        <v>0</v>
      </c>
      <c r="K234" s="256">
        <f>K82+K88+K178+K223</f>
        <v>717</v>
      </c>
      <c r="L234" s="145">
        <f>L82+L88+L178+L223</f>
        <v>1912209</v>
      </c>
      <c r="M234" s="145">
        <f>M82+M88+M178+M223</f>
        <v>0</v>
      </c>
      <c r="N234" s="145">
        <f>N82+N88+N178+N223</f>
        <v>0</v>
      </c>
      <c r="O234" s="145">
        <f>O82+O88+O178+O223</f>
        <v>1912209</v>
      </c>
    </row>
    <row r="235" spans="1:18" ht="38.25" x14ac:dyDescent="0.25">
      <c r="A235" s="496"/>
      <c r="B235" s="258" t="s">
        <v>411</v>
      </c>
      <c r="C235" s="493"/>
      <c r="D235" s="257">
        <f>D77+D78</f>
        <v>2231343</v>
      </c>
      <c r="E235" s="257">
        <f>E77+E78</f>
        <v>1028959</v>
      </c>
      <c r="F235" s="257">
        <f>F77+F78</f>
        <v>0</v>
      </c>
      <c r="G235" s="257">
        <f>G77+G78</f>
        <v>1202384</v>
      </c>
      <c r="H235" s="256">
        <f>H77+H78</f>
        <v>0</v>
      </c>
      <c r="I235" s="256">
        <f>I77+I78</f>
        <v>0</v>
      </c>
      <c r="J235" s="256">
        <f>J77+J78</f>
        <v>0</v>
      </c>
      <c r="K235" s="256">
        <f>K77+K78</f>
        <v>0</v>
      </c>
      <c r="L235" s="145">
        <f>L77+L78</f>
        <v>2231343</v>
      </c>
      <c r="M235" s="145">
        <f>M77+M78</f>
        <v>1028959</v>
      </c>
      <c r="N235" s="145">
        <f>N77+N78</f>
        <v>0</v>
      </c>
      <c r="O235" s="145">
        <f>O77+O78</f>
        <v>1202384</v>
      </c>
    </row>
    <row r="236" spans="1:18" ht="16.5" customHeight="1" x14ac:dyDescent="0.25">
      <c r="A236" s="496"/>
      <c r="B236" s="255" t="s">
        <v>522</v>
      </c>
      <c r="C236" s="493"/>
      <c r="D236" s="257">
        <f>D79</f>
        <v>190705</v>
      </c>
      <c r="E236" s="257">
        <f>E79</f>
        <v>190705</v>
      </c>
      <c r="F236" s="257">
        <f>F79</f>
        <v>0</v>
      </c>
      <c r="G236" s="257">
        <f>G79</f>
        <v>0</v>
      </c>
      <c r="H236" s="256">
        <f>H79</f>
        <v>-133494</v>
      </c>
      <c r="I236" s="256">
        <f>I79</f>
        <v>-133494</v>
      </c>
      <c r="J236" s="256">
        <f>J79</f>
        <v>0</v>
      </c>
      <c r="K236" s="256">
        <f>K79</f>
        <v>0</v>
      </c>
      <c r="L236" s="145">
        <f>L79</f>
        <v>57211</v>
      </c>
      <c r="M236" s="145">
        <f>M79</f>
        <v>57211</v>
      </c>
      <c r="N236" s="145">
        <f>N79</f>
        <v>0</v>
      </c>
      <c r="O236" s="145">
        <f>O79</f>
        <v>0</v>
      </c>
    </row>
    <row r="237" spans="1:18" ht="51.75" x14ac:dyDescent="0.25">
      <c r="A237" s="496"/>
      <c r="B237" s="255" t="s">
        <v>434</v>
      </c>
      <c r="C237" s="493"/>
      <c r="D237" s="257">
        <f>D167+D168</f>
        <v>414318</v>
      </c>
      <c r="E237" s="257">
        <f>E167+E168</f>
        <v>414318</v>
      </c>
      <c r="F237" s="257">
        <f>F167+F168</f>
        <v>251138</v>
      </c>
      <c r="G237" s="257">
        <f>G167+G168</f>
        <v>0</v>
      </c>
      <c r="H237" s="256">
        <f>H167+H168</f>
        <v>0</v>
      </c>
      <c r="I237" s="256">
        <f>I167+I168</f>
        <v>0</v>
      </c>
      <c r="J237" s="256">
        <f>J167+J168</f>
        <v>0</v>
      </c>
      <c r="K237" s="256">
        <f>K167+K168</f>
        <v>0</v>
      </c>
      <c r="L237" s="145">
        <f>L167+L168</f>
        <v>414318</v>
      </c>
      <c r="M237" s="145">
        <f>M167+M168</f>
        <v>414318</v>
      </c>
      <c r="N237" s="145">
        <f>N167+N168</f>
        <v>251138</v>
      </c>
      <c r="O237" s="145">
        <f>O167+O168</f>
        <v>0</v>
      </c>
    </row>
    <row r="238" spans="1:18" ht="26.25" x14ac:dyDescent="0.25">
      <c r="A238" s="496"/>
      <c r="B238" s="255" t="s">
        <v>433</v>
      </c>
      <c r="C238" s="493"/>
      <c r="D238" s="257">
        <f>D91+D96+D99+D104+D109+D112+D115+D120</f>
        <v>19553</v>
      </c>
      <c r="E238" s="257">
        <f>E91+E96+E99+E104+E109+E112+E115+E120</f>
        <v>19553</v>
      </c>
      <c r="F238" s="257">
        <f>F91+F96+F99+F104+F109+F112+F115+F120</f>
        <v>14927</v>
      </c>
      <c r="G238" s="257">
        <f>G91+G96+G99+G104+G109+G112+G115+G120</f>
        <v>0</v>
      </c>
      <c r="H238" s="256">
        <f>H91+H96+H99+H104+H109+H112+H115+H120</f>
        <v>0</v>
      </c>
      <c r="I238" s="256">
        <f>I91+I96+I99+I104+I109+I112+I115+I120</f>
        <v>0</v>
      </c>
      <c r="J238" s="256">
        <f>J91+J96+J99+J104+J109+J112+J115+J120</f>
        <v>0</v>
      </c>
      <c r="K238" s="256">
        <f>K91+K96+K99+K104+K109+K112+K115+K120</f>
        <v>0</v>
      </c>
      <c r="L238" s="145">
        <f>L91+L96+L99+L104+L109+L112+L115+L120</f>
        <v>19553</v>
      </c>
      <c r="M238" s="145">
        <f>M91+M96+M99+M104+M109+M112+M115+M120</f>
        <v>19553</v>
      </c>
      <c r="N238" s="145">
        <f>N91+N96+N99+N104+N109+N112+N115+N120</f>
        <v>14927</v>
      </c>
      <c r="O238" s="145">
        <f>O91+O96+O99+O104+O109+O112+O115+O120</f>
        <v>0</v>
      </c>
    </row>
    <row r="239" spans="1:18" ht="26.25" x14ac:dyDescent="0.25">
      <c r="A239" s="496"/>
      <c r="B239" s="255" t="s">
        <v>432</v>
      </c>
      <c r="C239" s="493"/>
      <c r="D239" s="257">
        <f>D230</f>
        <v>171505</v>
      </c>
      <c r="E239" s="257">
        <f>E230</f>
        <v>171505</v>
      </c>
      <c r="F239" s="257">
        <f>F230</f>
        <v>131080</v>
      </c>
      <c r="G239" s="257"/>
      <c r="H239" s="256"/>
      <c r="I239" s="256">
        <f>I230</f>
        <v>0</v>
      </c>
      <c r="J239" s="256">
        <f>J230</f>
        <v>0</v>
      </c>
      <c r="K239" s="256">
        <f>K230</f>
        <v>0</v>
      </c>
      <c r="L239" s="145">
        <f>L230</f>
        <v>171505</v>
      </c>
      <c r="M239" s="145">
        <f>M230</f>
        <v>171505</v>
      </c>
      <c r="N239" s="145">
        <f>N230</f>
        <v>131080</v>
      </c>
      <c r="O239" s="145">
        <f>O230</f>
        <v>0</v>
      </c>
    </row>
    <row r="240" spans="1:18" x14ac:dyDescent="0.25">
      <c r="A240" s="496"/>
      <c r="B240" s="255" t="s">
        <v>436</v>
      </c>
      <c r="C240" s="493"/>
      <c r="D240" s="257">
        <f>D28+D30+D34+D38+D42+D46+D50+D54+D58+D62+D66+D70+D87+D90+D92+D95+D98+D100+D103+D105+D108+D111+D114+D116+D119+D121+D123+D125+D127+D131+D133+D137+D139+D141+D143+D145+D147+D149+D151+D153+D155+D158+D161+D163+D166+D172+D177+D180+D183+D186+D189+D192+D195+D198+D201+D204+D207+D210+D213+D216+D218+D225+D228+D129+D135</f>
        <v>102612</v>
      </c>
      <c r="E240" s="257">
        <f>E28+E30+E34+E38+E42+E46+E50+E54+E58+E62+E66+E70+E87+E90+E92+E95+E98+E100+E103+E105+E108+E111+E114+E116+E119+E121+E123+E125+E127+E131+E133+E137+E139+E141+E143+E145+E147+E149+E151+E153+E155+E158+E161+E163+E166+E172+E177+E180+E183+E186+E189+E192+E195+E198+E201+E204+E207+E210+E213+E216+E218+E225+E228+E129+E135</f>
        <v>102612</v>
      </c>
      <c r="F240" s="257">
        <f>F28+F30+F34+F38+F42+F46+F50+F54+F58+F62+F66+F70+F87+F90+F92+F95+F98+F100+F103+F105+F108+F111+F114+F116+F119+F121+F123+F125+F127+F131+F133+F137+F139+F141+F143+F145+F147+F149+F151+F153+F155+F158+F161+F163+F166+F172+F177+F180+F183+F186+F189+F192+F195+F198+F201+F204+F207+F210+F213+F216+F218+F225+F228+F129+F135</f>
        <v>77009</v>
      </c>
      <c r="G240" s="257">
        <f>G28+G30+G34+G38+G42+G46+G50+G54+G58+G62+G66+G70+G87+G90+G92+G95+G98+G100+G103+G105+G108+G111+G114+G116+G119+G121+G123+G125+G127+G131+G133+G137+G139+G141+G143+G145+G147+G149+G151+G153+G155+G158+G161+G163+G166+G172+G177+G180+G183+G186+G189+G192+G195+G198+G201+G204+G207+G210+G213+G216+G218+G225+G228+G129+G135</f>
        <v>0</v>
      </c>
      <c r="H240" s="256">
        <f>H28+H30+H34+H38+H42+H46+H50+H54+H58+H62+H66+H70+H87+H90+H92+H95+H98+H100+H103+H105+H108+H111+H114+H116+H119+H121+H123+H125+H127+H131+H133+H137+H139+H141+H143+H145+H147+H149+H151+H153+H155+H158+H161+H163+H166+H172+H177+H180+H183+H186+H189+H192+H195+H198+H201+H204+H207+H210+H213+H216+H218+H225+H228+H129+H135</f>
        <v>0</v>
      </c>
      <c r="I240" s="256">
        <f>I28+I30+I34+I38+I42+I46+I50+I54+I58+I62+I66+I70+I87+I90+I92+I95+I98+I100+I103+I105+I108+I111+I114+I116+I119+I121+I123+I125+I127+I131+I133+I137+I139+I141+I143+I145+I147+I149+I151+I153+I155+I158+I161+I163+I166+I172+I177+I180+I183+I186+I189+I192+I195+I198+I201+I204+I207+I210+I213+I216+I218+I225+I228+I129+I135</f>
        <v>0</v>
      </c>
      <c r="J240" s="256">
        <f>J28+J30+J34+J38+J42+J46+J50+J54+J58+J62+J66+J70+J87+J90+J92+J95+J98+J100+J103+J105+J108+J111+J114+J116+J119+J121+J123+J125+J127+J131+J133+J137+J139+J141+J143+J145+J147+J149+J151+J153+J155+J158+J161+J163+J166+J172+J177+J180+J183+J186+J189+J192+J195+J198+J201+J204+J207+J210+J213+J216+J218+J225+J228+J129+J135</f>
        <v>1335</v>
      </c>
      <c r="K240" s="256">
        <f>K28+K30+K34+K38+K42+K46+K50+K54+K58+K62+K66+K70+K87+K90+K92+K95+K98+K100+K103+K105+K108+K111+K114+K116+K119+K121+K123+K125+K127+K131+K133+K137+K139+K141+K143+K145+K147+K149+K151+K153+K155+K158+K161+K163+K166+K172+K177+K180+K183+K186+K189+K192+K195+K198+K201+K204+K207+K210+K213+K216+K218+K225+K228+K129+K135</f>
        <v>0</v>
      </c>
      <c r="L240" s="145">
        <f>L28+L30+L34+L38+L42+L46+L50+L54+L58+L62+L66+L70+L87+L90+L92+L95+L98+L100+L103+L105+L108+L111+L114+L116+L119+L121+L123+L125+L127+L131+L133+L137+L139+L141+L143+L145+L147+L149+L151+L153+L155+L158+L161+L163+L166+L172+L177+L180+L183+L186+L189+L192+L195+L198+L201+L204+L207+L210+L213+L216+L218+L225+L228+L129+L135</f>
        <v>102612</v>
      </c>
      <c r="M240" s="145">
        <f>M28+M30+M34+M38+M42+M46+M50+M54+M58+M62+M66+M70+M87+M90+M92+M95+M98+M100+M103+M105+M108+M111+M114+M116+M119+M121+M123+M125+M127+M131+M133+M137+M139+M141+M143+M145+M147+M149+M151+M153+M155+M158+M161+M163+M166+M172+M177+M180+M183+M186+M189+M192+M195+M198+M201+M204+M207+M210+M213+M216+M218+M225+M228+M129+M135</f>
        <v>102612</v>
      </c>
      <c r="N240" s="145">
        <f>N28+N30+N34+N38+N42+N46+N50+N54+N58+N62+N66+N70+N87+N90+N92+N95+N98+N100+N103+N105+N108+N111+N114+N116+N119+N121+N123+N125+N127+N131+N133+N137+N139+N141+N143+N145+N147+N149+N151+N153+N155+N158+N161+N163+N166+N172+N177+N180+N183+N186+N189+N192+N195+N198+N201+N204+N207+N210+N213+N216+N218+N225+N228+N129+N135</f>
        <v>78344</v>
      </c>
      <c r="O240" s="145">
        <f>O28+O30+O34+O38+O42+O46+O50+O54+O58+O62+O66+O70+O87+O90+O92+O95+O98+O100+O103+O105+O108+O111+O114+O116+O119+O121+O123+O125+O127+O131+O133+O137+O139+O141+O143+O145+O147+O149+O151+O153+O155+O158+O161+O163+O166+O172+O177+O180+O183+O186+O189+O192+O195+O198+O201+O204+O207+O210+O213+O216+O218+O225+O228+O129+O135</f>
        <v>0</v>
      </c>
    </row>
    <row r="241" spans="1:15" ht="26.25" x14ac:dyDescent="0.25">
      <c r="A241" s="496"/>
      <c r="B241" s="255" t="s">
        <v>437</v>
      </c>
      <c r="C241" s="493"/>
      <c r="D241" s="257">
        <f>D159+D162+D181+D184+D187+D190+D193+D196+D199+D202+D205+D208+D211+D214+D217+D229</f>
        <v>37868</v>
      </c>
      <c r="E241" s="257">
        <f>E159+E162+E181+E184+E187+E190+E193+E196+E199+E202+E205+E208+E211+E214+E217+E229</f>
        <v>37868</v>
      </c>
      <c r="F241" s="257">
        <f>F159+F162+F181+F184+F187+F190+F193+F196+F199+F202+F205+F208+F211+F214+F217+F229</f>
        <v>28911</v>
      </c>
      <c r="G241" s="257">
        <f>G159+G162+G181+G184+G187+G190+G193+G196+G199+G202+G205+G208+G211+G214+G217+G229</f>
        <v>0</v>
      </c>
      <c r="H241" s="256">
        <f>H159+H162+H181+H184+H187+H190+H193+H196+H199+H202+H205+H208+H211+H214+H217+H229</f>
        <v>0</v>
      </c>
      <c r="I241" s="256">
        <f>I159+I162+I181+I184+I187+I190+I193+I196+I199+I202+I205+I208+I211+I214+I217+I229</f>
        <v>0</v>
      </c>
      <c r="J241" s="256">
        <f>J159+J162+J181+J184+J187+J190+J193+J196+J199+J202+J205+J208+J211+J214+J217+J229</f>
        <v>0</v>
      </c>
      <c r="K241" s="256">
        <f>K159+K162+K181+K184+K187+K190+K193+K196+K199+K202+K205+K208+K211+K214+K217+K229</f>
        <v>0</v>
      </c>
      <c r="L241" s="145">
        <f>L159+L162+L181+L184+L187+L190+L193+L196+L199+L202+L205+L208+L211+L214+L217+L229</f>
        <v>37868</v>
      </c>
      <c r="M241" s="145">
        <f>M159+M162+M181+M184+M187+M190+M193+M196+M199+M202+M205+M208+M211+M214+M217+M229</f>
        <v>37868</v>
      </c>
      <c r="N241" s="145">
        <f>N159+N162+N181+N184+N187+N190+N193+N196+N199+N202+N205+N208+N211+N214+N217+N229</f>
        <v>28911</v>
      </c>
      <c r="O241" s="145">
        <f>O159+O162+O181+O184+O187+O190+O193+O196+O199+O202+O205+O208+O211+O214+O217+O229</f>
        <v>0</v>
      </c>
    </row>
    <row r="242" spans="1:15" ht="39" customHeight="1" x14ac:dyDescent="0.25">
      <c r="A242" s="497"/>
      <c r="B242" s="254" t="s">
        <v>508</v>
      </c>
      <c r="C242" s="494"/>
      <c r="D242" s="257">
        <f>D224</f>
        <v>1900</v>
      </c>
      <c r="E242" s="257">
        <f>E224</f>
        <v>1900</v>
      </c>
      <c r="F242" s="257">
        <f>F224</f>
        <v>0</v>
      </c>
      <c r="G242" s="257">
        <f>G224</f>
        <v>0</v>
      </c>
      <c r="H242" s="256">
        <f>H224</f>
        <v>0</v>
      </c>
      <c r="I242" s="256">
        <f>I224</f>
        <v>0</v>
      </c>
      <c r="J242" s="256">
        <f>J224</f>
        <v>0</v>
      </c>
      <c r="K242" s="256">
        <f>K224</f>
        <v>0</v>
      </c>
      <c r="L242" s="145">
        <f>L224</f>
        <v>1900</v>
      </c>
      <c r="M242" s="145">
        <f>M224</f>
        <v>1900</v>
      </c>
      <c r="N242" s="145">
        <f>N224</f>
        <v>0</v>
      </c>
      <c r="O242" s="145">
        <f>O224</f>
        <v>0</v>
      </c>
    </row>
    <row r="243" spans="1:15" x14ac:dyDescent="0.25">
      <c r="A243" s="38"/>
      <c r="B243" s="39"/>
      <c r="C243" s="306"/>
      <c r="D243" s="39"/>
      <c r="E243" s="39"/>
      <c r="F243" s="49"/>
      <c r="G243" s="49"/>
      <c r="H243" s="49"/>
      <c r="I243" s="49"/>
      <c r="J243" s="49"/>
      <c r="K243" s="39"/>
      <c r="L243" s="49"/>
      <c r="M243" s="49"/>
      <c r="N243" s="49"/>
      <c r="O243" s="183"/>
    </row>
    <row r="244" spans="1:15" x14ac:dyDescent="0.25">
      <c r="A244" s="38"/>
      <c r="B244" s="12"/>
      <c r="C244" s="305"/>
      <c r="D244" s="12"/>
      <c r="E244" s="12"/>
      <c r="F244" s="42"/>
      <c r="G244" s="12"/>
      <c r="H244" s="12"/>
      <c r="I244" s="12"/>
      <c r="J244" s="12"/>
      <c r="L244" s="12"/>
      <c r="M244" s="12"/>
      <c r="N244" s="12"/>
    </row>
    <row r="245" spans="1:15" x14ac:dyDescent="0.25">
      <c r="A245" s="12"/>
      <c r="B245" s="12"/>
      <c r="C245" s="304"/>
      <c r="D245" s="12"/>
      <c r="E245" s="12"/>
      <c r="F245" s="12"/>
      <c r="G245" s="12"/>
      <c r="H245" s="12"/>
      <c r="I245" s="12"/>
      <c r="J245" s="12"/>
      <c r="L245" s="12"/>
      <c r="M245" s="12"/>
      <c r="N245" s="12"/>
    </row>
    <row r="246" spans="1:15" x14ac:dyDescent="0.25">
      <c r="A246" s="12"/>
      <c r="B246" s="12"/>
      <c r="C246" s="304"/>
      <c r="D246" s="12"/>
      <c r="E246" s="12"/>
      <c r="F246" s="12"/>
      <c r="G246" s="12"/>
      <c r="H246" s="12"/>
      <c r="I246" s="12"/>
      <c r="J246" s="12"/>
      <c r="L246" s="12"/>
      <c r="M246" s="12"/>
      <c r="N246" s="12"/>
    </row>
    <row r="247" spans="1:15" x14ac:dyDescent="0.25">
      <c r="A247" s="12"/>
      <c r="B247" s="12"/>
      <c r="C247" s="304"/>
      <c r="D247" s="12"/>
      <c r="E247" s="12"/>
      <c r="F247" s="12"/>
      <c r="G247" s="12"/>
      <c r="H247" s="12"/>
      <c r="I247" s="12"/>
      <c r="J247" s="12"/>
      <c r="L247" s="12"/>
      <c r="M247" s="12"/>
      <c r="N247" s="12"/>
    </row>
    <row r="248" spans="1:15" x14ac:dyDescent="0.25">
      <c r="A248" s="12"/>
      <c r="B248" s="12"/>
      <c r="C248" s="304"/>
      <c r="D248" s="12"/>
      <c r="E248" s="12"/>
      <c r="F248" s="12"/>
      <c r="G248" s="12"/>
      <c r="H248" s="12"/>
      <c r="I248" s="12"/>
      <c r="J248" s="12"/>
      <c r="L248" s="12"/>
      <c r="M248" s="12"/>
      <c r="N248" s="12"/>
    </row>
    <row r="249" spans="1:15" x14ac:dyDescent="0.25">
      <c r="A249" s="12"/>
      <c r="B249" s="12"/>
      <c r="C249" s="304"/>
      <c r="D249" s="12"/>
      <c r="E249" s="12"/>
      <c r="F249" s="12"/>
      <c r="G249" s="12"/>
      <c r="H249" s="12"/>
      <c r="I249" s="12"/>
      <c r="J249" s="12"/>
      <c r="L249" s="12"/>
      <c r="M249" s="12"/>
      <c r="N249" s="12"/>
    </row>
    <row r="250" spans="1:15" x14ac:dyDescent="0.25">
      <c r="A250" s="12"/>
      <c r="B250" s="12"/>
      <c r="C250" s="304"/>
      <c r="D250" s="12"/>
      <c r="E250" s="12"/>
      <c r="F250" s="12"/>
      <c r="G250" s="12" t="s">
        <v>189</v>
      </c>
      <c r="H250" s="12"/>
      <c r="I250" s="12"/>
      <c r="J250" s="12"/>
      <c r="L250" s="12"/>
      <c r="M250" s="12"/>
      <c r="N250" s="12"/>
    </row>
    <row r="251" spans="1:15" x14ac:dyDescent="0.25">
      <c r="A251" s="12"/>
      <c r="B251" s="12"/>
      <c r="C251" s="304"/>
      <c r="D251" s="12"/>
      <c r="E251" s="12"/>
      <c r="F251" s="12"/>
      <c r="G251" s="12"/>
      <c r="H251" s="12"/>
      <c r="I251" s="12"/>
      <c r="J251" s="12"/>
      <c r="L251" s="12"/>
      <c r="M251" s="12"/>
      <c r="N251" s="12"/>
    </row>
    <row r="252" spans="1:15" x14ac:dyDescent="0.25">
      <c r="A252" s="12"/>
      <c r="B252" s="12"/>
      <c r="C252" s="304"/>
      <c r="D252" s="12"/>
      <c r="E252" s="12"/>
      <c r="F252" s="12"/>
      <c r="G252" s="12"/>
      <c r="H252" s="12"/>
      <c r="I252" s="12"/>
      <c r="J252" s="12"/>
      <c r="L252" s="12"/>
      <c r="M252" s="12"/>
      <c r="N252" s="12"/>
    </row>
    <row r="253" spans="1:15" x14ac:dyDescent="0.25">
      <c r="A253" s="12"/>
      <c r="B253" s="12"/>
      <c r="C253" s="304"/>
      <c r="D253" s="12"/>
      <c r="E253" s="12"/>
      <c r="F253" s="12"/>
      <c r="G253" s="12"/>
      <c r="H253" s="12"/>
      <c r="I253" s="12"/>
      <c r="J253" s="12"/>
      <c r="L253" s="12"/>
      <c r="M253" s="12"/>
      <c r="N253" s="12"/>
    </row>
    <row r="254" spans="1:15" x14ac:dyDescent="0.25">
      <c r="A254" s="12"/>
      <c r="B254" s="12"/>
      <c r="C254" s="304"/>
      <c r="D254" s="12"/>
      <c r="E254" s="12"/>
      <c r="F254" s="12"/>
      <c r="G254" s="12"/>
      <c r="H254" s="12"/>
      <c r="I254" s="12"/>
      <c r="J254" s="12"/>
      <c r="L254" s="12"/>
      <c r="M254" s="12"/>
      <c r="N254" s="12"/>
    </row>
    <row r="255" spans="1:15" x14ac:dyDescent="0.25">
      <c r="A255" s="12"/>
      <c r="B255" s="12"/>
      <c r="C255" s="304"/>
      <c r="D255" s="12"/>
      <c r="E255" s="12"/>
      <c r="F255" s="12"/>
      <c r="G255" s="12"/>
      <c r="H255" s="12"/>
      <c r="I255" s="12"/>
      <c r="J255" s="12"/>
      <c r="L255" s="12"/>
      <c r="M255" s="12"/>
      <c r="N255" s="12"/>
    </row>
    <row r="256" spans="1:15" x14ac:dyDescent="0.25">
      <c r="A256" s="12"/>
      <c r="B256" s="12"/>
      <c r="C256" s="304"/>
      <c r="D256" s="12"/>
      <c r="E256" s="12"/>
      <c r="F256" s="12"/>
      <c r="G256" s="12"/>
      <c r="H256" s="12"/>
      <c r="I256" s="12"/>
      <c r="J256" s="12"/>
      <c r="L256" s="12"/>
      <c r="M256" s="12"/>
      <c r="N256" s="12"/>
    </row>
    <row r="257" spans="1:14" x14ac:dyDescent="0.25">
      <c r="A257" s="12"/>
      <c r="B257" s="12"/>
      <c r="C257" s="304"/>
      <c r="D257" s="12"/>
      <c r="E257" s="12"/>
      <c r="F257" s="12"/>
      <c r="G257" s="12"/>
      <c r="H257" s="12"/>
      <c r="I257" s="12"/>
      <c r="J257" s="12"/>
      <c r="L257" s="12"/>
      <c r="M257" s="12"/>
      <c r="N257" s="12"/>
    </row>
    <row r="258" spans="1:14" x14ac:dyDescent="0.25">
      <c r="A258" s="12"/>
      <c r="B258" s="12"/>
      <c r="C258" s="304"/>
      <c r="D258" s="12"/>
      <c r="E258" s="12"/>
      <c r="F258" s="12"/>
      <c r="G258" s="12"/>
      <c r="H258" s="12"/>
      <c r="I258" s="12"/>
      <c r="J258" s="12"/>
      <c r="L258" s="12"/>
      <c r="M258" s="12"/>
      <c r="N258" s="12"/>
    </row>
    <row r="259" spans="1:14" x14ac:dyDescent="0.25">
      <c r="A259" s="12"/>
      <c r="B259" s="12"/>
      <c r="C259" s="304"/>
      <c r="D259" s="12"/>
      <c r="E259" s="12"/>
      <c r="F259" s="12"/>
      <c r="G259" s="12"/>
      <c r="H259" s="12"/>
      <c r="I259" s="12"/>
      <c r="J259" s="12"/>
      <c r="L259" s="12"/>
      <c r="M259" s="12"/>
      <c r="N259" s="12"/>
    </row>
    <row r="260" spans="1:14" x14ac:dyDescent="0.25">
      <c r="A260" s="12"/>
      <c r="B260" s="12"/>
      <c r="C260" s="304"/>
      <c r="D260" s="12"/>
      <c r="E260" s="12"/>
      <c r="F260" s="12"/>
      <c r="G260" s="12"/>
      <c r="H260" s="12"/>
      <c r="I260" s="12"/>
      <c r="J260" s="12"/>
      <c r="L260" s="12"/>
      <c r="M260" s="12"/>
      <c r="N260" s="12"/>
    </row>
    <row r="261" spans="1:14" x14ac:dyDescent="0.25">
      <c r="A261" s="12"/>
      <c r="B261" s="12"/>
      <c r="C261" s="304"/>
      <c r="D261" s="12"/>
      <c r="E261" s="12"/>
      <c r="F261" s="12"/>
      <c r="G261" s="12"/>
      <c r="H261" s="12"/>
      <c r="I261" s="12"/>
      <c r="J261" s="12"/>
      <c r="L261" s="12"/>
      <c r="M261" s="12"/>
      <c r="N261" s="12"/>
    </row>
    <row r="262" spans="1:14" x14ac:dyDescent="0.25">
      <c r="A262" s="12"/>
      <c r="B262" s="12"/>
      <c r="C262" s="304"/>
      <c r="D262" s="12"/>
      <c r="E262" s="12"/>
      <c r="F262" s="12"/>
      <c r="G262" s="12"/>
      <c r="H262" s="12"/>
      <c r="I262" s="12"/>
      <c r="J262" s="12"/>
      <c r="L262" s="12"/>
      <c r="M262" s="12"/>
      <c r="N262" s="12"/>
    </row>
    <row r="263" spans="1:14" x14ac:dyDescent="0.25">
      <c r="A263" s="12"/>
      <c r="B263" s="12"/>
      <c r="C263" s="304"/>
      <c r="D263" s="12"/>
      <c r="E263" s="12"/>
      <c r="F263" s="12"/>
      <c r="G263" s="12"/>
      <c r="H263" s="12"/>
      <c r="I263" s="12"/>
      <c r="J263" s="12"/>
      <c r="L263" s="12"/>
      <c r="M263" s="12"/>
      <c r="N263" s="12"/>
    </row>
    <row r="264" spans="1:14" x14ac:dyDescent="0.25">
      <c r="A264" s="12"/>
      <c r="B264" s="12"/>
      <c r="C264" s="304"/>
      <c r="D264" s="12"/>
      <c r="E264" s="12"/>
      <c r="F264" s="12"/>
      <c r="G264" s="12"/>
      <c r="H264" s="12"/>
      <c r="I264" s="12"/>
      <c r="J264" s="12"/>
      <c r="L264" s="12"/>
      <c r="M264" s="12"/>
      <c r="N264" s="12"/>
    </row>
    <row r="265" spans="1:14" x14ac:dyDescent="0.25">
      <c r="A265" s="12"/>
      <c r="B265" s="12"/>
      <c r="C265" s="304"/>
      <c r="D265" s="12"/>
      <c r="E265" s="12"/>
      <c r="F265" s="12"/>
      <c r="G265" s="12"/>
      <c r="H265" s="12"/>
      <c r="I265" s="12"/>
      <c r="J265" s="12"/>
      <c r="L265" s="12"/>
      <c r="M265" s="12"/>
      <c r="N265" s="12"/>
    </row>
    <row r="266" spans="1:14" x14ac:dyDescent="0.25">
      <c r="A266" s="12"/>
      <c r="B266" s="12"/>
      <c r="C266" s="304"/>
      <c r="D266" s="12"/>
      <c r="E266" s="12"/>
      <c r="F266" s="12"/>
      <c r="G266" s="12"/>
      <c r="H266" s="12"/>
      <c r="I266" s="12"/>
      <c r="J266" s="12"/>
      <c r="L266" s="12"/>
      <c r="M266" s="12"/>
      <c r="N266" s="12"/>
    </row>
    <row r="267" spans="1:14" x14ac:dyDescent="0.25">
      <c r="A267" s="12"/>
      <c r="B267" s="12"/>
      <c r="C267" s="304"/>
      <c r="D267" s="12"/>
      <c r="E267" s="12"/>
      <c r="F267" s="12"/>
      <c r="G267" s="12"/>
      <c r="H267" s="12"/>
      <c r="I267" s="12"/>
      <c r="J267" s="12"/>
      <c r="L267" s="12"/>
      <c r="M267" s="12"/>
      <c r="N267" s="12"/>
    </row>
    <row r="268" spans="1:14" x14ac:dyDescent="0.25">
      <c r="A268" s="12"/>
      <c r="B268" s="12"/>
      <c r="C268" s="304"/>
      <c r="D268" s="12"/>
      <c r="E268" s="12"/>
      <c r="F268" s="12"/>
      <c r="G268" s="12"/>
      <c r="H268" s="12"/>
      <c r="I268" s="12"/>
      <c r="J268" s="12"/>
      <c r="L268" s="12"/>
      <c r="M268" s="12"/>
      <c r="N268" s="12"/>
    </row>
    <row r="269" spans="1:14" x14ac:dyDescent="0.25">
      <c r="A269" s="12"/>
      <c r="B269" s="12"/>
      <c r="C269" s="304"/>
      <c r="D269" s="12"/>
      <c r="E269" s="12"/>
      <c r="F269" s="12"/>
      <c r="G269" s="12"/>
      <c r="H269" s="12"/>
      <c r="I269" s="12"/>
      <c r="J269" s="12"/>
      <c r="L269" s="12"/>
      <c r="M269" s="12"/>
      <c r="N269" s="12"/>
    </row>
    <row r="270" spans="1:14" x14ac:dyDescent="0.25">
      <c r="A270" s="12"/>
      <c r="B270" s="12"/>
      <c r="C270" s="304"/>
      <c r="D270" s="12"/>
      <c r="E270" s="12"/>
      <c r="F270" s="12"/>
      <c r="G270" s="12"/>
      <c r="H270" s="12"/>
      <c r="I270" s="12"/>
      <c r="J270" s="12"/>
      <c r="L270" s="12"/>
      <c r="M270" s="12"/>
      <c r="N270" s="12"/>
    </row>
    <row r="271" spans="1:14" x14ac:dyDescent="0.25">
      <c r="A271" s="12"/>
      <c r="B271" s="12"/>
      <c r="C271" s="304"/>
      <c r="D271" s="12"/>
      <c r="E271" s="12"/>
      <c r="F271" s="12"/>
      <c r="G271" s="12"/>
      <c r="H271" s="12"/>
      <c r="I271" s="12"/>
      <c r="J271" s="12"/>
      <c r="L271" s="12"/>
      <c r="M271" s="12"/>
      <c r="N271" s="12"/>
    </row>
    <row r="272" spans="1:14" x14ac:dyDescent="0.25">
      <c r="A272" s="12"/>
      <c r="B272" s="12"/>
      <c r="C272" s="304"/>
      <c r="D272" s="12"/>
      <c r="E272" s="12"/>
      <c r="F272" s="12"/>
      <c r="G272" s="12"/>
      <c r="H272" s="12"/>
      <c r="I272" s="12"/>
      <c r="J272" s="12"/>
      <c r="L272" s="12"/>
      <c r="M272" s="12"/>
      <c r="N272" s="12"/>
    </row>
    <row r="273" spans="1:14" x14ac:dyDescent="0.25">
      <c r="A273" s="12"/>
      <c r="B273" s="12"/>
      <c r="C273" s="304"/>
      <c r="D273" s="12"/>
      <c r="E273" s="12"/>
      <c r="F273" s="12"/>
      <c r="G273" s="12"/>
      <c r="H273" s="12"/>
      <c r="I273" s="12"/>
      <c r="J273" s="12"/>
      <c r="L273" s="12"/>
      <c r="M273" s="12"/>
      <c r="N273" s="12"/>
    </row>
    <row r="274" spans="1:14" x14ac:dyDescent="0.25">
      <c r="A274" s="12"/>
      <c r="B274" s="12"/>
      <c r="C274" s="304"/>
      <c r="D274" s="12"/>
      <c r="E274" s="12"/>
      <c r="F274" s="12"/>
      <c r="G274" s="12"/>
      <c r="H274" s="12"/>
      <c r="I274" s="12"/>
      <c r="J274" s="12"/>
      <c r="L274" s="12"/>
      <c r="M274" s="12"/>
      <c r="N274" s="12"/>
    </row>
    <row r="275" spans="1:14" x14ac:dyDescent="0.25">
      <c r="A275" s="12"/>
      <c r="B275" s="12"/>
      <c r="C275" s="304"/>
      <c r="D275" s="12"/>
      <c r="E275" s="12"/>
      <c r="F275" s="12"/>
      <c r="G275" s="12"/>
      <c r="H275" s="12"/>
      <c r="I275" s="12"/>
      <c r="J275" s="12"/>
      <c r="L275" s="12"/>
      <c r="M275" s="12"/>
      <c r="N275" s="12"/>
    </row>
    <row r="276" spans="1:14" x14ac:dyDescent="0.25">
      <c r="A276" s="12"/>
      <c r="B276" s="12"/>
      <c r="C276" s="304"/>
      <c r="D276" s="12"/>
      <c r="E276" s="12"/>
      <c r="F276" s="12"/>
      <c r="G276" s="12"/>
      <c r="H276" s="12"/>
      <c r="I276" s="12"/>
      <c r="J276" s="12"/>
      <c r="L276" s="12"/>
      <c r="M276" s="12"/>
      <c r="N276" s="12"/>
    </row>
    <row r="277" spans="1:14" x14ac:dyDescent="0.25">
      <c r="A277" s="12"/>
      <c r="B277" s="12"/>
      <c r="C277" s="304"/>
      <c r="D277" s="12"/>
      <c r="E277" s="12"/>
      <c r="F277" s="12"/>
      <c r="G277" s="12"/>
      <c r="H277" s="12"/>
      <c r="I277" s="12"/>
      <c r="J277" s="12"/>
      <c r="L277" s="12"/>
      <c r="M277" s="12"/>
      <c r="N277" s="12"/>
    </row>
    <row r="278" spans="1:14" x14ac:dyDescent="0.25">
      <c r="A278" s="12"/>
      <c r="B278" s="12"/>
      <c r="C278" s="304"/>
      <c r="D278" s="12"/>
      <c r="E278" s="12"/>
      <c r="F278" s="12"/>
      <c r="G278" s="12"/>
      <c r="H278" s="12"/>
      <c r="I278" s="12"/>
      <c r="J278" s="12"/>
      <c r="L278" s="12"/>
      <c r="M278" s="12"/>
      <c r="N278" s="12"/>
    </row>
    <row r="279" spans="1:14" x14ac:dyDescent="0.25">
      <c r="A279" s="12"/>
      <c r="B279" s="12"/>
      <c r="C279" s="304"/>
      <c r="D279" s="12"/>
      <c r="E279" s="12"/>
      <c r="F279" s="12"/>
      <c r="G279" s="12"/>
      <c r="H279" s="12"/>
      <c r="I279" s="12"/>
      <c r="J279" s="12"/>
      <c r="L279" s="12"/>
      <c r="M279" s="12"/>
      <c r="N279" s="12"/>
    </row>
    <row r="280" spans="1:14" x14ac:dyDescent="0.25">
      <c r="A280" s="12"/>
      <c r="B280" s="12"/>
      <c r="C280" s="304"/>
      <c r="D280" s="12"/>
      <c r="E280" s="12"/>
      <c r="F280" s="12"/>
      <c r="G280" s="12"/>
      <c r="H280" s="12"/>
      <c r="I280" s="12"/>
      <c r="J280" s="12"/>
      <c r="L280" s="12"/>
      <c r="M280" s="12"/>
      <c r="N280" s="12"/>
    </row>
    <row r="281" spans="1:14" x14ac:dyDescent="0.25">
      <c r="A281" s="12"/>
      <c r="B281" s="12"/>
      <c r="C281" s="304"/>
      <c r="D281" s="12"/>
      <c r="E281" s="12"/>
      <c r="F281" s="12"/>
      <c r="G281" s="12"/>
      <c r="H281" s="12"/>
      <c r="I281" s="12"/>
      <c r="J281" s="12"/>
      <c r="L281" s="12"/>
      <c r="M281" s="12"/>
      <c r="N281" s="12"/>
    </row>
    <row r="282" spans="1:14" x14ac:dyDescent="0.25">
      <c r="A282" s="12"/>
      <c r="B282" s="12"/>
      <c r="C282" s="304"/>
      <c r="D282" s="12"/>
      <c r="E282" s="12"/>
      <c r="F282" s="12"/>
      <c r="G282" s="12"/>
      <c r="H282" s="12"/>
      <c r="I282" s="12"/>
      <c r="J282" s="12"/>
      <c r="L282" s="12"/>
      <c r="M282" s="12"/>
      <c r="N282" s="12"/>
    </row>
    <row r="283" spans="1:14" x14ac:dyDescent="0.25">
      <c r="A283" s="12"/>
      <c r="B283" s="12"/>
      <c r="C283" s="304"/>
      <c r="D283" s="12"/>
      <c r="E283" s="12"/>
      <c r="F283" s="12"/>
      <c r="G283" s="12"/>
      <c r="H283" s="12"/>
      <c r="I283" s="12"/>
      <c r="J283" s="12"/>
      <c r="L283" s="12"/>
      <c r="M283" s="12"/>
      <c r="N283" s="12"/>
    </row>
    <row r="284" spans="1:14" x14ac:dyDescent="0.25">
      <c r="A284" s="12"/>
      <c r="B284" s="12"/>
      <c r="C284" s="304"/>
      <c r="D284" s="12"/>
      <c r="E284" s="12"/>
      <c r="F284" s="12"/>
      <c r="G284" s="12"/>
      <c r="H284" s="12"/>
      <c r="I284" s="12"/>
      <c r="J284" s="12"/>
      <c r="L284" s="12"/>
      <c r="M284" s="12"/>
      <c r="N284" s="12"/>
    </row>
    <row r="285" spans="1:14" x14ac:dyDescent="0.25">
      <c r="A285" s="12"/>
      <c r="B285" s="12"/>
      <c r="C285" s="304"/>
      <c r="D285" s="12"/>
      <c r="E285" s="12"/>
      <c r="F285" s="12"/>
      <c r="G285" s="12"/>
      <c r="H285" s="12"/>
      <c r="I285" s="12"/>
      <c r="J285" s="12"/>
      <c r="L285" s="12"/>
      <c r="M285" s="12"/>
      <c r="N285" s="12"/>
    </row>
    <row r="286" spans="1:14" x14ac:dyDescent="0.25">
      <c r="A286" s="12"/>
      <c r="B286" s="12"/>
      <c r="C286" s="304"/>
      <c r="D286" s="12"/>
      <c r="E286" s="12"/>
      <c r="F286" s="12"/>
      <c r="G286" s="12"/>
      <c r="H286" s="12"/>
      <c r="I286" s="12"/>
      <c r="J286" s="12"/>
      <c r="L286" s="12"/>
      <c r="M286" s="12"/>
      <c r="N286" s="12"/>
    </row>
    <row r="287" spans="1:14" x14ac:dyDescent="0.25">
      <c r="A287" s="12"/>
      <c r="B287" s="12"/>
      <c r="C287" s="304"/>
      <c r="D287" s="12"/>
      <c r="E287" s="12"/>
      <c r="F287" s="12"/>
      <c r="G287" s="12"/>
      <c r="H287" s="12"/>
      <c r="I287" s="12"/>
      <c r="J287" s="12"/>
      <c r="L287" s="12"/>
      <c r="M287" s="12"/>
      <c r="N287" s="12"/>
    </row>
    <row r="288" spans="1:14" x14ac:dyDescent="0.25">
      <c r="A288" s="12"/>
      <c r="B288" s="12"/>
      <c r="C288" s="304"/>
      <c r="D288" s="12"/>
      <c r="E288" s="12"/>
      <c r="F288" s="12"/>
      <c r="G288" s="12"/>
      <c r="H288" s="12"/>
      <c r="I288" s="12"/>
      <c r="J288" s="12"/>
      <c r="L288" s="12"/>
      <c r="M288" s="12"/>
      <c r="N288" s="12"/>
    </row>
    <row r="289" spans="1:14" x14ac:dyDescent="0.25">
      <c r="A289" s="12"/>
      <c r="B289" s="12"/>
      <c r="C289" s="304"/>
      <c r="D289" s="12"/>
      <c r="E289" s="12"/>
      <c r="F289" s="12"/>
      <c r="G289" s="12"/>
      <c r="H289" s="12"/>
      <c r="I289" s="12"/>
      <c r="J289" s="12"/>
      <c r="L289" s="12"/>
      <c r="M289" s="12"/>
      <c r="N289" s="12"/>
    </row>
    <row r="290" spans="1:14" x14ac:dyDescent="0.25">
      <c r="A290" s="12"/>
      <c r="B290" s="12"/>
      <c r="C290" s="304"/>
      <c r="D290" s="12"/>
      <c r="E290" s="12"/>
      <c r="F290" s="12"/>
      <c r="G290" s="12"/>
      <c r="H290" s="12"/>
      <c r="I290" s="12"/>
      <c r="J290" s="12"/>
      <c r="L290" s="12"/>
      <c r="M290" s="12"/>
      <c r="N290" s="12"/>
    </row>
    <row r="291" spans="1:14" x14ac:dyDescent="0.25">
      <c r="A291" s="12"/>
      <c r="B291" s="12"/>
      <c r="C291" s="304"/>
      <c r="D291" s="12"/>
      <c r="E291" s="12"/>
      <c r="F291" s="12"/>
      <c r="G291" s="12"/>
      <c r="H291" s="12"/>
      <c r="I291" s="12"/>
      <c r="J291" s="12"/>
      <c r="L291" s="12"/>
      <c r="M291" s="12"/>
      <c r="N291" s="12"/>
    </row>
    <row r="292" spans="1:14" x14ac:dyDescent="0.25">
      <c r="A292" s="12"/>
      <c r="B292" s="12"/>
      <c r="C292" s="304"/>
      <c r="D292" s="12"/>
      <c r="E292" s="12"/>
      <c r="F292" s="12"/>
      <c r="G292" s="12"/>
      <c r="H292" s="12"/>
      <c r="I292" s="12"/>
      <c r="J292" s="12"/>
      <c r="L292" s="12"/>
      <c r="M292" s="12"/>
      <c r="N292" s="12"/>
    </row>
    <row r="293" spans="1:14" x14ac:dyDescent="0.25">
      <c r="A293" s="12"/>
      <c r="B293" s="12"/>
      <c r="C293" s="304"/>
      <c r="D293" s="12"/>
      <c r="E293" s="12"/>
      <c r="F293" s="12"/>
      <c r="G293" s="12"/>
      <c r="H293" s="12"/>
      <c r="I293" s="12"/>
      <c r="J293" s="12"/>
      <c r="L293" s="12"/>
      <c r="M293" s="12"/>
      <c r="N293" s="12"/>
    </row>
    <row r="294" spans="1:14" x14ac:dyDescent="0.25">
      <c r="A294" s="12"/>
      <c r="B294" s="12"/>
      <c r="C294" s="304"/>
      <c r="D294" s="12"/>
      <c r="E294" s="12"/>
      <c r="F294" s="12"/>
      <c r="G294" s="12"/>
      <c r="H294" s="12"/>
      <c r="I294" s="12"/>
      <c r="J294" s="12"/>
      <c r="L294" s="12"/>
      <c r="M294" s="12"/>
      <c r="N294" s="12"/>
    </row>
    <row r="295" spans="1:14" x14ac:dyDescent="0.25">
      <c r="A295" s="12"/>
      <c r="B295" s="12"/>
      <c r="C295" s="304"/>
      <c r="D295" s="12"/>
      <c r="E295" s="12"/>
      <c r="F295" s="12"/>
      <c r="G295" s="12"/>
      <c r="H295" s="12"/>
      <c r="I295" s="12"/>
      <c r="J295" s="12"/>
      <c r="L295" s="12"/>
      <c r="M295" s="12"/>
      <c r="N295" s="12"/>
    </row>
    <row r="296" spans="1:14" x14ac:dyDescent="0.25">
      <c r="A296" s="12"/>
      <c r="B296" s="12"/>
      <c r="C296" s="304"/>
      <c r="D296" s="12"/>
      <c r="E296" s="12"/>
      <c r="F296" s="12"/>
      <c r="G296" s="12"/>
      <c r="H296" s="12"/>
      <c r="I296" s="12"/>
      <c r="J296" s="12"/>
      <c r="L296" s="12"/>
      <c r="M296" s="12"/>
      <c r="N296" s="12"/>
    </row>
    <row r="297" spans="1:14" x14ac:dyDescent="0.25">
      <c r="A297" s="12"/>
      <c r="B297" s="12"/>
      <c r="C297" s="304"/>
      <c r="D297" s="12"/>
      <c r="E297" s="12"/>
      <c r="F297" s="12"/>
      <c r="G297" s="12"/>
      <c r="H297" s="12"/>
      <c r="I297" s="12"/>
      <c r="J297" s="12"/>
      <c r="L297" s="12"/>
      <c r="M297" s="12"/>
      <c r="N297" s="12"/>
    </row>
    <row r="298" spans="1:14" x14ac:dyDescent="0.25">
      <c r="A298" s="12"/>
      <c r="B298" s="12"/>
      <c r="C298" s="304"/>
      <c r="D298" s="12"/>
      <c r="E298" s="12"/>
      <c r="F298" s="12"/>
      <c r="G298" s="12"/>
      <c r="H298" s="12"/>
      <c r="I298" s="12"/>
      <c r="J298" s="12"/>
      <c r="L298" s="12"/>
      <c r="M298" s="12"/>
      <c r="N298" s="12"/>
    </row>
    <row r="299" spans="1:14" x14ac:dyDescent="0.25">
      <c r="A299" s="12"/>
      <c r="B299" s="12"/>
      <c r="C299" s="304"/>
      <c r="D299" s="12"/>
      <c r="E299" s="12"/>
      <c r="F299" s="12"/>
      <c r="G299" s="12"/>
      <c r="H299" s="12"/>
      <c r="I299" s="12"/>
      <c r="J299" s="12"/>
      <c r="L299" s="12"/>
      <c r="M299" s="12"/>
      <c r="N299" s="12"/>
    </row>
    <row r="300" spans="1:14" x14ac:dyDescent="0.25">
      <c r="A300" s="12"/>
      <c r="B300" s="12"/>
      <c r="C300" s="304"/>
      <c r="D300" s="12"/>
      <c r="E300" s="12"/>
      <c r="F300" s="12"/>
      <c r="G300" s="12"/>
      <c r="H300" s="12"/>
      <c r="I300" s="12"/>
      <c r="J300" s="12"/>
      <c r="L300" s="12"/>
      <c r="M300" s="12"/>
      <c r="N300" s="12"/>
    </row>
    <row r="301" spans="1:14" x14ac:dyDescent="0.25">
      <c r="A301" s="12"/>
      <c r="B301" s="12"/>
      <c r="C301" s="304"/>
      <c r="D301" s="12"/>
      <c r="E301" s="12"/>
      <c r="F301" s="12"/>
      <c r="G301" s="12"/>
      <c r="H301" s="12"/>
      <c r="I301" s="12"/>
      <c r="J301" s="12"/>
      <c r="L301" s="12"/>
      <c r="M301" s="12"/>
      <c r="N301" s="12"/>
    </row>
    <row r="302" spans="1:14" x14ac:dyDescent="0.25">
      <c r="A302" s="12"/>
      <c r="B302" s="12"/>
      <c r="C302" s="304"/>
      <c r="D302" s="12"/>
      <c r="E302" s="12"/>
      <c r="F302" s="12"/>
      <c r="G302" s="12"/>
      <c r="H302" s="12"/>
      <c r="I302" s="12"/>
      <c r="J302" s="12"/>
      <c r="L302" s="12"/>
      <c r="M302" s="12"/>
      <c r="N302" s="12"/>
    </row>
    <row r="303" spans="1:14" x14ac:dyDescent="0.25">
      <c r="A303" s="12"/>
      <c r="B303" s="12"/>
      <c r="C303" s="304"/>
      <c r="D303" s="12"/>
      <c r="E303" s="12"/>
      <c r="F303" s="12"/>
      <c r="G303" s="12"/>
      <c r="H303" s="12"/>
      <c r="I303" s="12"/>
      <c r="J303" s="12"/>
      <c r="L303" s="12"/>
      <c r="M303" s="12"/>
      <c r="N303" s="12"/>
    </row>
    <row r="304" spans="1:14" x14ac:dyDescent="0.25">
      <c r="A304" s="12"/>
      <c r="B304" s="12"/>
      <c r="C304" s="304"/>
      <c r="D304" s="12"/>
      <c r="E304" s="12"/>
      <c r="F304" s="12"/>
      <c r="G304" s="12"/>
      <c r="H304" s="12"/>
      <c r="I304" s="12"/>
      <c r="J304" s="12"/>
      <c r="L304" s="12"/>
      <c r="M304" s="12"/>
      <c r="N304" s="12"/>
    </row>
    <row r="305" spans="1:14" x14ac:dyDescent="0.25">
      <c r="A305" s="12"/>
      <c r="B305" s="12"/>
      <c r="C305" s="304"/>
      <c r="D305" s="12"/>
      <c r="E305" s="12"/>
      <c r="F305" s="12"/>
      <c r="G305" s="12"/>
      <c r="H305" s="12"/>
      <c r="I305" s="12"/>
      <c r="J305" s="12"/>
      <c r="L305" s="12"/>
      <c r="M305" s="12"/>
      <c r="N305" s="12"/>
    </row>
    <row r="306" spans="1:14" x14ac:dyDescent="0.25">
      <c r="A306" s="12"/>
      <c r="B306" s="12"/>
      <c r="C306" s="304"/>
      <c r="D306" s="12"/>
      <c r="E306" s="12"/>
      <c r="F306" s="12"/>
      <c r="G306" s="12"/>
      <c r="H306" s="12"/>
      <c r="I306" s="12"/>
      <c r="J306" s="12"/>
      <c r="L306" s="12"/>
      <c r="M306" s="12"/>
      <c r="N306" s="12"/>
    </row>
    <row r="307" spans="1:14" x14ac:dyDescent="0.25">
      <c r="A307" s="12"/>
      <c r="B307" s="12"/>
      <c r="C307" s="304"/>
      <c r="D307" s="12"/>
      <c r="E307" s="12"/>
      <c r="F307" s="12"/>
      <c r="G307" s="12"/>
      <c r="H307" s="12"/>
      <c r="I307" s="12"/>
      <c r="J307" s="12"/>
      <c r="L307" s="12"/>
      <c r="M307" s="12"/>
      <c r="N307" s="12"/>
    </row>
    <row r="308" spans="1:14" x14ac:dyDescent="0.25">
      <c r="A308" s="12"/>
      <c r="B308" s="12"/>
      <c r="C308" s="304"/>
      <c r="D308" s="12"/>
      <c r="E308" s="12"/>
      <c r="F308" s="12"/>
      <c r="G308" s="12"/>
      <c r="H308" s="12"/>
      <c r="I308" s="12"/>
      <c r="J308" s="12"/>
      <c r="L308" s="12"/>
      <c r="M308" s="12"/>
      <c r="N308" s="12"/>
    </row>
    <row r="309" spans="1:14" x14ac:dyDescent="0.25">
      <c r="A309" s="12"/>
      <c r="B309" s="12"/>
      <c r="C309" s="304"/>
      <c r="D309" s="12"/>
      <c r="E309" s="12"/>
      <c r="F309" s="12"/>
      <c r="G309" s="12"/>
      <c r="H309" s="12"/>
      <c r="I309" s="12"/>
      <c r="J309" s="12"/>
      <c r="L309" s="12"/>
      <c r="M309" s="12"/>
      <c r="N309" s="12"/>
    </row>
    <row r="310" spans="1:14" x14ac:dyDescent="0.25">
      <c r="A310" s="12"/>
      <c r="B310" s="12"/>
      <c r="C310" s="304"/>
      <c r="D310" s="12"/>
      <c r="E310" s="12"/>
      <c r="F310" s="12"/>
      <c r="G310" s="12"/>
      <c r="H310" s="12"/>
      <c r="I310" s="12"/>
      <c r="J310" s="12"/>
      <c r="L310" s="12"/>
      <c r="M310" s="12"/>
      <c r="N310" s="12"/>
    </row>
    <row r="311" spans="1:14" x14ac:dyDescent="0.25">
      <c r="A311" s="12"/>
      <c r="B311" s="12"/>
      <c r="C311" s="304"/>
      <c r="D311" s="12"/>
      <c r="E311" s="12"/>
      <c r="F311" s="12"/>
      <c r="G311" s="12"/>
      <c r="H311" s="12"/>
      <c r="I311" s="12"/>
      <c r="J311" s="12"/>
      <c r="L311" s="12"/>
      <c r="M311" s="12"/>
      <c r="N311" s="12"/>
    </row>
    <row r="312" spans="1:14" x14ac:dyDescent="0.25">
      <c r="A312" s="12"/>
      <c r="B312" s="12"/>
      <c r="C312" s="304"/>
      <c r="D312" s="12"/>
      <c r="E312" s="12"/>
      <c r="F312" s="12"/>
      <c r="G312" s="12"/>
      <c r="H312" s="12"/>
      <c r="I312" s="12"/>
      <c r="J312" s="12"/>
      <c r="L312" s="12"/>
      <c r="M312" s="12"/>
      <c r="N312" s="12"/>
    </row>
    <row r="313" spans="1:14" x14ac:dyDescent="0.25">
      <c r="A313" s="12"/>
      <c r="B313" s="12"/>
      <c r="C313" s="304"/>
      <c r="D313" s="12"/>
      <c r="E313" s="12"/>
      <c r="F313" s="12"/>
      <c r="G313" s="12"/>
      <c r="H313" s="12"/>
      <c r="I313" s="12"/>
      <c r="J313" s="12"/>
      <c r="L313" s="12"/>
      <c r="M313" s="12"/>
      <c r="N313" s="12"/>
    </row>
    <row r="314" spans="1:14" x14ac:dyDescent="0.25">
      <c r="A314" s="12"/>
      <c r="B314" s="12"/>
      <c r="C314" s="304"/>
      <c r="D314" s="12"/>
      <c r="E314" s="12"/>
      <c r="F314" s="12"/>
      <c r="G314" s="12"/>
      <c r="H314" s="12"/>
      <c r="I314" s="12"/>
      <c r="J314" s="12"/>
      <c r="L314" s="12"/>
      <c r="M314" s="12"/>
      <c r="N314" s="12"/>
    </row>
    <row r="315" spans="1:14" x14ac:dyDescent="0.25">
      <c r="A315" s="12"/>
      <c r="B315" s="12"/>
      <c r="C315" s="304"/>
      <c r="D315" s="12"/>
      <c r="E315" s="12"/>
      <c r="F315" s="12"/>
      <c r="G315" s="12"/>
      <c r="H315" s="12"/>
      <c r="I315" s="12"/>
      <c r="J315" s="12"/>
      <c r="L315" s="12"/>
      <c r="M315" s="12"/>
      <c r="N315" s="12"/>
    </row>
    <row r="316" spans="1:14" x14ac:dyDescent="0.25">
      <c r="A316" s="12"/>
      <c r="B316" s="12"/>
      <c r="C316" s="304"/>
      <c r="D316" s="12"/>
      <c r="E316" s="12"/>
      <c r="F316" s="12"/>
      <c r="G316" s="12"/>
      <c r="H316" s="12"/>
      <c r="I316" s="12"/>
      <c r="J316" s="12"/>
      <c r="L316" s="12"/>
      <c r="M316" s="12"/>
      <c r="N316" s="12"/>
    </row>
    <row r="317" spans="1:14" x14ac:dyDescent="0.25">
      <c r="A317" s="12"/>
      <c r="B317" s="12"/>
      <c r="C317" s="304"/>
      <c r="D317" s="12"/>
      <c r="E317" s="12"/>
      <c r="F317" s="12"/>
      <c r="G317" s="12"/>
      <c r="H317" s="12"/>
      <c r="I317" s="12"/>
      <c r="J317" s="12"/>
      <c r="L317" s="12"/>
      <c r="M317" s="12"/>
      <c r="N317" s="12"/>
    </row>
    <row r="318" spans="1:14" x14ac:dyDescent="0.25">
      <c r="A318" s="12"/>
      <c r="B318" s="12"/>
      <c r="C318" s="304"/>
      <c r="D318" s="12"/>
      <c r="E318" s="12"/>
      <c r="F318" s="12"/>
      <c r="G318" s="12"/>
      <c r="H318" s="12"/>
      <c r="I318" s="12"/>
      <c r="J318" s="12"/>
      <c r="L318" s="12"/>
      <c r="M318" s="12"/>
      <c r="N318" s="12"/>
    </row>
    <row r="319" spans="1:14" x14ac:dyDescent="0.25">
      <c r="A319" s="12"/>
      <c r="B319" s="12"/>
      <c r="C319" s="304"/>
      <c r="D319" s="12"/>
      <c r="E319" s="12"/>
      <c r="F319" s="12"/>
      <c r="G319" s="12"/>
      <c r="H319" s="12"/>
      <c r="I319" s="12"/>
      <c r="J319" s="12"/>
      <c r="L319" s="12"/>
      <c r="M319" s="12"/>
      <c r="N319" s="12"/>
    </row>
    <row r="320" spans="1:14" x14ac:dyDescent="0.25">
      <c r="A320" s="12"/>
      <c r="B320" s="12"/>
      <c r="C320" s="304"/>
      <c r="D320" s="12"/>
      <c r="E320" s="12"/>
      <c r="F320" s="12"/>
      <c r="G320" s="12"/>
      <c r="H320" s="12"/>
      <c r="I320" s="12"/>
      <c r="J320" s="12"/>
      <c r="L320" s="12"/>
      <c r="M320" s="12"/>
      <c r="N320" s="12"/>
    </row>
    <row r="321" spans="1:14" x14ac:dyDescent="0.25">
      <c r="A321" s="12"/>
      <c r="B321" s="12"/>
      <c r="C321" s="304"/>
      <c r="D321" s="12"/>
      <c r="E321" s="12"/>
      <c r="F321" s="12"/>
      <c r="G321" s="12"/>
      <c r="H321" s="12"/>
      <c r="I321" s="12"/>
      <c r="J321" s="12"/>
      <c r="L321" s="12"/>
      <c r="M321" s="12"/>
      <c r="N321" s="12"/>
    </row>
    <row r="322" spans="1:14" x14ac:dyDescent="0.25">
      <c r="A322" s="12"/>
      <c r="B322" s="12"/>
      <c r="C322" s="304"/>
      <c r="D322" s="12"/>
      <c r="E322" s="12"/>
      <c r="F322" s="12"/>
      <c r="G322" s="12"/>
      <c r="H322" s="12"/>
      <c r="I322" s="12"/>
      <c r="J322" s="12"/>
      <c r="L322" s="12"/>
      <c r="M322" s="12"/>
      <c r="N322" s="12"/>
    </row>
    <row r="323" spans="1:14" x14ac:dyDescent="0.25">
      <c r="A323" s="12"/>
      <c r="B323" s="12"/>
      <c r="C323" s="304"/>
      <c r="D323" s="12"/>
      <c r="E323" s="12"/>
      <c r="F323" s="12"/>
      <c r="G323" s="12"/>
      <c r="H323" s="12"/>
      <c r="I323" s="12"/>
      <c r="J323" s="12"/>
      <c r="L323" s="12"/>
      <c r="M323" s="12"/>
      <c r="N323" s="12"/>
    </row>
    <row r="324" spans="1:14" x14ac:dyDescent="0.25">
      <c r="A324" s="12"/>
      <c r="B324" s="12"/>
      <c r="C324" s="304"/>
      <c r="D324" s="12"/>
      <c r="E324" s="12"/>
      <c r="F324" s="12"/>
      <c r="G324" s="12"/>
      <c r="H324" s="12"/>
      <c r="I324" s="12"/>
      <c r="J324" s="12"/>
      <c r="L324" s="12"/>
      <c r="M324" s="12"/>
      <c r="N324" s="12"/>
    </row>
    <row r="325" spans="1:14" x14ac:dyDescent="0.25">
      <c r="A325" s="12"/>
      <c r="B325" s="12"/>
      <c r="C325" s="304"/>
      <c r="D325" s="12"/>
      <c r="E325" s="12"/>
      <c r="F325" s="12"/>
      <c r="G325" s="12"/>
      <c r="H325" s="12"/>
      <c r="I325" s="12"/>
      <c r="J325" s="12"/>
      <c r="L325" s="12"/>
      <c r="M325" s="12"/>
      <c r="N325" s="12"/>
    </row>
    <row r="326" spans="1:14" x14ac:dyDescent="0.25">
      <c r="A326" s="12"/>
      <c r="B326" s="12"/>
      <c r="C326" s="304"/>
      <c r="D326" s="12"/>
      <c r="E326" s="12"/>
      <c r="F326" s="12"/>
      <c r="G326" s="12"/>
      <c r="H326" s="12"/>
      <c r="I326" s="12"/>
      <c r="J326" s="12"/>
      <c r="L326" s="12"/>
      <c r="M326" s="12"/>
      <c r="N326" s="12"/>
    </row>
    <row r="327" spans="1:14" x14ac:dyDescent="0.25">
      <c r="A327" s="12"/>
      <c r="B327" s="12"/>
      <c r="C327" s="304"/>
      <c r="D327" s="12"/>
      <c r="E327" s="12"/>
      <c r="F327" s="12"/>
      <c r="G327" s="12"/>
      <c r="H327" s="12"/>
      <c r="I327" s="12"/>
      <c r="J327" s="12"/>
      <c r="L327" s="12"/>
      <c r="M327" s="12"/>
      <c r="N327" s="12"/>
    </row>
    <row r="328" spans="1:14" x14ac:dyDescent="0.25">
      <c r="A328" s="12"/>
      <c r="B328" s="12"/>
      <c r="C328" s="304"/>
      <c r="D328" s="12"/>
      <c r="E328" s="12"/>
      <c r="F328" s="12"/>
      <c r="G328" s="12"/>
      <c r="H328" s="12"/>
      <c r="I328" s="12"/>
      <c r="J328" s="12"/>
      <c r="L328" s="12"/>
      <c r="M328" s="12"/>
      <c r="N328" s="12"/>
    </row>
    <row r="329" spans="1:14" x14ac:dyDescent="0.25">
      <c r="A329" s="12"/>
      <c r="B329" s="12"/>
      <c r="C329" s="304"/>
      <c r="D329" s="12"/>
      <c r="E329" s="12"/>
      <c r="F329" s="12"/>
      <c r="G329" s="12"/>
      <c r="H329" s="12"/>
      <c r="I329" s="12"/>
      <c r="J329" s="12"/>
      <c r="L329" s="12"/>
      <c r="M329" s="12"/>
      <c r="N329" s="12"/>
    </row>
    <row r="330" spans="1:14" x14ac:dyDescent="0.25">
      <c r="A330" s="12"/>
      <c r="B330" s="12"/>
      <c r="C330" s="304"/>
      <c r="D330" s="12"/>
      <c r="E330" s="12"/>
      <c r="F330" s="12"/>
      <c r="G330" s="12"/>
      <c r="H330" s="12"/>
      <c r="I330" s="12"/>
      <c r="J330" s="12"/>
      <c r="L330" s="12"/>
      <c r="M330" s="12"/>
      <c r="N330" s="12"/>
    </row>
    <row r="331" spans="1:14" x14ac:dyDescent="0.25">
      <c r="A331" s="12"/>
      <c r="B331" s="12"/>
      <c r="C331" s="304"/>
      <c r="D331" s="12"/>
      <c r="E331" s="12"/>
      <c r="F331" s="12"/>
      <c r="G331" s="12"/>
      <c r="H331" s="12"/>
      <c r="I331" s="12"/>
      <c r="J331" s="12"/>
      <c r="L331" s="12"/>
      <c r="M331" s="12"/>
      <c r="N331" s="12"/>
    </row>
    <row r="332" spans="1:14" x14ac:dyDescent="0.25">
      <c r="A332" s="12"/>
      <c r="B332" s="12"/>
      <c r="C332" s="304"/>
      <c r="D332" s="12"/>
      <c r="E332" s="12"/>
      <c r="F332" s="12"/>
      <c r="G332" s="12"/>
      <c r="H332" s="12"/>
      <c r="I332" s="12"/>
      <c r="J332" s="12"/>
      <c r="L332" s="12"/>
      <c r="M332" s="12"/>
      <c r="N332" s="12"/>
    </row>
    <row r="333" spans="1:14" x14ac:dyDescent="0.25">
      <c r="A333" s="12"/>
      <c r="B333" s="12"/>
      <c r="C333" s="304"/>
      <c r="D333" s="12"/>
      <c r="E333" s="12"/>
      <c r="F333" s="12"/>
      <c r="G333" s="12"/>
      <c r="H333" s="12"/>
      <c r="I333" s="12"/>
      <c r="J333" s="12"/>
      <c r="L333" s="12"/>
      <c r="M333" s="12"/>
      <c r="N333" s="12"/>
    </row>
    <row r="334" spans="1:14" x14ac:dyDescent="0.25">
      <c r="A334" s="12"/>
      <c r="B334" s="12"/>
      <c r="C334" s="304"/>
      <c r="D334" s="12"/>
      <c r="E334" s="12"/>
      <c r="F334" s="12"/>
      <c r="G334" s="12"/>
      <c r="H334" s="12"/>
      <c r="I334" s="12"/>
      <c r="J334" s="12"/>
      <c r="L334" s="12"/>
      <c r="M334" s="12"/>
      <c r="N334" s="12"/>
    </row>
    <row r="335" spans="1:14" x14ac:dyDescent="0.25">
      <c r="A335" s="12"/>
      <c r="B335" s="12"/>
      <c r="C335" s="304"/>
      <c r="D335" s="12"/>
      <c r="E335" s="12"/>
      <c r="F335" s="12"/>
      <c r="G335" s="12"/>
      <c r="H335" s="12"/>
      <c r="I335" s="12"/>
      <c r="J335" s="12"/>
      <c r="L335" s="12"/>
      <c r="M335" s="12"/>
      <c r="N335" s="12"/>
    </row>
    <row r="336" spans="1:14" x14ac:dyDescent="0.25">
      <c r="A336" s="12"/>
      <c r="B336" s="12"/>
      <c r="C336" s="304"/>
      <c r="D336" s="12"/>
      <c r="E336" s="12"/>
      <c r="F336" s="12"/>
      <c r="G336" s="12"/>
      <c r="H336" s="12"/>
      <c r="I336" s="12"/>
      <c r="J336" s="12"/>
      <c r="L336" s="12"/>
      <c r="M336" s="12"/>
      <c r="N336" s="12"/>
    </row>
    <row r="337" spans="1:14" x14ac:dyDescent="0.25">
      <c r="A337" s="12"/>
      <c r="B337" s="12"/>
      <c r="C337" s="304"/>
      <c r="D337" s="12"/>
      <c r="E337" s="12"/>
      <c r="F337" s="12"/>
      <c r="G337" s="12"/>
      <c r="H337" s="12"/>
      <c r="I337" s="12"/>
      <c r="J337" s="12"/>
      <c r="L337" s="12"/>
      <c r="M337" s="12"/>
      <c r="N337" s="12"/>
    </row>
    <row r="338" spans="1:14" x14ac:dyDescent="0.25">
      <c r="A338" s="12"/>
      <c r="B338" s="12"/>
      <c r="C338" s="304"/>
      <c r="D338" s="12"/>
      <c r="E338" s="12"/>
      <c r="F338" s="12"/>
      <c r="G338" s="12"/>
      <c r="H338" s="12"/>
      <c r="I338" s="12"/>
      <c r="J338" s="12"/>
      <c r="L338" s="12"/>
      <c r="M338" s="12"/>
      <c r="N338" s="12"/>
    </row>
    <row r="339" spans="1:14" x14ac:dyDescent="0.25">
      <c r="A339" s="12"/>
      <c r="B339" s="12"/>
      <c r="C339" s="304"/>
      <c r="D339" s="12"/>
      <c r="E339" s="12"/>
      <c r="F339" s="12"/>
      <c r="G339" s="12"/>
      <c r="H339" s="12"/>
      <c r="I339" s="12"/>
      <c r="J339" s="12"/>
      <c r="L339" s="12"/>
      <c r="M339" s="12"/>
      <c r="N339" s="12"/>
    </row>
    <row r="340" spans="1:14" x14ac:dyDescent="0.25">
      <c r="A340" s="12"/>
      <c r="B340" s="12"/>
      <c r="C340" s="304"/>
      <c r="D340" s="12"/>
      <c r="E340" s="12"/>
      <c r="F340" s="12"/>
      <c r="G340" s="12"/>
      <c r="H340" s="12"/>
      <c r="I340" s="12"/>
      <c r="J340" s="12"/>
      <c r="L340" s="12"/>
      <c r="M340" s="12"/>
      <c r="N340" s="12"/>
    </row>
    <row r="341" spans="1:14" x14ac:dyDescent="0.25">
      <c r="A341" s="12"/>
      <c r="B341" s="12"/>
      <c r="C341" s="304"/>
      <c r="D341" s="12"/>
      <c r="E341" s="12"/>
      <c r="F341" s="12"/>
      <c r="G341" s="12"/>
      <c r="H341" s="12"/>
      <c r="I341" s="12"/>
      <c r="J341" s="12"/>
      <c r="L341" s="12"/>
      <c r="M341" s="12"/>
      <c r="N341" s="12"/>
    </row>
    <row r="342" spans="1:14" x14ac:dyDescent="0.25">
      <c r="A342" s="12"/>
      <c r="B342" s="12"/>
      <c r="C342" s="304"/>
      <c r="D342" s="12"/>
      <c r="E342" s="12"/>
      <c r="F342" s="12"/>
      <c r="G342" s="12"/>
      <c r="H342" s="12"/>
      <c r="I342" s="12"/>
      <c r="J342" s="12"/>
      <c r="L342" s="12"/>
      <c r="M342" s="12"/>
      <c r="N342" s="12"/>
    </row>
    <row r="343" spans="1:14" x14ac:dyDescent="0.25">
      <c r="A343" s="12"/>
      <c r="B343" s="12"/>
      <c r="C343" s="304"/>
      <c r="D343" s="12"/>
      <c r="E343" s="12"/>
      <c r="F343" s="12"/>
      <c r="G343" s="12"/>
      <c r="H343" s="12"/>
      <c r="I343" s="12"/>
      <c r="J343" s="12"/>
      <c r="L343" s="12"/>
      <c r="M343" s="12"/>
      <c r="N343" s="12"/>
    </row>
    <row r="344" spans="1:14" x14ac:dyDescent="0.25">
      <c r="A344" s="12"/>
      <c r="B344" s="12"/>
      <c r="C344" s="304"/>
      <c r="D344" s="12"/>
      <c r="E344" s="12"/>
      <c r="F344" s="12"/>
      <c r="G344" s="12"/>
      <c r="H344" s="12"/>
      <c r="I344" s="12"/>
      <c r="J344" s="12"/>
      <c r="L344" s="12"/>
      <c r="M344" s="12"/>
      <c r="N344" s="12"/>
    </row>
    <row r="345" spans="1:14" x14ac:dyDescent="0.25">
      <c r="A345" s="12"/>
      <c r="B345" s="12"/>
      <c r="C345" s="304"/>
      <c r="D345" s="12"/>
      <c r="E345" s="12"/>
      <c r="F345" s="12"/>
      <c r="G345" s="12"/>
      <c r="H345" s="12"/>
      <c r="I345" s="12"/>
      <c r="J345" s="12"/>
      <c r="L345" s="12"/>
      <c r="M345" s="12"/>
      <c r="N345" s="12"/>
    </row>
    <row r="346" spans="1:14" x14ac:dyDescent="0.25">
      <c r="A346" s="12"/>
      <c r="B346" s="12"/>
      <c r="C346" s="304"/>
      <c r="D346" s="12"/>
      <c r="E346" s="12"/>
      <c r="F346" s="12"/>
      <c r="G346" s="12"/>
      <c r="H346" s="12"/>
      <c r="I346" s="12"/>
      <c r="J346" s="12"/>
      <c r="L346" s="12"/>
      <c r="M346" s="12"/>
      <c r="N346" s="12"/>
    </row>
    <row r="347" spans="1:14" x14ac:dyDescent="0.25">
      <c r="A347" s="12"/>
      <c r="B347" s="12"/>
      <c r="C347" s="304"/>
      <c r="D347" s="12"/>
      <c r="E347" s="12"/>
      <c r="F347" s="12"/>
      <c r="G347" s="12"/>
      <c r="H347" s="12"/>
      <c r="I347" s="12"/>
      <c r="J347" s="12"/>
      <c r="L347" s="12"/>
      <c r="M347" s="12"/>
      <c r="N347" s="12"/>
    </row>
    <row r="348" spans="1:14" x14ac:dyDescent="0.25">
      <c r="A348" s="12"/>
      <c r="B348" s="12"/>
      <c r="C348" s="304"/>
      <c r="D348" s="12"/>
      <c r="E348" s="12"/>
      <c r="F348" s="12"/>
      <c r="G348" s="12"/>
      <c r="H348" s="12"/>
      <c r="I348" s="12"/>
      <c r="J348" s="12"/>
      <c r="L348" s="12"/>
      <c r="M348" s="12"/>
      <c r="N348" s="12"/>
    </row>
    <row r="349" spans="1:14" x14ac:dyDescent="0.25">
      <c r="A349" s="12"/>
      <c r="B349" s="12"/>
      <c r="C349" s="304"/>
      <c r="D349" s="12"/>
      <c r="E349" s="12"/>
      <c r="F349" s="12"/>
      <c r="G349" s="12"/>
      <c r="H349" s="12"/>
      <c r="I349" s="12"/>
      <c r="J349" s="12"/>
      <c r="L349" s="12"/>
      <c r="M349" s="12"/>
      <c r="N349" s="12"/>
    </row>
    <row r="350" spans="1:14" x14ac:dyDescent="0.25">
      <c r="A350" s="12"/>
      <c r="B350" s="12"/>
      <c r="C350" s="304"/>
      <c r="D350" s="12"/>
      <c r="E350" s="12"/>
      <c r="F350" s="12"/>
      <c r="G350" s="12"/>
      <c r="H350" s="12"/>
      <c r="I350" s="12"/>
      <c r="J350" s="12"/>
      <c r="L350" s="12"/>
      <c r="M350" s="12"/>
      <c r="N350" s="12"/>
    </row>
    <row r="351" spans="1:14" x14ac:dyDescent="0.25">
      <c r="A351" s="12"/>
      <c r="B351" s="12"/>
      <c r="C351" s="304"/>
      <c r="D351" s="12"/>
      <c r="E351" s="12"/>
      <c r="F351" s="12"/>
      <c r="G351" s="12"/>
      <c r="H351" s="12"/>
      <c r="I351" s="12"/>
      <c r="J351" s="12"/>
      <c r="L351" s="12"/>
      <c r="M351" s="12"/>
      <c r="N351" s="12"/>
    </row>
    <row r="352" spans="1:14" x14ac:dyDescent="0.25">
      <c r="A352" s="12"/>
      <c r="B352" s="12"/>
      <c r="C352" s="304"/>
      <c r="D352" s="12"/>
      <c r="E352" s="12"/>
      <c r="F352" s="12"/>
      <c r="G352" s="12"/>
      <c r="H352" s="12"/>
      <c r="I352" s="12"/>
      <c r="J352" s="12"/>
      <c r="L352" s="12"/>
      <c r="M352" s="12"/>
      <c r="N352" s="12"/>
    </row>
    <row r="353" spans="1:14" x14ac:dyDescent="0.25">
      <c r="A353" s="12"/>
      <c r="B353" s="12"/>
      <c r="C353" s="304"/>
      <c r="D353" s="12"/>
      <c r="E353" s="12"/>
      <c r="F353" s="12"/>
      <c r="G353" s="12"/>
      <c r="H353" s="12"/>
      <c r="I353" s="12"/>
      <c r="J353" s="12"/>
      <c r="L353" s="12"/>
      <c r="M353" s="12"/>
      <c r="N353" s="12"/>
    </row>
    <row r="354" spans="1:14" x14ac:dyDescent="0.25">
      <c r="A354" s="12"/>
      <c r="B354" s="12"/>
      <c r="C354" s="304"/>
      <c r="D354" s="12"/>
      <c r="E354" s="12"/>
      <c r="F354" s="12"/>
      <c r="G354" s="12"/>
      <c r="H354" s="12"/>
      <c r="I354" s="12"/>
      <c r="J354" s="12"/>
      <c r="L354" s="12"/>
      <c r="M354" s="12"/>
      <c r="N354" s="12"/>
    </row>
    <row r="355" spans="1:14" x14ac:dyDescent="0.25">
      <c r="A355" s="12"/>
      <c r="B355" s="12"/>
      <c r="C355" s="304"/>
      <c r="D355" s="12"/>
      <c r="E355" s="12"/>
      <c r="F355" s="12"/>
      <c r="G355" s="12"/>
      <c r="H355" s="12"/>
      <c r="I355" s="12"/>
      <c r="J355" s="12"/>
      <c r="L355" s="12"/>
      <c r="M355" s="12"/>
      <c r="N355" s="12"/>
    </row>
    <row r="356" spans="1:14" x14ac:dyDescent="0.25">
      <c r="C356" s="303"/>
    </row>
    <row r="357" spans="1:14" x14ac:dyDescent="0.25">
      <c r="C357" s="303"/>
    </row>
    <row r="358" spans="1:14" x14ac:dyDescent="0.25">
      <c r="C358" s="303"/>
    </row>
    <row r="359" spans="1:14" x14ac:dyDescent="0.25">
      <c r="C359" s="303"/>
    </row>
    <row r="360" spans="1:14" x14ac:dyDescent="0.25">
      <c r="C360" s="303"/>
    </row>
    <row r="361" spans="1:14" x14ac:dyDescent="0.25">
      <c r="C361" s="303"/>
    </row>
    <row r="362" spans="1:14" x14ac:dyDescent="0.25">
      <c r="C362" s="303"/>
    </row>
    <row r="363" spans="1:14" x14ac:dyDescent="0.25">
      <c r="C363" s="303"/>
    </row>
    <row r="364" spans="1:14" x14ac:dyDescent="0.25">
      <c r="C364" s="303"/>
    </row>
    <row r="365" spans="1:14" x14ac:dyDescent="0.25">
      <c r="C365" s="303"/>
    </row>
    <row r="366" spans="1:14" x14ac:dyDescent="0.25">
      <c r="C366" s="303"/>
    </row>
    <row r="367" spans="1:14" x14ac:dyDescent="0.25">
      <c r="C367" s="303"/>
    </row>
    <row r="368" spans="1:14" x14ac:dyDescent="0.25">
      <c r="C368" s="303"/>
    </row>
    <row r="369" spans="3:3" x14ac:dyDescent="0.25">
      <c r="C369" s="303"/>
    </row>
    <row r="370" spans="3:3" x14ac:dyDescent="0.25">
      <c r="C370" s="303"/>
    </row>
    <row r="371" spans="3:3" x14ac:dyDescent="0.25">
      <c r="C371" s="303"/>
    </row>
    <row r="372" spans="3:3" x14ac:dyDescent="0.25">
      <c r="C372" s="303"/>
    </row>
    <row r="373" spans="3:3" x14ac:dyDescent="0.25">
      <c r="C373" s="303"/>
    </row>
    <row r="374" spans="3:3" x14ac:dyDescent="0.25">
      <c r="C374" s="303"/>
    </row>
    <row r="375" spans="3:3" x14ac:dyDescent="0.25">
      <c r="C375" s="303"/>
    </row>
    <row r="376" spans="3:3" x14ac:dyDescent="0.25">
      <c r="C376" s="303"/>
    </row>
    <row r="377" spans="3:3" x14ac:dyDescent="0.25">
      <c r="C377" s="303"/>
    </row>
    <row r="378" spans="3:3" x14ac:dyDescent="0.25">
      <c r="C378" s="303"/>
    </row>
    <row r="379" spans="3:3" x14ac:dyDescent="0.25">
      <c r="C379" s="303"/>
    </row>
    <row r="380" spans="3:3" x14ac:dyDescent="0.25">
      <c r="C380" s="303"/>
    </row>
    <row r="381" spans="3:3" x14ac:dyDescent="0.25">
      <c r="C381" s="303"/>
    </row>
    <row r="382" spans="3:3" x14ac:dyDescent="0.25">
      <c r="C382" s="303"/>
    </row>
    <row r="383" spans="3:3" x14ac:dyDescent="0.25">
      <c r="C383" s="303"/>
    </row>
    <row r="384" spans="3:3" x14ac:dyDescent="0.25">
      <c r="C384" s="303"/>
    </row>
    <row r="385" spans="3:3" x14ac:dyDescent="0.25">
      <c r="C385" s="303"/>
    </row>
    <row r="386" spans="3:3" x14ac:dyDescent="0.25">
      <c r="C386" s="303"/>
    </row>
    <row r="387" spans="3:3" x14ac:dyDescent="0.25">
      <c r="C387" s="303"/>
    </row>
    <row r="388" spans="3:3" x14ac:dyDescent="0.25">
      <c r="C388" s="303"/>
    </row>
    <row r="389" spans="3:3" x14ac:dyDescent="0.25">
      <c r="C389" s="303"/>
    </row>
    <row r="390" spans="3:3" x14ac:dyDescent="0.25">
      <c r="C390" s="303"/>
    </row>
    <row r="391" spans="3:3" x14ac:dyDescent="0.25">
      <c r="C391" s="303"/>
    </row>
    <row r="392" spans="3:3" x14ac:dyDescent="0.25">
      <c r="C392" s="303"/>
    </row>
    <row r="393" spans="3:3" x14ac:dyDescent="0.25">
      <c r="C393" s="303"/>
    </row>
    <row r="394" spans="3:3" x14ac:dyDescent="0.25">
      <c r="C394" s="303"/>
    </row>
    <row r="395" spans="3:3" x14ac:dyDescent="0.25">
      <c r="C395" s="303"/>
    </row>
    <row r="396" spans="3:3" x14ac:dyDescent="0.25">
      <c r="C396" s="303"/>
    </row>
    <row r="397" spans="3:3" x14ac:dyDescent="0.25">
      <c r="C397" s="303"/>
    </row>
    <row r="398" spans="3:3" x14ac:dyDescent="0.25">
      <c r="C398" s="303"/>
    </row>
    <row r="399" spans="3:3" x14ac:dyDescent="0.25">
      <c r="C399" s="303"/>
    </row>
    <row r="400" spans="3:3" x14ac:dyDescent="0.25">
      <c r="C400" s="303"/>
    </row>
    <row r="401" spans="3:3" x14ac:dyDescent="0.25">
      <c r="C401" s="303"/>
    </row>
    <row r="402" spans="3:3" x14ac:dyDescent="0.25">
      <c r="C402" s="303"/>
    </row>
    <row r="403" spans="3:3" x14ac:dyDescent="0.25">
      <c r="C403" s="303"/>
    </row>
    <row r="404" spans="3:3" x14ac:dyDescent="0.25">
      <c r="C404" s="303"/>
    </row>
    <row r="405" spans="3:3" x14ac:dyDescent="0.25">
      <c r="C405" s="303"/>
    </row>
    <row r="406" spans="3:3" x14ac:dyDescent="0.25">
      <c r="C406" s="303"/>
    </row>
    <row r="407" spans="3:3" x14ac:dyDescent="0.25">
      <c r="C407" s="303"/>
    </row>
    <row r="408" spans="3:3" x14ac:dyDescent="0.25">
      <c r="C408" s="303"/>
    </row>
    <row r="409" spans="3:3" x14ac:dyDescent="0.25">
      <c r="C409" s="303"/>
    </row>
    <row r="410" spans="3:3" x14ac:dyDescent="0.25">
      <c r="C410" s="303"/>
    </row>
    <row r="411" spans="3:3" x14ac:dyDescent="0.25">
      <c r="C411" s="303"/>
    </row>
    <row r="412" spans="3:3" x14ac:dyDescent="0.25">
      <c r="C412" s="303"/>
    </row>
    <row r="413" spans="3:3" x14ac:dyDescent="0.25">
      <c r="C413" s="303"/>
    </row>
    <row r="414" spans="3:3" x14ac:dyDescent="0.25">
      <c r="C414" s="303"/>
    </row>
    <row r="415" spans="3:3" x14ac:dyDescent="0.25">
      <c r="C415" s="303"/>
    </row>
    <row r="416" spans="3:3" x14ac:dyDescent="0.25">
      <c r="C416" s="303"/>
    </row>
    <row r="417" spans="3:3" x14ac:dyDescent="0.25">
      <c r="C417" s="303"/>
    </row>
    <row r="418" spans="3:3" x14ac:dyDescent="0.25">
      <c r="C418" s="303"/>
    </row>
    <row r="419" spans="3:3" x14ac:dyDescent="0.25">
      <c r="C419" s="303"/>
    </row>
    <row r="420" spans="3:3" x14ac:dyDescent="0.25">
      <c r="C420" s="303"/>
    </row>
    <row r="421" spans="3:3" x14ac:dyDescent="0.25">
      <c r="C421" s="303"/>
    </row>
    <row r="422" spans="3:3" x14ac:dyDescent="0.25">
      <c r="C422" s="303"/>
    </row>
    <row r="423" spans="3:3" x14ac:dyDescent="0.25">
      <c r="C423" s="303"/>
    </row>
    <row r="424" spans="3:3" x14ac:dyDescent="0.25">
      <c r="C424" s="303"/>
    </row>
    <row r="425" spans="3:3" x14ac:dyDescent="0.25">
      <c r="C425" s="303"/>
    </row>
    <row r="426" spans="3:3" x14ac:dyDescent="0.25">
      <c r="C426" s="303"/>
    </row>
    <row r="427" spans="3:3" x14ac:dyDescent="0.25">
      <c r="C427" s="303"/>
    </row>
    <row r="428" spans="3:3" x14ac:dyDescent="0.25">
      <c r="C428" s="303"/>
    </row>
    <row r="429" spans="3:3" x14ac:dyDescent="0.25">
      <c r="C429" s="303"/>
    </row>
    <row r="430" spans="3:3" x14ac:dyDescent="0.25">
      <c r="C430" s="303"/>
    </row>
    <row r="431" spans="3:3" x14ac:dyDescent="0.25">
      <c r="C431" s="303"/>
    </row>
    <row r="432" spans="3:3" x14ac:dyDescent="0.25">
      <c r="C432" s="303"/>
    </row>
    <row r="433" spans="3:3" x14ac:dyDescent="0.25">
      <c r="C433" s="303"/>
    </row>
    <row r="434" spans="3:3" x14ac:dyDescent="0.25">
      <c r="C434" s="303"/>
    </row>
    <row r="435" spans="3:3" x14ac:dyDescent="0.25">
      <c r="C435" s="303"/>
    </row>
    <row r="436" spans="3:3" x14ac:dyDescent="0.25">
      <c r="C436" s="303"/>
    </row>
    <row r="437" spans="3:3" x14ac:dyDescent="0.25">
      <c r="C437" s="303"/>
    </row>
    <row r="438" spans="3:3" x14ac:dyDescent="0.25">
      <c r="C438" s="303"/>
    </row>
    <row r="439" spans="3:3" x14ac:dyDescent="0.25">
      <c r="C439" s="303"/>
    </row>
    <row r="440" spans="3:3" x14ac:dyDescent="0.25">
      <c r="C440" s="303"/>
    </row>
    <row r="441" spans="3:3" x14ac:dyDescent="0.25">
      <c r="C441" s="303"/>
    </row>
    <row r="442" spans="3:3" x14ac:dyDescent="0.25">
      <c r="C442" s="303"/>
    </row>
    <row r="443" spans="3:3" x14ac:dyDescent="0.25">
      <c r="C443" s="303"/>
    </row>
    <row r="444" spans="3:3" x14ac:dyDescent="0.25">
      <c r="C444" s="303"/>
    </row>
    <row r="445" spans="3:3" x14ac:dyDescent="0.25">
      <c r="C445" s="303"/>
    </row>
    <row r="446" spans="3:3" x14ac:dyDescent="0.25">
      <c r="C446" s="303"/>
    </row>
    <row r="447" spans="3:3" x14ac:dyDescent="0.25">
      <c r="C447" s="303"/>
    </row>
    <row r="448" spans="3:3" x14ac:dyDescent="0.25">
      <c r="C448" s="303"/>
    </row>
    <row r="449" spans="3:3" x14ac:dyDescent="0.25">
      <c r="C449" s="303"/>
    </row>
    <row r="450" spans="3:3" x14ac:dyDescent="0.25">
      <c r="C450" s="303"/>
    </row>
    <row r="451" spans="3:3" x14ac:dyDescent="0.25">
      <c r="C451" s="303"/>
    </row>
    <row r="452" spans="3:3" x14ac:dyDescent="0.25">
      <c r="C452" s="303"/>
    </row>
    <row r="453" spans="3:3" x14ac:dyDescent="0.25">
      <c r="C453" s="303"/>
    </row>
    <row r="454" spans="3:3" x14ac:dyDescent="0.25">
      <c r="C454" s="303"/>
    </row>
    <row r="455" spans="3:3" x14ac:dyDescent="0.25">
      <c r="C455" s="303"/>
    </row>
    <row r="456" spans="3:3" x14ac:dyDescent="0.25">
      <c r="C456" s="303"/>
    </row>
    <row r="457" spans="3:3" x14ac:dyDescent="0.25">
      <c r="C457" s="303"/>
    </row>
    <row r="458" spans="3:3" x14ac:dyDescent="0.25">
      <c r="C458" s="303"/>
    </row>
    <row r="459" spans="3:3" x14ac:dyDescent="0.25">
      <c r="C459" s="303"/>
    </row>
    <row r="460" spans="3:3" x14ac:dyDescent="0.25">
      <c r="C460" s="303"/>
    </row>
    <row r="461" spans="3:3" x14ac:dyDescent="0.25">
      <c r="C461" s="303"/>
    </row>
    <row r="462" spans="3:3" x14ac:dyDescent="0.25">
      <c r="C462" s="303"/>
    </row>
    <row r="463" spans="3:3" x14ac:dyDescent="0.25">
      <c r="C463" s="303"/>
    </row>
    <row r="464" spans="3:3" x14ac:dyDescent="0.25">
      <c r="C464" s="303"/>
    </row>
    <row r="465" spans="3:3" x14ac:dyDescent="0.25">
      <c r="C465" s="303"/>
    </row>
    <row r="466" spans="3:3" x14ac:dyDescent="0.25">
      <c r="C466" s="303"/>
    </row>
    <row r="467" spans="3:3" x14ac:dyDescent="0.25">
      <c r="C467" s="303"/>
    </row>
    <row r="468" spans="3:3" x14ac:dyDescent="0.25">
      <c r="C468" s="303"/>
    </row>
    <row r="469" spans="3:3" x14ac:dyDescent="0.25">
      <c r="C469" s="303"/>
    </row>
    <row r="470" spans="3:3" x14ac:dyDescent="0.25">
      <c r="C470" s="303"/>
    </row>
    <row r="471" spans="3:3" x14ac:dyDescent="0.25">
      <c r="C471" s="303"/>
    </row>
    <row r="472" spans="3:3" x14ac:dyDescent="0.25">
      <c r="C472" s="303"/>
    </row>
    <row r="473" spans="3:3" x14ac:dyDescent="0.25">
      <c r="C473" s="303"/>
    </row>
    <row r="474" spans="3:3" x14ac:dyDescent="0.25">
      <c r="C474" s="303"/>
    </row>
    <row r="475" spans="3:3" x14ac:dyDescent="0.25">
      <c r="C475" s="303"/>
    </row>
    <row r="476" spans="3:3" x14ac:dyDescent="0.25">
      <c r="C476" s="303"/>
    </row>
    <row r="477" spans="3:3" x14ac:dyDescent="0.25">
      <c r="C477" s="303"/>
    </row>
    <row r="478" spans="3:3" x14ac:dyDescent="0.25">
      <c r="C478" s="303"/>
    </row>
    <row r="479" spans="3:3" x14ac:dyDescent="0.25">
      <c r="C479" s="303"/>
    </row>
    <row r="480" spans="3:3" x14ac:dyDescent="0.25">
      <c r="C480" s="303"/>
    </row>
    <row r="481" spans="3:3" x14ac:dyDescent="0.25">
      <c r="C481" s="303"/>
    </row>
    <row r="482" spans="3:3" x14ac:dyDescent="0.25">
      <c r="C482" s="303"/>
    </row>
    <row r="483" spans="3:3" x14ac:dyDescent="0.25">
      <c r="C483" s="303"/>
    </row>
    <row r="484" spans="3:3" x14ac:dyDescent="0.25">
      <c r="C484" s="303"/>
    </row>
    <row r="485" spans="3:3" x14ac:dyDescent="0.25">
      <c r="C485" s="303"/>
    </row>
    <row r="486" spans="3:3" x14ac:dyDescent="0.25">
      <c r="C486" s="303"/>
    </row>
    <row r="487" spans="3:3" x14ac:dyDescent="0.25">
      <c r="C487" s="303"/>
    </row>
    <row r="488" spans="3:3" x14ac:dyDescent="0.25">
      <c r="C488" s="303"/>
    </row>
    <row r="489" spans="3:3" x14ac:dyDescent="0.25">
      <c r="C489" s="303"/>
    </row>
    <row r="490" spans="3:3" x14ac:dyDescent="0.25">
      <c r="C490" s="303"/>
    </row>
    <row r="491" spans="3:3" x14ac:dyDescent="0.25">
      <c r="C491" s="303"/>
    </row>
    <row r="492" spans="3:3" x14ac:dyDescent="0.25">
      <c r="C492" s="303"/>
    </row>
    <row r="493" spans="3:3" x14ac:dyDescent="0.25">
      <c r="C493" s="303"/>
    </row>
    <row r="494" spans="3:3" x14ac:dyDescent="0.25">
      <c r="C494" s="303"/>
    </row>
    <row r="495" spans="3:3" x14ac:dyDescent="0.25">
      <c r="C495" s="303"/>
    </row>
    <row r="496" spans="3:3" x14ac:dyDescent="0.25">
      <c r="C496" s="303"/>
    </row>
    <row r="497" spans="3:3" x14ac:dyDescent="0.25">
      <c r="C497" s="303"/>
    </row>
    <row r="498" spans="3:3" x14ac:dyDescent="0.25">
      <c r="C498" s="303"/>
    </row>
    <row r="499" spans="3:3" x14ac:dyDescent="0.25">
      <c r="C499" s="303"/>
    </row>
    <row r="500" spans="3:3" x14ac:dyDescent="0.25">
      <c r="C500" s="303"/>
    </row>
    <row r="501" spans="3:3" x14ac:dyDescent="0.25">
      <c r="C501" s="303"/>
    </row>
    <row r="502" spans="3:3" x14ac:dyDescent="0.25">
      <c r="C502" s="303"/>
    </row>
    <row r="503" spans="3:3" x14ac:dyDescent="0.25">
      <c r="C503" s="303"/>
    </row>
    <row r="504" spans="3:3" x14ac:dyDescent="0.25">
      <c r="C504" s="303"/>
    </row>
    <row r="505" spans="3:3" x14ac:dyDescent="0.25">
      <c r="C505" s="303"/>
    </row>
    <row r="506" spans="3:3" x14ac:dyDescent="0.25">
      <c r="C506" s="303"/>
    </row>
    <row r="507" spans="3:3" x14ac:dyDescent="0.25">
      <c r="C507" s="303"/>
    </row>
    <row r="508" spans="3:3" x14ac:dyDescent="0.25">
      <c r="C508" s="303"/>
    </row>
    <row r="509" spans="3:3" x14ac:dyDescent="0.25">
      <c r="C509" s="303"/>
    </row>
    <row r="510" spans="3:3" x14ac:dyDescent="0.25">
      <c r="C510" s="303"/>
    </row>
    <row r="511" spans="3:3" x14ac:dyDescent="0.25">
      <c r="C511" s="303"/>
    </row>
    <row r="512" spans="3:3" x14ac:dyDescent="0.25">
      <c r="C512" s="303"/>
    </row>
    <row r="513" spans="3:3" x14ac:dyDescent="0.25">
      <c r="C513" s="303"/>
    </row>
    <row r="514" spans="3:3" x14ac:dyDescent="0.25">
      <c r="C514" s="303"/>
    </row>
    <row r="515" spans="3:3" x14ac:dyDescent="0.25">
      <c r="C515" s="303"/>
    </row>
    <row r="516" spans="3:3" x14ac:dyDescent="0.25">
      <c r="C516" s="303"/>
    </row>
    <row r="517" spans="3:3" x14ac:dyDescent="0.25">
      <c r="C517" s="303"/>
    </row>
    <row r="518" spans="3:3" x14ac:dyDescent="0.25">
      <c r="C518" s="303"/>
    </row>
    <row r="519" spans="3:3" x14ac:dyDescent="0.25">
      <c r="C519" s="303"/>
    </row>
    <row r="520" spans="3:3" x14ac:dyDescent="0.25">
      <c r="C520" s="303"/>
    </row>
    <row r="521" spans="3:3" x14ac:dyDescent="0.25">
      <c r="C521" s="303"/>
    </row>
    <row r="522" spans="3:3" x14ac:dyDescent="0.25">
      <c r="C522" s="303"/>
    </row>
    <row r="523" spans="3:3" x14ac:dyDescent="0.25">
      <c r="C523" s="303"/>
    </row>
    <row r="524" spans="3:3" x14ac:dyDescent="0.25">
      <c r="C524" s="303"/>
    </row>
    <row r="525" spans="3:3" x14ac:dyDescent="0.25">
      <c r="C525" s="303"/>
    </row>
    <row r="526" spans="3:3" x14ac:dyDescent="0.25">
      <c r="C526" s="303"/>
    </row>
    <row r="527" spans="3:3" x14ac:dyDescent="0.25">
      <c r="C527" s="303"/>
    </row>
    <row r="528" spans="3:3" x14ac:dyDescent="0.25">
      <c r="C528" s="303"/>
    </row>
    <row r="529" spans="3:3" x14ac:dyDescent="0.25">
      <c r="C529" s="303"/>
    </row>
    <row r="530" spans="3:3" x14ac:dyDescent="0.25">
      <c r="C530" s="303"/>
    </row>
    <row r="531" spans="3:3" x14ac:dyDescent="0.25">
      <c r="C531" s="303"/>
    </row>
    <row r="532" spans="3:3" x14ac:dyDescent="0.25">
      <c r="C532" s="303"/>
    </row>
    <row r="533" spans="3:3" x14ac:dyDescent="0.25">
      <c r="C533" s="303"/>
    </row>
    <row r="534" spans="3:3" x14ac:dyDescent="0.25">
      <c r="C534" s="303"/>
    </row>
    <row r="535" spans="3:3" x14ac:dyDescent="0.25">
      <c r="C535" s="303"/>
    </row>
    <row r="536" spans="3:3" x14ac:dyDescent="0.25">
      <c r="C536" s="303"/>
    </row>
    <row r="537" spans="3:3" x14ac:dyDescent="0.25">
      <c r="C537" s="303"/>
    </row>
    <row r="538" spans="3:3" x14ac:dyDescent="0.25">
      <c r="C538" s="303"/>
    </row>
    <row r="539" spans="3:3" x14ac:dyDescent="0.25">
      <c r="C539" s="303"/>
    </row>
    <row r="540" spans="3:3" x14ac:dyDescent="0.25">
      <c r="C540" s="303"/>
    </row>
    <row r="541" spans="3:3" x14ac:dyDescent="0.25">
      <c r="C541" s="303"/>
    </row>
    <row r="542" spans="3:3" x14ac:dyDescent="0.25">
      <c r="C542" s="303"/>
    </row>
    <row r="543" spans="3:3" x14ac:dyDescent="0.25">
      <c r="C543" s="303"/>
    </row>
    <row r="544" spans="3:3" x14ac:dyDescent="0.25">
      <c r="C544" s="303"/>
    </row>
    <row r="545" spans="3:3" x14ac:dyDescent="0.25">
      <c r="C545" s="303"/>
    </row>
    <row r="546" spans="3:3" x14ac:dyDescent="0.25">
      <c r="C546" s="303"/>
    </row>
    <row r="547" spans="3:3" x14ac:dyDescent="0.25">
      <c r="C547" s="303"/>
    </row>
    <row r="548" spans="3:3" x14ac:dyDescent="0.25">
      <c r="C548" s="303"/>
    </row>
    <row r="549" spans="3:3" x14ac:dyDescent="0.25">
      <c r="C549" s="303"/>
    </row>
    <row r="550" spans="3:3" x14ac:dyDescent="0.25">
      <c r="C550" s="303"/>
    </row>
    <row r="551" spans="3:3" x14ac:dyDescent="0.25">
      <c r="C551" s="303"/>
    </row>
    <row r="552" spans="3:3" x14ac:dyDescent="0.25">
      <c r="C552" s="303"/>
    </row>
    <row r="553" spans="3:3" x14ac:dyDescent="0.25">
      <c r="C553" s="303"/>
    </row>
    <row r="554" spans="3:3" x14ac:dyDescent="0.25">
      <c r="C554" s="303"/>
    </row>
    <row r="555" spans="3:3" x14ac:dyDescent="0.25">
      <c r="C555" s="303"/>
    </row>
    <row r="556" spans="3:3" x14ac:dyDescent="0.25">
      <c r="C556" s="303"/>
    </row>
    <row r="557" spans="3:3" x14ac:dyDescent="0.25">
      <c r="C557" s="303"/>
    </row>
    <row r="558" spans="3:3" x14ac:dyDescent="0.25">
      <c r="C558" s="303"/>
    </row>
    <row r="559" spans="3:3" x14ac:dyDescent="0.25">
      <c r="C559" s="303"/>
    </row>
    <row r="560" spans="3:3" x14ac:dyDescent="0.25">
      <c r="C560" s="303"/>
    </row>
    <row r="561" spans="3:3" x14ac:dyDescent="0.25">
      <c r="C561" s="303"/>
    </row>
    <row r="562" spans="3:3" x14ac:dyDescent="0.25">
      <c r="C562" s="303"/>
    </row>
    <row r="563" spans="3:3" x14ac:dyDescent="0.25">
      <c r="C563" s="303"/>
    </row>
    <row r="564" spans="3:3" x14ac:dyDescent="0.25">
      <c r="C564" s="303"/>
    </row>
    <row r="565" spans="3:3" x14ac:dyDescent="0.25">
      <c r="C565" s="303"/>
    </row>
    <row r="566" spans="3:3" x14ac:dyDescent="0.25">
      <c r="C566" s="303"/>
    </row>
    <row r="567" spans="3:3" x14ac:dyDescent="0.25">
      <c r="C567" s="303"/>
    </row>
    <row r="568" spans="3:3" x14ac:dyDescent="0.25">
      <c r="C568" s="303"/>
    </row>
    <row r="569" spans="3:3" x14ac:dyDescent="0.25">
      <c r="C569" s="303"/>
    </row>
    <row r="570" spans="3:3" x14ac:dyDescent="0.25">
      <c r="C570" s="303"/>
    </row>
    <row r="571" spans="3:3" x14ac:dyDescent="0.25">
      <c r="C571" s="303"/>
    </row>
    <row r="572" spans="3:3" x14ac:dyDescent="0.25">
      <c r="C572" s="303"/>
    </row>
    <row r="573" spans="3:3" x14ac:dyDescent="0.25">
      <c r="C573" s="303"/>
    </row>
    <row r="574" spans="3:3" x14ac:dyDescent="0.25">
      <c r="C574" s="303"/>
    </row>
    <row r="575" spans="3:3" x14ac:dyDescent="0.25">
      <c r="C575" s="303"/>
    </row>
    <row r="576" spans="3:3" x14ac:dyDescent="0.25">
      <c r="C576" s="303"/>
    </row>
    <row r="577" spans="3:3" x14ac:dyDescent="0.25">
      <c r="C577" s="303"/>
    </row>
    <row r="578" spans="3:3" x14ac:dyDescent="0.25">
      <c r="C578" s="303"/>
    </row>
    <row r="579" spans="3:3" x14ac:dyDescent="0.25">
      <c r="C579" s="303"/>
    </row>
    <row r="580" spans="3:3" x14ac:dyDescent="0.25">
      <c r="C580" s="303"/>
    </row>
    <row r="581" spans="3:3" x14ac:dyDescent="0.25">
      <c r="C581" s="303"/>
    </row>
    <row r="582" spans="3:3" x14ac:dyDescent="0.25">
      <c r="C582" s="303"/>
    </row>
    <row r="583" spans="3:3" x14ac:dyDescent="0.25">
      <c r="C583" s="303"/>
    </row>
    <row r="584" spans="3:3" x14ac:dyDescent="0.25">
      <c r="C584" s="303"/>
    </row>
    <row r="585" spans="3:3" x14ac:dyDescent="0.25">
      <c r="C585" s="303"/>
    </row>
    <row r="586" spans="3:3" x14ac:dyDescent="0.25">
      <c r="C586" s="303"/>
    </row>
    <row r="587" spans="3:3" x14ac:dyDescent="0.25">
      <c r="C587" s="303"/>
    </row>
    <row r="588" spans="3:3" x14ac:dyDescent="0.25">
      <c r="C588" s="303"/>
    </row>
    <row r="589" spans="3:3" x14ac:dyDescent="0.25">
      <c r="C589" s="303"/>
    </row>
    <row r="590" spans="3:3" x14ac:dyDescent="0.25">
      <c r="C590" s="303"/>
    </row>
    <row r="591" spans="3:3" x14ac:dyDescent="0.25">
      <c r="C591" s="303"/>
    </row>
    <row r="592" spans="3:3" x14ac:dyDescent="0.25">
      <c r="C592" s="303"/>
    </row>
    <row r="593" spans="3:3" x14ac:dyDescent="0.25">
      <c r="C593" s="303"/>
    </row>
    <row r="594" spans="3:3" x14ac:dyDescent="0.25">
      <c r="C594" s="303"/>
    </row>
    <row r="595" spans="3:3" x14ac:dyDescent="0.25">
      <c r="C595" s="303"/>
    </row>
    <row r="596" spans="3:3" x14ac:dyDescent="0.25">
      <c r="C596" s="303"/>
    </row>
    <row r="597" spans="3:3" x14ac:dyDescent="0.25">
      <c r="C597" s="303"/>
    </row>
    <row r="598" spans="3:3" x14ac:dyDescent="0.25">
      <c r="C598" s="303"/>
    </row>
    <row r="599" spans="3:3" x14ac:dyDescent="0.25">
      <c r="C599" s="303"/>
    </row>
    <row r="600" spans="3:3" x14ac:dyDescent="0.25">
      <c r="C600" s="303"/>
    </row>
    <row r="601" spans="3:3" x14ac:dyDescent="0.25">
      <c r="C601" s="303"/>
    </row>
    <row r="602" spans="3:3" x14ac:dyDescent="0.25">
      <c r="C602" s="303"/>
    </row>
    <row r="603" spans="3:3" x14ac:dyDescent="0.25">
      <c r="C603" s="303"/>
    </row>
    <row r="604" spans="3:3" x14ac:dyDescent="0.25">
      <c r="C604" s="303"/>
    </row>
    <row r="605" spans="3:3" x14ac:dyDescent="0.25">
      <c r="C605" s="303"/>
    </row>
    <row r="606" spans="3:3" x14ac:dyDescent="0.25">
      <c r="C606" s="303"/>
    </row>
    <row r="607" spans="3:3" x14ac:dyDescent="0.25">
      <c r="C607" s="303"/>
    </row>
    <row r="608" spans="3:3" x14ac:dyDescent="0.25">
      <c r="C608" s="303"/>
    </row>
    <row r="609" spans="3:3" x14ac:dyDescent="0.25">
      <c r="C609" s="303"/>
    </row>
    <row r="610" spans="3:3" x14ac:dyDescent="0.25">
      <c r="C610" s="303"/>
    </row>
    <row r="611" spans="3:3" x14ac:dyDescent="0.25">
      <c r="C611" s="303"/>
    </row>
    <row r="612" spans="3:3" x14ac:dyDescent="0.25">
      <c r="C612" s="303"/>
    </row>
    <row r="613" spans="3:3" x14ac:dyDescent="0.25">
      <c r="C613" s="303"/>
    </row>
    <row r="614" spans="3:3" x14ac:dyDescent="0.25">
      <c r="C614" s="303"/>
    </row>
    <row r="615" spans="3:3" x14ac:dyDescent="0.25">
      <c r="C615" s="303"/>
    </row>
    <row r="616" spans="3:3" x14ac:dyDescent="0.25">
      <c r="C616" s="303"/>
    </row>
    <row r="617" spans="3:3" x14ac:dyDescent="0.25">
      <c r="C617" s="303"/>
    </row>
    <row r="618" spans="3:3" x14ac:dyDescent="0.25">
      <c r="C618" s="303"/>
    </row>
    <row r="619" spans="3:3" x14ac:dyDescent="0.25">
      <c r="C619" s="303"/>
    </row>
    <row r="620" spans="3:3" x14ac:dyDescent="0.25">
      <c r="C620" s="303"/>
    </row>
    <row r="621" spans="3:3" x14ac:dyDescent="0.25">
      <c r="C621" s="303"/>
    </row>
    <row r="622" spans="3:3" x14ac:dyDescent="0.25">
      <c r="C622" s="303"/>
    </row>
    <row r="623" spans="3:3" x14ac:dyDescent="0.25">
      <c r="C623" s="303"/>
    </row>
    <row r="624" spans="3:3" x14ac:dyDescent="0.25">
      <c r="C624" s="303"/>
    </row>
    <row r="625" spans="3:3" x14ac:dyDescent="0.25">
      <c r="C625" s="303"/>
    </row>
    <row r="626" spans="3:3" x14ac:dyDescent="0.25">
      <c r="C626" s="303"/>
    </row>
    <row r="627" spans="3:3" x14ac:dyDescent="0.25">
      <c r="C627" s="303"/>
    </row>
    <row r="628" spans="3:3" x14ac:dyDescent="0.25">
      <c r="C628" s="303"/>
    </row>
    <row r="629" spans="3:3" x14ac:dyDescent="0.25">
      <c r="C629" s="303"/>
    </row>
    <row r="630" spans="3:3" x14ac:dyDescent="0.25">
      <c r="C630" s="303"/>
    </row>
    <row r="631" spans="3:3" x14ac:dyDescent="0.25">
      <c r="C631" s="303"/>
    </row>
    <row r="632" spans="3:3" x14ac:dyDescent="0.25">
      <c r="C632" s="303"/>
    </row>
    <row r="633" spans="3:3" x14ac:dyDescent="0.25">
      <c r="C633" s="303"/>
    </row>
    <row r="634" spans="3:3" x14ac:dyDescent="0.25">
      <c r="C634" s="303"/>
    </row>
    <row r="635" spans="3:3" x14ac:dyDescent="0.25">
      <c r="C635" s="303"/>
    </row>
    <row r="636" spans="3:3" x14ac:dyDescent="0.25">
      <c r="C636" s="303"/>
    </row>
    <row r="637" spans="3:3" x14ac:dyDescent="0.25">
      <c r="C637" s="303"/>
    </row>
    <row r="638" spans="3:3" x14ac:dyDescent="0.25">
      <c r="C638" s="303"/>
    </row>
    <row r="639" spans="3:3" x14ac:dyDescent="0.25">
      <c r="C639" s="303"/>
    </row>
    <row r="640" spans="3:3" x14ac:dyDescent="0.25">
      <c r="C640" s="303"/>
    </row>
    <row r="641" spans="3:3" x14ac:dyDescent="0.25">
      <c r="C641" s="303"/>
    </row>
    <row r="642" spans="3:3" x14ac:dyDescent="0.25">
      <c r="C642" s="303"/>
    </row>
    <row r="643" spans="3:3" x14ac:dyDescent="0.25">
      <c r="C643" s="303"/>
    </row>
    <row r="644" spans="3:3" x14ac:dyDescent="0.25">
      <c r="C644" s="303"/>
    </row>
    <row r="645" spans="3:3" x14ac:dyDescent="0.25">
      <c r="C645" s="303"/>
    </row>
    <row r="646" spans="3:3" x14ac:dyDescent="0.25">
      <c r="C646" s="303"/>
    </row>
    <row r="647" spans="3:3" x14ac:dyDescent="0.25">
      <c r="C647" s="303"/>
    </row>
    <row r="648" spans="3:3" x14ac:dyDescent="0.25">
      <c r="C648" s="303"/>
    </row>
    <row r="649" spans="3:3" x14ac:dyDescent="0.25">
      <c r="C649" s="303"/>
    </row>
    <row r="650" spans="3:3" x14ac:dyDescent="0.25">
      <c r="C650" s="303"/>
    </row>
    <row r="651" spans="3:3" x14ac:dyDescent="0.25">
      <c r="C651" s="303"/>
    </row>
    <row r="652" spans="3:3" x14ac:dyDescent="0.25">
      <c r="C652" s="303"/>
    </row>
    <row r="653" spans="3:3" x14ac:dyDescent="0.25">
      <c r="C653" s="303"/>
    </row>
    <row r="654" spans="3:3" x14ac:dyDescent="0.25">
      <c r="C654" s="303"/>
    </row>
    <row r="655" spans="3:3" x14ac:dyDescent="0.25">
      <c r="C655" s="303"/>
    </row>
    <row r="656" spans="3:3" x14ac:dyDescent="0.25">
      <c r="C656" s="303"/>
    </row>
    <row r="657" spans="3:3" x14ac:dyDescent="0.25">
      <c r="C657" s="303"/>
    </row>
    <row r="658" spans="3:3" x14ac:dyDescent="0.25">
      <c r="C658" s="303"/>
    </row>
    <row r="659" spans="3:3" x14ac:dyDescent="0.25">
      <c r="C659" s="303"/>
    </row>
    <row r="660" spans="3:3" x14ac:dyDescent="0.25">
      <c r="C660" s="303"/>
    </row>
    <row r="661" spans="3:3" x14ac:dyDescent="0.25">
      <c r="C661" s="303"/>
    </row>
    <row r="662" spans="3:3" x14ac:dyDescent="0.25">
      <c r="C662" s="303"/>
    </row>
    <row r="663" spans="3:3" x14ac:dyDescent="0.25">
      <c r="C663" s="303"/>
    </row>
    <row r="664" spans="3:3" x14ac:dyDescent="0.25">
      <c r="C664" s="303"/>
    </row>
    <row r="665" spans="3:3" x14ac:dyDescent="0.25">
      <c r="C665" s="303"/>
    </row>
    <row r="666" spans="3:3" x14ac:dyDescent="0.25">
      <c r="C666" s="303"/>
    </row>
    <row r="667" spans="3:3" x14ac:dyDescent="0.25">
      <c r="C667" s="303"/>
    </row>
    <row r="668" spans="3:3" x14ac:dyDescent="0.25">
      <c r="C668" s="303"/>
    </row>
    <row r="669" spans="3:3" x14ac:dyDescent="0.25">
      <c r="C669" s="303"/>
    </row>
    <row r="670" spans="3:3" x14ac:dyDescent="0.25">
      <c r="C670" s="303"/>
    </row>
    <row r="671" spans="3:3" x14ac:dyDescent="0.25">
      <c r="C671" s="303"/>
    </row>
    <row r="672" spans="3:3" x14ac:dyDescent="0.25">
      <c r="C672" s="303"/>
    </row>
    <row r="673" spans="3:3" x14ac:dyDescent="0.25">
      <c r="C673" s="303"/>
    </row>
    <row r="674" spans="3:3" x14ac:dyDescent="0.25">
      <c r="C674" s="303"/>
    </row>
    <row r="675" spans="3:3" x14ac:dyDescent="0.25">
      <c r="C675" s="303"/>
    </row>
    <row r="676" spans="3:3" x14ac:dyDescent="0.25">
      <c r="C676" s="303"/>
    </row>
    <row r="677" spans="3:3" x14ac:dyDescent="0.25">
      <c r="C677" s="303"/>
    </row>
    <row r="678" spans="3:3" x14ac:dyDescent="0.25">
      <c r="C678" s="303"/>
    </row>
    <row r="679" spans="3:3" x14ac:dyDescent="0.25">
      <c r="C679" s="303"/>
    </row>
    <row r="680" spans="3:3" x14ac:dyDescent="0.25">
      <c r="C680" s="303"/>
    </row>
    <row r="681" spans="3:3" x14ac:dyDescent="0.25">
      <c r="C681" s="303"/>
    </row>
    <row r="682" spans="3:3" x14ac:dyDescent="0.25">
      <c r="C682" s="303"/>
    </row>
    <row r="683" spans="3:3" x14ac:dyDescent="0.25">
      <c r="C683" s="303"/>
    </row>
    <row r="684" spans="3:3" x14ac:dyDescent="0.25">
      <c r="C684" s="303"/>
    </row>
  </sheetData>
  <mergeCells count="86">
    <mergeCell ref="C163:C164"/>
    <mergeCell ref="B171:O171"/>
    <mergeCell ref="C168:C169"/>
    <mergeCell ref="C151:C152"/>
    <mergeCell ref="C153:C154"/>
    <mergeCell ref="C155:C156"/>
    <mergeCell ref="C232:C242"/>
    <mergeCell ref="A232:A242"/>
    <mergeCell ref="C172:C173"/>
    <mergeCell ref="C218:C219"/>
    <mergeCell ref="C225:C226"/>
    <mergeCell ref="B175:O175"/>
    <mergeCell ref="B221:O221"/>
    <mergeCell ref="B39:B41"/>
    <mergeCell ref="C145:C146"/>
    <mergeCell ref="C149:C150"/>
    <mergeCell ref="C141:C142"/>
    <mergeCell ref="C147:C148"/>
    <mergeCell ref="C139:C140"/>
    <mergeCell ref="C143:C144"/>
    <mergeCell ref="C135:C136"/>
    <mergeCell ref="H24:H26"/>
    <mergeCell ref="B24:B26"/>
    <mergeCell ref="C92:C93"/>
    <mergeCell ref="B59:B61"/>
    <mergeCell ref="B85:O85"/>
    <mergeCell ref="C82:C83"/>
    <mergeCell ref="C100:C101"/>
    <mergeCell ref="C129:C130"/>
    <mergeCell ref="C133:C134"/>
    <mergeCell ref="B31:B33"/>
    <mergeCell ref="B63:B65"/>
    <mergeCell ref="B67:B69"/>
    <mergeCell ref="B71:B73"/>
    <mergeCell ref="B75:O75"/>
    <mergeCell ref="C123:C124"/>
    <mergeCell ref="B35:B37"/>
    <mergeCell ref="B51:B53"/>
    <mergeCell ref="B55:B57"/>
    <mergeCell ref="B47:B49"/>
    <mergeCell ref="C131:C132"/>
    <mergeCell ref="C121:C122"/>
    <mergeCell ref="C105:C106"/>
    <mergeCell ref="C116:C117"/>
    <mergeCell ref="B81:O81"/>
    <mergeCell ref="B77:B78"/>
    <mergeCell ref="A24:A26"/>
    <mergeCell ref="E24:G24"/>
    <mergeCell ref="K25:K26"/>
    <mergeCell ref="M25:N25"/>
    <mergeCell ref="L24:L26"/>
    <mergeCell ref="C137:C138"/>
    <mergeCell ref="C28:C29"/>
    <mergeCell ref="B27:O27"/>
    <mergeCell ref="C125:C126"/>
    <mergeCell ref="C127:C128"/>
    <mergeCell ref="B43:B45"/>
    <mergeCell ref="A22:O22"/>
    <mergeCell ref="E25:F25"/>
    <mergeCell ref="I24:K24"/>
    <mergeCell ref="M24:O24"/>
    <mergeCell ref="I25:J25"/>
    <mergeCell ref="G25:G26"/>
    <mergeCell ref="C24:C26"/>
    <mergeCell ref="O25:O26"/>
    <mergeCell ref="D24:D26"/>
    <mergeCell ref="B18:O18"/>
    <mergeCell ref="B14:O14"/>
    <mergeCell ref="B15:O15"/>
    <mergeCell ref="B16:O16"/>
    <mergeCell ref="B19:O19"/>
    <mergeCell ref="B1:O1"/>
    <mergeCell ref="B2:O2"/>
    <mergeCell ref="B3:O3"/>
    <mergeCell ref="B4:O4"/>
    <mergeCell ref="B5:O5"/>
    <mergeCell ref="B11:O11"/>
    <mergeCell ref="B20:O20"/>
    <mergeCell ref="B6:O6"/>
    <mergeCell ref="B8:O8"/>
    <mergeCell ref="B7:O7"/>
    <mergeCell ref="B9:O9"/>
    <mergeCell ref="B12:O12"/>
    <mergeCell ref="B10:O10"/>
    <mergeCell ref="B13:O13"/>
    <mergeCell ref="B17:O17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activeCell="W12" sqref="W1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373"/>
      <c r="C1" s="499" t="s">
        <v>375</v>
      </c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7" x14ac:dyDescent="0.25">
      <c r="B2" s="373"/>
      <c r="C2" s="499" t="s">
        <v>374</v>
      </c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7" x14ac:dyDescent="0.25">
      <c r="B3" s="373"/>
      <c r="C3" s="499" t="s">
        <v>373</v>
      </c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7" x14ac:dyDescent="0.25">
      <c r="B4" s="373"/>
      <c r="C4" s="499" t="s">
        <v>523</v>
      </c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7" ht="15" customHeight="1" x14ac:dyDescent="0.25">
      <c r="B5" s="372"/>
      <c r="C5" s="500" t="s">
        <v>517</v>
      </c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</row>
    <row r="6" spans="1:17" ht="15" customHeight="1" x14ac:dyDescent="0.25">
      <c r="B6" s="372"/>
      <c r="C6" s="500" t="s">
        <v>516</v>
      </c>
      <c r="D6" s="500"/>
      <c r="E6" s="500"/>
      <c r="F6" s="500"/>
      <c r="G6" s="500"/>
      <c r="H6" s="500"/>
      <c r="I6" s="500"/>
      <c r="J6" s="500"/>
      <c r="K6" s="500"/>
      <c r="L6" s="500"/>
      <c r="M6" s="500"/>
      <c r="N6" s="500"/>
      <c r="O6" s="500"/>
    </row>
    <row r="7" spans="1:17" ht="15" customHeight="1" x14ac:dyDescent="0.25">
      <c r="B7" s="372"/>
      <c r="C7" s="500" t="s">
        <v>540</v>
      </c>
      <c r="D7" s="500"/>
      <c r="E7" s="500"/>
      <c r="F7" s="500"/>
      <c r="G7" s="500"/>
      <c r="H7" s="500"/>
      <c r="I7" s="500"/>
      <c r="J7" s="500"/>
      <c r="K7" s="500"/>
      <c r="L7" s="500"/>
      <c r="M7" s="500"/>
      <c r="N7" s="500"/>
      <c r="O7" s="500"/>
    </row>
    <row r="8" spans="1:17" ht="15" customHeight="1" x14ac:dyDescent="0.25">
      <c r="B8" s="372"/>
      <c r="C8" s="500" t="s">
        <v>539</v>
      </c>
      <c r="D8" s="500"/>
      <c r="E8" s="500"/>
      <c r="F8" s="500"/>
      <c r="G8" s="500"/>
      <c r="H8" s="500"/>
      <c r="I8" s="500"/>
      <c r="J8" s="500"/>
      <c r="K8" s="500"/>
      <c r="L8" s="500"/>
      <c r="M8" s="500"/>
      <c r="N8" s="500"/>
      <c r="O8" s="500"/>
    </row>
    <row r="9" spans="1:17" x14ac:dyDescent="0.25">
      <c r="C9" s="371"/>
      <c r="D9" s="370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70"/>
    </row>
    <row r="10" spans="1:17" ht="30" customHeight="1" x14ac:dyDescent="0.25">
      <c r="A10" s="435" t="s">
        <v>248</v>
      </c>
      <c r="B10" s="435"/>
      <c r="C10" s="435"/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</row>
    <row r="11" spans="1:17" ht="17.25" customHeight="1" x14ac:dyDescent="0.25">
      <c r="A11" s="388"/>
      <c r="B11" s="388"/>
      <c r="C11" s="388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4" t="s">
        <v>185</v>
      </c>
    </row>
    <row r="12" spans="1:17" x14ac:dyDescent="0.25">
      <c r="A12" s="438" t="s">
        <v>5</v>
      </c>
      <c r="B12" s="441" t="s">
        <v>430</v>
      </c>
      <c r="C12" s="441" t="s">
        <v>60</v>
      </c>
      <c r="D12" s="424" t="s">
        <v>419</v>
      </c>
      <c r="E12" s="428" t="s">
        <v>213</v>
      </c>
      <c r="F12" s="428"/>
      <c r="G12" s="429"/>
      <c r="H12" s="444" t="s">
        <v>421</v>
      </c>
      <c r="I12" s="447" t="s">
        <v>213</v>
      </c>
      <c r="J12" s="448"/>
      <c r="K12" s="449"/>
      <c r="L12" s="423" t="s">
        <v>0</v>
      </c>
      <c r="M12" s="431" t="s">
        <v>213</v>
      </c>
      <c r="N12" s="432"/>
      <c r="O12" s="433"/>
    </row>
    <row r="13" spans="1:17" x14ac:dyDescent="0.25">
      <c r="A13" s="439"/>
      <c r="B13" s="442"/>
      <c r="C13" s="442"/>
      <c r="D13" s="425"/>
      <c r="E13" s="429" t="s">
        <v>1</v>
      </c>
      <c r="F13" s="451"/>
      <c r="G13" s="430" t="s">
        <v>2</v>
      </c>
      <c r="H13" s="445"/>
      <c r="I13" s="450" t="s">
        <v>1</v>
      </c>
      <c r="J13" s="450"/>
      <c r="K13" s="419" t="s">
        <v>2</v>
      </c>
      <c r="L13" s="423"/>
      <c r="M13" s="423" t="s">
        <v>1</v>
      </c>
      <c r="N13" s="423"/>
      <c r="O13" s="434" t="s">
        <v>2</v>
      </c>
      <c r="Q13" s="157"/>
    </row>
    <row r="14" spans="1:17" ht="24" x14ac:dyDescent="0.25">
      <c r="A14" s="440"/>
      <c r="B14" s="443"/>
      <c r="C14" s="443"/>
      <c r="D14" s="426"/>
      <c r="E14" s="379" t="s">
        <v>3</v>
      </c>
      <c r="F14" s="380" t="s">
        <v>4</v>
      </c>
      <c r="G14" s="430"/>
      <c r="H14" s="446"/>
      <c r="I14" s="383" t="s">
        <v>3</v>
      </c>
      <c r="J14" s="376" t="s">
        <v>4</v>
      </c>
      <c r="K14" s="419"/>
      <c r="L14" s="423"/>
      <c r="M14" s="377" t="s">
        <v>3</v>
      </c>
      <c r="N14" s="375" t="s">
        <v>4</v>
      </c>
      <c r="O14" s="434"/>
      <c r="P14" s="221" t="s">
        <v>388</v>
      </c>
      <c r="Q14" s="220"/>
    </row>
    <row r="15" spans="1:17" ht="15.95" customHeight="1" x14ac:dyDescent="0.25">
      <c r="A15" s="11" t="s">
        <v>78</v>
      </c>
      <c r="B15" s="486" t="s">
        <v>65</v>
      </c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  <c r="P15" s="221" t="s">
        <v>387</v>
      </c>
      <c r="Q15" s="220"/>
    </row>
    <row r="16" spans="1:17" ht="15" customHeight="1" x14ac:dyDescent="0.25">
      <c r="A16" s="5" t="s">
        <v>198</v>
      </c>
      <c r="B16" s="19" t="s">
        <v>20</v>
      </c>
      <c r="C16" s="20" t="s">
        <v>33</v>
      </c>
      <c r="D16" s="190">
        <f>E16+G16</f>
        <v>138150</v>
      </c>
      <c r="E16" s="190">
        <v>120628</v>
      </c>
      <c r="F16" s="190"/>
      <c r="G16" s="190">
        <v>17522</v>
      </c>
      <c r="H16" s="189">
        <f>I16+K16</f>
        <v>700</v>
      </c>
      <c r="I16" s="189">
        <v>700</v>
      </c>
      <c r="J16" s="189"/>
      <c r="K16" s="189"/>
      <c r="L16" s="8">
        <f>M16+O16</f>
        <v>138850</v>
      </c>
      <c r="M16" s="8">
        <f>E16+I16</f>
        <v>121328</v>
      </c>
      <c r="N16" s="8">
        <f>F16+J16</f>
        <v>0</v>
      </c>
      <c r="O16" s="8">
        <f>G16+K16</f>
        <v>17522</v>
      </c>
      <c r="P16" s="221" t="s">
        <v>386</v>
      </c>
      <c r="Q16" s="220"/>
    </row>
    <row r="17" spans="1:17" ht="15.95" customHeight="1" x14ac:dyDescent="0.25">
      <c r="A17" s="13" t="s">
        <v>79</v>
      </c>
      <c r="B17" s="1" t="s">
        <v>191</v>
      </c>
      <c r="C17" s="15"/>
      <c r="D17" s="188">
        <f>D16</f>
        <v>138150</v>
      </c>
      <c r="E17" s="188">
        <f>E16</f>
        <v>120628</v>
      </c>
      <c r="F17" s="188">
        <f>F16</f>
        <v>0</v>
      </c>
      <c r="G17" s="188">
        <f>G16</f>
        <v>17522</v>
      </c>
      <c r="H17" s="187">
        <f>H16</f>
        <v>700</v>
      </c>
      <c r="I17" s="187">
        <f>I16</f>
        <v>700</v>
      </c>
      <c r="J17" s="187">
        <f>J16</f>
        <v>0</v>
      </c>
      <c r="K17" s="187">
        <f>K16</f>
        <v>0</v>
      </c>
      <c r="L17" s="1">
        <f>L16</f>
        <v>138850</v>
      </c>
      <c r="M17" s="1">
        <f>M16</f>
        <v>121328</v>
      </c>
      <c r="N17" s="1">
        <f>N16</f>
        <v>0</v>
      </c>
      <c r="O17" s="1">
        <f>O16</f>
        <v>17522</v>
      </c>
      <c r="P17" s="221" t="s">
        <v>385</v>
      </c>
      <c r="Q17" s="220"/>
    </row>
    <row r="18" spans="1:17" ht="15.95" customHeight="1" x14ac:dyDescent="0.25">
      <c r="A18" s="11" t="s">
        <v>80</v>
      </c>
      <c r="B18" s="420" t="s">
        <v>69</v>
      </c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2"/>
      <c r="P18" s="221" t="s">
        <v>384</v>
      </c>
      <c r="Q18" s="220">
        <f>L16</f>
        <v>138850</v>
      </c>
    </row>
    <row r="19" spans="1:17" ht="15" customHeight="1" x14ac:dyDescent="0.25">
      <c r="A19" s="5" t="s">
        <v>81</v>
      </c>
      <c r="B19" s="16" t="s">
        <v>20</v>
      </c>
      <c r="C19" s="7" t="s">
        <v>34</v>
      </c>
      <c r="D19" s="190">
        <f>E19+G19</f>
        <v>21142</v>
      </c>
      <c r="E19" s="190">
        <v>21142</v>
      </c>
      <c r="F19" s="190"/>
      <c r="G19" s="190"/>
      <c r="H19" s="189">
        <f>I19+K19</f>
        <v>0</v>
      </c>
      <c r="I19" s="189"/>
      <c r="J19" s="189"/>
      <c r="K19" s="189"/>
      <c r="L19" s="8">
        <f>M19+O19</f>
        <v>21142</v>
      </c>
      <c r="M19" s="8">
        <f>E19+I19</f>
        <v>21142</v>
      </c>
      <c r="N19" s="8">
        <f>F19+J19</f>
        <v>0</v>
      </c>
      <c r="O19" s="8">
        <f>G19+K19</f>
        <v>0</v>
      </c>
      <c r="P19" s="221" t="s">
        <v>383</v>
      </c>
      <c r="Q19" s="220">
        <f>SUM(I24:I34)</f>
        <v>0</v>
      </c>
    </row>
    <row r="20" spans="1:17" ht="15.95" customHeight="1" x14ac:dyDescent="0.25">
      <c r="A20" s="13" t="s">
        <v>82</v>
      </c>
      <c r="B20" s="17" t="s">
        <v>192</v>
      </c>
      <c r="C20" s="18"/>
      <c r="D20" s="188">
        <f>D19</f>
        <v>21142</v>
      </c>
      <c r="E20" s="188">
        <f>E19</f>
        <v>21142</v>
      </c>
      <c r="F20" s="188">
        <f>F19</f>
        <v>0</v>
      </c>
      <c r="G20" s="188">
        <f>G19</f>
        <v>0</v>
      </c>
      <c r="H20" s="187">
        <f>H19</f>
        <v>0</v>
      </c>
      <c r="I20" s="187">
        <f>I19</f>
        <v>0</v>
      </c>
      <c r="J20" s="187">
        <f>J19</f>
        <v>0</v>
      </c>
      <c r="K20" s="187">
        <f>K19</f>
        <v>0</v>
      </c>
      <c r="L20" s="1">
        <f>L19</f>
        <v>21142</v>
      </c>
      <c r="M20" s="1">
        <f>M19</f>
        <v>21142</v>
      </c>
      <c r="N20" s="1">
        <f>N19</f>
        <v>0</v>
      </c>
      <c r="O20" s="1">
        <f>O19</f>
        <v>0</v>
      </c>
      <c r="P20" s="221" t="s">
        <v>382</v>
      </c>
      <c r="Q20" s="220">
        <f>L19</f>
        <v>21142</v>
      </c>
    </row>
    <row r="21" spans="1:17" ht="15.95" customHeight="1" x14ac:dyDescent="0.25">
      <c r="A21" s="34" t="s">
        <v>83</v>
      </c>
      <c r="B21" s="35" t="s">
        <v>188</v>
      </c>
      <c r="C21" s="36"/>
      <c r="D21" s="186">
        <f>D17+D20</f>
        <v>159292</v>
      </c>
      <c r="E21" s="186">
        <f>E17+E20</f>
        <v>141770</v>
      </c>
      <c r="F21" s="186">
        <f>F17+F20</f>
        <v>0</v>
      </c>
      <c r="G21" s="186">
        <f>G17+G20</f>
        <v>17522</v>
      </c>
      <c r="H21" s="185">
        <f>H17+H20</f>
        <v>700</v>
      </c>
      <c r="I21" s="185">
        <f>I17+I20</f>
        <v>700</v>
      </c>
      <c r="J21" s="185">
        <f>J17+J20</f>
        <v>0</v>
      </c>
      <c r="K21" s="185">
        <f>K17+K20</f>
        <v>0</v>
      </c>
      <c r="L21" s="37">
        <f>L17+L20</f>
        <v>159992</v>
      </c>
      <c r="M21" s="37">
        <f>M17+M20</f>
        <v>142470</v>
      </c>
      <c r="N21" s="37">
        <f>N17+N20</f>
        <v>0</v>
      </c>
      <c r="O21" s="37">
        <f>O17+O20</f>
        <v>17522</v>
      </c>
      <c r="P21" s="221" t="s">
        <v>381</v>
      </c>
      <c r="Q21" s="220">
        <f>SUM(I70:I83)</f>
        <v>0</v>
      </c>
    </row>
    <row r="22" spans="1:17" ht="15" customHeight="1" x14ac:dyDescent="0.25">
      <c r="A22" s="38" t="s">
        <v>189</v>
      </c>
      <c r="B22" s="39"/>
      <c r="C22" s="40"/>
      <c r="D22" s="39"/>
      <c r="E22" s="39"/>
      <c r="F22" s="41"/>
      <c r="G22" s="41"/>
      <c r="H22" s="41"/>
      <c r="I22" s="41"/>
      <c r="J22" s="41"/>
      <c r="K22" s="41"/>
      <c r="L22" s="41"/>
      <c r="M22" s="41"/>
      <c r="N22" s="41"/>
      <c r="P22" s="221" t="s">
        <v>380</v>
      </c>
      <c r="Q22" s="220">
        <f>SUM(I41:I67)</f>
        <v>0</v>
      </c>
    </row>
    <row r="23" spans="1:17" x14ac:dyDescent="0.25">
      <c r="A23" s="38"/>
      <c r="B23" s="12"/>
      <c r="C23" s="43"/>
      <c r="D23" s="12"/>
      <c r="E23" s="12"/>
      <c r="F23" s="42"/>
      <c r="G23" s="12"/>
      <c r="H23" s="12"/>
      <c r="I23" s="12"/>
      <c r="J23" s="12"/>
      <c r="K23" s="12"/>
      <c r="L23" s="12"/>
      <c r="M23" s="12"/>
      <c r="N23" s="12"/>
      <c r="P23" s="221" t="s">
        <v>379</v>
      </c>
      <c r="Q23" s="220">
        <f>SUM(I86:I89)</f>
        <v>0</v>
      </c>
    </row>
    <row r="24" spans="1:17" x14ac:dyDescent="0.25">
      <c r="A24" s="12"/>
      <c r="B24" s="12"/>
      <c r="C24" s="44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P24" s="219" t="s">
        <v>188</v>
      </c>
      <c r="Q24" s="218">
        <f>SUM(Q14:Q23)</f>
        <v>159992</v>
      </c>
    </row>
    <row r="25" spans="1:17" x14ac:dyDescent="0.25">
      <c r="A25" s="12"/>
      <c r="B25" s="12"/>
      <c r="C25" s="44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P25" s="144"/>
      <c r="Q25" s="144"/>
    </row>
    <row r="26" spans="1:17" x14ac:dyDescent="0.25">
      <c r="A26" s="12"/>
      <c r="B26" s="12"/>
      <c r="C26" s="44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P26" s="144"/>
      <c r="Q26" s="144">
        <f>Q24-L21</f>
        <v>0</v>
      </c>
    </row>
    <row r="27" spans="1:17" x14ac:dyDescent="0.25">
      <c r="A27" s="12"/>
      <c r="B27" s="12"/>
      <c r="C27" s="44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7" x14ac:dyDescent="0.25">
      <c r="A28" s="12"/>
      <c r="B28" s="12"/>
      <c r="C28" s="44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7" x14ac:dyDescent="0.25">
      <c r="A29" s="12"/>
      <c r="B29" s="12"/>
      <c r="C29" s="44"/>
      <c r="D29" s="12"/>
      <c r="E29" s="12"/>
      <c r="F29" s="12"/>
      <c r="G29" s="12" t="s">
        <v>189</v>
      </c>
      <c r="H29" s="12"/>
      <c r="I29" s="12"/>
      <c r="J29" s="12"/>
      <c r="K29" s="12"/>
      <c r="L29" s="12"/>
      <c r="M29" s="12"/>
      <c r="N29" s="12"/>
    </row>
    <row r="30" spans="1:17" x14ac:dyDescent="0.25">
      <c r="A30" s="12"/>
      <c r="B30" s="12"/>
      <c r="C30" s="44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  <row r="31" spans="1:17" x14ac:dyDescent="0.25">
      <c r="A31" s="12"/>
      <c r="B31" s="12"/>
      <c r="C31" s="44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pans="1:17" x14ac:dyDescent="0.25">
      <c r="A32" s="12"/>
      <c r="B32" s="12"/>
      <c r="C32" s="44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1:14" x14ac:dyDescent="0.25">
      <c r="A33" s="12"/>
      <c r="B33" s="12"/>
      <c r="C33" s="44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pans="1:14" x14ac:dyDescent="0.25">
      <c r="A34" s="12"/>
      <c r="B34" s="12"/>
      <c r="C34" s="44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</row>
    <row r="35" spans="1:14" x14ac:dyDescent="0.25">
      <c r="A35" s="12"/>
      <c r="B35" s="12"/>
      <c r="C35" s="44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</row>
    <row r="36" spans="1:14" x14ac:dyDescent="0.25">
      <c r="A36" s="12"/>
      <c r="B36" s="12"/>
      <c r="C36" s="44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</row>
    <row r="37" spans="1:14" x14ac:dyDescent="0.25">
      <c r="A37" s="12"/>
      <c r="B37" s="12"/>
      <c r="C37" s="44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</row>
    <row r="38" spans="1:14" x14ac:dyDescent="0.25">
      <c r="A38" s="12"/>
      <c r="B38" s="12"/>
      <c r="C38" s="44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pans="1:14" x14ac:dyDescent="0.25">
      <c r="A39" s="12"/>
      <c r="B39" s="12"/>
      <c r="C39" s="44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</row>
    <row r="40" spans="1:14" x14ac:dyDescent="0.25">
      <c r="A40" s="12"/>
      <c r="B40" s="12"/>
      <c r="C40" s="44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1:14" x14ac:dyDescent="0.25">
      <c r="A41" s="12"/>
      <c r="B41" s="12"/>
      <c r="C41" s="44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pans="1:14" x14ac:dyDescent="0.25">
      <c r="A42" s="12"/>
      <c r="B42" s="12"/>
      <c r="C42" s="44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spans="1:14" x14ac:dyDescent="0.25">
      <c r="A43" s="12"/>
      <c r="B43" s="12"/>
      <c r="C43" s="44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pans="1:14" x14ac:dyDescent="0.25">
      <c r="A44" s="12"/>
      <c r="B44" s="12"/>
      <c r="C44" s="44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1:14" x14ac:dyDescent="0.25">
      <c r="A45" s="12"/>
      <c r="B45" s="12"/>
      <c r="C45" s="44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1:14" x14ac:dyDescent="0.25">
      <c r="A46" s="12"/>
      <c r="B46" s="12"/>
      <c r="C46" s="44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1:14" x14ac:dyDescent="0.25">
      <c r="A47" s="12"/>
      <c r="B47" s="12"/>
      <c r="C47" s="44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pans="1:14" x14ac:dyDescent="0.25">
      <c r="A48" s="12"/>
      <c r="B48" s="12"/>
      <c r="C48" s="44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</row>
    <row r="49" spans="1:14" x14ac:dyDescent="0.25">
      <c r="A49" s="12"/>
      <c r="B49" s="12"/>
      <c r="C49" s="44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pans="1:14" x14ac:dyDescent="0.25">
      <c r="A50" s="12"/>
      <c r="B50" s="12"/>
      <c r="C50" s="44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pans="1:14" x14ac:dyDescent="0.25">
      <c r="A51" s="12"/>
      <c r="B51" s="12"/>
      <c r="C51" s="44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pans="1:14" x14ac:dyDescent="0.25">
      <c r="A52" s="12"/>
      <c r="B52" s="12"/>
      <c r="C52" s="44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1:14" x14ac:dyDescent="0.25">
      <c r="A53" s="12"/>
      <c r="B53" s="12"/>
      <c r="C53" s="44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pans="1:14" x14ac:dyDescent="0.25">
      <c r="A54" s="12"/>
      <c r="B54" s="12"/>
      <c r="C54" s="44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</row>
    <row r="55" spans="1:14" x14ac:dyDescent="0.25">
      <c r="A55" s="12"/>
      <c r="B55" s="12"/>
      <c r="C55" s="44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1:14" x14ac:dyDescent="0.25">
      <c r="A56" s="12"/>
      <c r="B56" s="12"/>
      <c r="C56" s="44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</row>
    <row r="57" spans="1:14" x14ac:dyDescent="0.25">
      <c r="A57" s="12"/>
      <c r="B57" s="12"/>
      <c r="C57" s="44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1:14" x14ac:dyDescent="0.25">
      <c r="A58" s="12"/>
      <c r="B58" s="12"/>
      <c r="C58" s="44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1:14" x14ac:dyDescent="0.25">
      <c r="A59" s="12"/>
      <c r="B59" s="12"/>
      <c r="C59" s="44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 spans="1:14" x14ac:dyDescent="0.25">
      <c r="A60" s="12"/>
      <c r="B60" s="12"/>
      <c r="C60" s="44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 spans="1:14" x14ac:dyDescent="0.25">
      <c r="A61" s="12"/>
      <c r="B61" s="12"/>
      <c r="C61" s="44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pans="1:14" x14ac:dyDescent="0.25">
      <c r="A62" s="12"/>
      <c r="B62" s="12"/>
      <c r="C62" s="44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4" x14ac:dyDescent="0.25">
      <c r="A63" s="12"/>
      <c r="B63" s="12"/>
      <c r="C63" s="44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pans="1:14" x14ac:dyDescent="0.25">
      <c r="A64" s="12"/>
      <c r="B64" s="12"/>
      <c r="C64" s="44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1:14" x14ac:dyDescent="0.25">
      <c r="A65" s="12"/>
      <c r="B65" s="12"/>
      <c r="C65" s="44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pans="1:14" x14ac:dyDescent="0.25">
      <c r="A66" s="12"/>
      <c r="B66" s="12"/>
      <c r="C66" s="44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1:14" x14ac:dyDescent="0.25">
      <c r="A67" s="12"/>
      <c r="B67" s="12"/>
      <c r="C67" s="44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1:14" x14ac:dyDescent="0.25">
      <c r="A68" s="12"/>
      <c r="B68" s="12"/>
      <c r="C68" s="44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1:14" x14ac:dyDescent="0.25">
      <c r="A69" s="12"/>
      <c r="B69" s="12"/>
      <c r="C69" s="44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4" x14ac:dyDescent="0.25">
      <c r="A70" s="12"/>
      <c r="B70" s="12"/>
      <c r="C70" s="44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4" x14ac:dyDescent="0.25">
      <c r="A71" s="12"/>
      <c r="B71" s="12"/>
      <c r="C71" s="44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4" x14ac:dyDescent="0.25">
      <c r="A72" s="12"/>
      <c r="B72" s="12"/>
      <c r="C72" s="44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4" x14ac:dyDescent="0.25">
      <c r="A73" s="12"/>
      <c r="B73" s="12"/>
      <c r="C73" s="44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4" x14ac:dyDescent="0.25">
      <c r="A74" s="12"/>
      <c r="B74" s="12"/>
      <c r="C74" s="44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4" x14ac:dyDescent="0.25">
      <c r="A75" s="12"/>
      <c r="B75" s="12"/>
      <c r="C75" s="44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4" x14ac:dyDescent="0.25">
      <c r="A76" s="12"/>
      <c r="B76" s="12"/>
      <c r="C76" s="44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4" x14ac:dyDescent="0.25">
      <c r="A77" s="12"/>
      <c r="B77" s="12"/>
      <c r="C77" s="44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4" x14ac:dyDescent="0.25">
      <c r="A78" s="12"/>
      <c r="B78" s="12"/>
      <c r="C78" s="44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4" x14ac:dyDescent="0.25">
      <c r="A79" s="12"/>
      <c r="B79" s="12"/>
      <c r="C79" s="44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 x14ac:dyDescent="0.25">
      <c r="A80" s="12"/>
      <c r="B80" s="12"/>
      <c r="C80" s="44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25">
      <c r="A81" s="12"/>
      <c r="B81" s="12"/>
      <c r="C81" s="44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25">
      <c r="A82" s="12"/>
      <c r="B82" s="12"/>
      <c r="C82" s="44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25">
      <c r="A83" s="12"/>
      <c r="B83" s="12"/>
      <c r="C83" s="44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25">
      <c r="A84" s="12"/>
      <c r="B84" s="12"/>
      <c r="C84" s="44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25">
      <c r="A85" s="12"/>
      <c r="B85" s="12"/>
      <c r="C85" s="44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25">
      <c r="A86" s="12"/>
      <c r="B86" s="12"/>
      <c r="C86" s="44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25">
      <c r="A87" s="12"/>
      <c r="B87" s="12"/>
      <c r="C87" s="44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 x14ac:dyDescent="0.25">
      <c r="A88" s="12"/>
      <c r="B88" s="12"/>
      <c r="C88" s="44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 x14ac:dyDescent="0.25">
      <c r="A89" s="12"/>
      <c r="B89" s="12"/>
      <c r="C89" s="44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 x14ac:dyDescent="0.25">
      <c r="A90" s="12"/>
      <c r="B90" s="12"/>
      <c r="C90" s="44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 x14ac:dyDescent="0.25">
      <c r="A91" s="12"/>
      <c r="B91" s="12"/>
      <c r="C91" s="44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 x14ac:dyDescent="0.25">
      <c r="A92" s="12"/>
      <c r="B92" s="12"/>
      <c r="C92" s="44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 x14ac:dyDescent="0.25">
      <c r="A93" s="12"/>
      <c r="B93" s="12"/>
      <c r="C93" s="44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 x14ac:dyDescent="0.25">
      <c r="A94" s="12"/>
      <c r="B94" s="12"/>
      <c r="C94" s="44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 x14ac:dyDescent="0.25">
      <c r="A95" s="12"/>
      <c r="B95" s="12"/>
      <c r="C95" s="44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 x14ac:dyDescent="0.25">
      <c r="A96" s="12"/>
      <c r="B96" s="12"/>
      <c r="C96" s="44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 x14ac:dyDescent="0.25">
      <c r="A97" s="12"/>
      <c r="B97" s="12"/>
      <c r="C97" s="44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 x14ac:dyDescent="0.25">
      <c r="A98" s="12"/>
      <c r="B98" s="12"/>
      <c r="C98" s="44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 x14ac:dyDescent="0.25">
      <c r="A99" s="12"/>
      <c r="B99" s="12"/>
      <c r="C99" s="44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 x14ac:dyDescent="0.25">
      <c r="A100" s="12"/>
      <c r="B100" s="12"/>
      <c r="C100" s="44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/>
      <c r="B101" s="12"/>
      <c r="C101" s="44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/>
      <c r="B102" s="12"/>
      <c r="C102" s="44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/>
      <c r="B103" s="12"/>
      <c r="C103" s="44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/>
      <c r="B104" s="12"/>
      <c r="C104" s="44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 x14ac:dyDescent="0.25">
      <c r="A105" s="12"/>
      <c r="B105" s="12"/>
      <c r="C105" s="44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 x14ac:dyDescent="0.25">
      <c r="A106" s="12"/>
      <c r="B106" s="12"/>
      <c r="C106" s="44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 x14ac:dyDescent="0.25">
      <c r="A107" s="12"/>
      <c r="B107" s="12"/>
      <c r="C107" s="44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 x14ac:dyDescent="0.25">
      <c r="A108" s="12"/>
      <c r="B108" s="12"/>
      <c r="C108" s="44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 x14ac:dyDescent="0.25">
      <c r="A109" s="12"/>
      <c r="B109" s="12"/>
      <c r="C109" s="44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 x14ac:dyDescent="0.25">
      <c r="A110" s="12"/>
      <c r="B110" s="12"/>
      <c r="C110" s="44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C135" s="45"/>
    </row>
    <row r="136" spans="1:14" x14ac:dyDescent="0.25">
      <c r="C136" s="45"/>
    </row>
    <row r="137" spans="1:14" x14ac:dyDescent="0.25">
      <c r="C137" s="45"/>
    </row>
    <row r="138" spans="1:14" x14ac:dyDescent="0.25">
      <c r="C138" s="45"/>
    </row>
    <row r="139" spans="1:14" x14ac:dyDescent="0.25">
      <c r="C139" s="45"/>
    </row>
    <row r="140" spans="1:14" x14ac:dyDescent="0.25">
      <c r="C140" s="45"/>
    </row>
    <row r="141" spans="1:14" x14ac:dyDescent="0.25">
      <c r="C141" s="45"/>
    </row>
    <row r="142" spans="1:14" x14ac:dyDescent="0.25">
      <c r="C142" s="45"/>
    </row>
    <row r="143" spans="1:14" x14ac:dyDescent="0.25">
      <c r="C143" s="45"/>
    </row>
    <row r="144" spans="1:14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</sheetData>
  <mergeCells count="26">
    <mergeCell ref="B15:O15"/>
    <mergeCell ref="K13:K14"/>
    <mergeCell ref="B12:B14"/>
    <mergeCell ref="C12:C14"/>
    <mergeCell ref="E12:G12"/>
    <mergeCell ref="H12:H14"/>
    <mergeCell ref="B18:O18"/>
    <mergeCell ref="L12:L14"/>
    <mergeCell ref="M12:O12"/>
    <mergeCell ref="E13:F13"/>
    <mergeCell ref="G13:G14"/>
    <mergeCell ref="I13:J13"/>
    <mergeCell ref="M13:N13"/>
    <mergeCell ref="O13:O14"/>
    <mergeCell ref="D12:D14"/>
    <mergeCell ref="I12:K12"/>
    <mergeCell ref="A12:A14"/>
    <mergeCell ref="C5:O5"/>
    <mergeCell ref="C6:O6"/>
    <mergeCell ref="C1:O1"/>
    <mergeCell ref="C2:O2"/>
    <mergeCell ref="C3:O3"/>
    <mergeCell ref="C4:O4"/>
    <mergeCell ref="A10:O10"/>
    <mergeCell ref="C7:O7"/>
    <mergeCell ref="C8:O8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7"/>
  <sheetViews>
    <sheetView showZeros="0" workbookViewId="0">
      <selection activeCell="S4" sqref="S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59" t="s">
        <v>375</v>
      </c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</row>
    <row r="2" spans="2:15" x14ac:dyDescent="0.25">
      <c r="B2" s="459" t="s">
        <v>374</v>
      </c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</row>
    <row r="3" spans="2:15" x14ac:dyDescent="0.25">
      <c r="B3" s="459" t="s">
        <v>373</v>
      </c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</row>
    <row r="4" spans="2:15" x14ac:dyDescent="0.25">
      <c r="B4" s="459" t="s">
        <v>391</v>
      </c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  <c r="O4" s="459"/>
    </row>
    <row r="5" spans="2:15" ht="15" customHeight="1" x14ac:dyDescent="0.25">
      <c r="B5" s="455" t="s">
        <v>371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2:15" ht="15" customHeight="1" x14ac:dyDescent="0.25">
      <c r="B6" s="455" t="s">
        <v>407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2:15" ht="15" customHeight="1" x14ac:dyDescent="0.25">
      <c r="B7" s="455" t="s">
        <v>399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2:15" ht="15" customHeight="1" x14ac:dyDescent="0.25">
      <c r="B8" s="455" t="s">
        <v>398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2:15" ht="15" customHeight="1" x14ac:dyDescent="0.25">
      <c r="B9" s="455" t="s">
        <v>415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2:15" ht="15" customHeight="1" x14ac:dyDescent="0.25">
      <c r="B10" s="455" t="s">
        <v>414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2:15" ht="15" customHeight="1" x14ac:dyDescent="0.25">
      <c r="B11" s="455" t="s">
        <v>485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  <row r="12" spans="2:15" ht="15" customHeight="1" x14ac:dyDescent="0.25">
      <c r="B12" s="455" t="s">
        <v>484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</row>
    <row r="13" spans="2:15" ht="15" customHeight="1" x14ac:dyDescent="0.25">
      <c r="B13" s="455" t="s">
        <v>496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</row>
    <row r="14" spans="2:15" ht="15" customHeight="1" x14ac:dyDescent="0.25">
      <c r="B14" s="455" t="s">
        <v>495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</row>
    <row r="15" spans="2:15" ht="15" customHeight="1" x14ac:dyDescent="0.25">
      <c r="B15" s="455" t="s">
        <v>517</v>
      </c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</row>
    <row r="16" spans="2:15" ht="15" customHeight="1" x14ac:dyDescent="0.25">
      <c r="B16" s="455" t="s">
        <v>516</v>
      </c>
      <c r="C16" s="455"/>
      <c r="D16" s="455"/>
      <c r="E16" s="455"/>
      <c r="F16" s="455"/>
      <c r="G16" s="455"/>
      <c r="H16" s="455"/>
      <c r="I16" s="455"/>
      <c r="J16" s="455"/>
      <c r="K16" s="455"/>
      <c r="L16" s="455"/>
      <c r="M16" s="455"/>
      <c r="N16" s="455"/>
      <c r="O16" s="455"/>
    </row>
    <row r="17" spans="1:17" ht="15" customHeight="1" x14ac:dyDescent="0.25">
      <c r="B17" s="455" t="s">
        <v>528</v>
      </c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5"/>
    </row>
    <row r="18" spans="1:17" ht="15" customHeight="1" x14ac:dyDescent="0.25">
      <c r="B18" s="455" t="s">
        <v>527</v>
      </c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</row>
    <row r="19" spans="1:17" ht="15" customHeight="1" x14ac:dyDescent="0.25">
      <c r="B19" s="455" t="s">
        <v>542</v>
      </c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</row>
    <row r="20" spans="1:17" ht="15" customHeight="1" x14ac:dyDescent="0.25">
      <c r="B20" s="455" t="s">
        <v>539</v>
      </c>
      <c r="C20" s="455"/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</row>
    <row r="21" spans="1:17" ht="15.75" x14ac:dyDescent="0.25">
      <c r="A21" s="283"/>
      <c r="B21" s="283"/>
      <c r="C21" s="283"/>
      <c r="D21" s="283"/>
      <c r="E21" s="283"/>
      <c r="F21" s="283"/>
      <c r="G21" s="283"/>
      <c r="H21" s="284"/>
      <c r="I21" s="284"/>
      <c r="J21" s="284"/>
      <c r="K21" s="284"/>
      <c r="L21" s="283"/>
      <c r="M21" s="283"/>
      <c r="N21" s="283"/>
      <c r="O21" s="283"/>
    </row>
    <row r="22" spans="1:17" ht="29.25" customHeight="1" x14ac:dyDescent="0.25">
      <c r="A22" s="435" t="s">
        <v>406</v>
      </c>
      <c r="B22" s="435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</row>
    <row r="23" spans="1:17" ht="11.25" customHeight="1" x14ac:dyDescent="0.25">
      <c r="A23" s="388"/>
      <c r="B23" s="388"/>
      <c r="C23" s="388"/>
      <c r="D23" s="388"/>
      <c r="E23" s="388"/>
      <c r="F23" s="388"/>
      <c r="G23" s="388"/>
      <c r="H23" s="280"/>
      <c r="I23" s="280"/>
      <c r="J23" s="280"/>
      <c r="K23" s="280"/>
      <c r="L23" s="388"/>
      <c r="M23" s="388"/>
      <c r="N23" s="388"/>
      <c r="O23" s="2" t="s">
        <v>185</v>
      </c>
    </row>
    <row r="24" spans="1:17" x14ac:dyDescent="0.25">
      <c r="A24" s="438" t="s">
        <v>5</v>
      </c>
      <c r="B24" s="441" t="s">
        <v>430</v>
      </c>
      <c r="C24" s="441" t="s">
        <v>60</v>
      </c>
      <c r="D24" s="424" t="s">
        <v>419</v>
      </c>
      <c r="E24" s="428" t="s">
        <v>213</v>
      </c>
      <c r="F24" s="428"/>
      <c r="G24" s="429"/>
      <c r="H24" s="444" t="s">
        <v>421</v>
      </c>
      <c r="I24" s="447" t="s">
        <v>213</v>
      </c>
      <c r="J24" s="448"/>
      <c r="K24" s="449"/>
      <c r="L24" s="423" t="s">
        <v>0</v>
      </c>
      <c r="M24" s="431" t="s">
        <v>213</v>
      </c>
      <c r="N24" s="432"/>
      <c r="O24" s="433"/>
    </row>
    <row r="25" spans="1:17" x14ac:dyDescent="0.25">
      <c r="A25" s="439"/>
      <c r="B25" s="442"/>
      <c r="C25" s="442"/>
      <c r="D25" s="425"/>
      <c r="E25" s="429" t="s">
        <v>1</v>
      </c>
      <c r="F25" s="451"/>
      <c r="G25" s="430" t="s">
        <v>2</v>
      </c>
      <c r="H25" s="445"/>
      <c r="I25" s="450" t="s">
        <v>1</v>
      </c>
      <c r="J25" s="450"/>
      <c r="K25" s="419" t="s">
        <v>2</v>
      </c>
      <c r="L25" s="423"/>
      <c r="M25" s="423" t="s">
        <v>1</v>
      </c>
      <c r="N25" s="423"/>
      <c r="O25" s="434" t="s">
        <v>2</v>
      </c>
    </row>
    <row r="26" spans="1:17" ht="30" customHeight="1" x14ac:dyDescent="0.25">
      <c r="A26" s="440"/>
      <c r="B26" s="443"/>
      <c r="C26" s="443"/>
      <c r="D26" s="426"/>
      <c r="E26" s="225" t="s">
        <v>3</v>
      </c>
      <c r="F26" s="378" t="s">
        <v>4</v>
      </c>
      <c r="G26" s="424"/>
      <c r="H26" s="446"/>
      <c r="I26" s="223" t="s">
        <v>3</v>
      </c>
      <c r="J26" s="382" t="s">
        <v>4</v>
      </c>
      <c r="K26" s="444"/>
      <c r="L26" s="478"/>
      <c r="M26" s="389" t="s">
        <v>3</v>
      </c>
      <c r="N26" s="381" t="s">
        <v>4</v>
      </c>
      <c r="O26" s="441"/>
    </row>
    <row r="27" spans="1:17" ht="15.95" customHeight="1" x14ac:dyDescent="0.25">
      <c r="A27" s="5" t="s">
        <v>78</v>
      </c>
      <c r="B27" s="413" t="s">
        <v>6</v>
      </c>
      <c r="C27" s="413"/>
      <c r="D27" s="413"/>
      <c r="E27" s="413"/>
      <c r="F27" s="413"/>
      <c r="G27" s="413"/>
      <c r="H27" s="413"/>
      <c r="I27" s="413"/>
      <c r="J27" s="413"/>
      <c r="K27" s="413"/>
      <c r="L27" s="413"/>
      <c r="M27" s="413"/>
      <c r="N27" s="413"/>
      <c r="O27" s="413"/>
    </row>
    <row r="28" spans="1:17" ht="15" customHeight="1" x14ac:dyDescent="0.25">
      <c r="A28" s="5" t="s">
        <v>198</v>
      </c>
      <c r="B28" s="59" t="s">
        <v>20</v>
      </c>
      <c r="C28" s="76" t="s">
        <v>9</v>
      </c>
      <c r="D28" s="193">
        <f>E28+G28</f>
        <v>5764</v>
      </c>
      <c r="E28" s="193">
        <v>5764</v>
      </c>
      <c r="F28" s="193"/>
      <c r="G28" s="193"/>
      <c r="H28" s="194">
        <f>I28+K28</f>
        <v>-1197</v>
      </c>
      <c r="I28" s="194">
        <v>-1197</v>
      </c>
      <c r="J28" s="194"/>
      <c r="K28" s="194"/>
      <c r="L28" s="77">
        <f>M28+O28</f>
        <v>4567</v>
      </c>
      <c r="M28" s="77">
        <f>E28+I28</f>
        <v>4567</v>
      </c>
      <c r="N28" s="77">
        <f>F28+J28</f>
        <v>0</v>
      </c>
      <c r="O28" s="77">
        <f>G28+K28</f>
        <v>0</v>
      </c>
    </row>
    <row r="29" spans="1:17" x14ac:dyDescent="0.25">
      <c r="A29" s="5" t="s">
        <v>79</v>
      </c>
      <c r="B29" s="282" t="s">
        <v>417</v>
      </c>
      <c r="C29" s="281" t="s">
        <v>9</v>
      </c>
      <c r="D29" s="279">
        <f>E29+G29</f>
        <v>2867</v>
      </c>
      <c r="E29" s="279">
        <v>2211</v>
      </c>
      <c r="F29" s="279"/>
      <c r="G29" s="279">
        <v>656</v>
      </c>
      <c r="H29" s="278">
        <f>I29+K29</f>
        <v>0</v>
      </c>
      <c r="I29" s="278"/>
      <c r="J29" s="278"/>
      <c r="K29" s="278"/>
      <c r="L29" s="147">
        <f>M29+O29</f>
        <v>2867</v>
      </c>
      <c r="M29" s="147">
        <f>E29+I29</f>
        <v>2211</v>
      </c>
      <c r="N29" s="147">
        <f>F29+J29</f>
        <v>0</v>
      </c>
      <c r="O29" s="147">
        <f>G29+K29</f>
        <v>656</v>
      </c>
      <c r="P29" s="501"/>
      <c r="Q29" s="501"/>
    </row>
    <row r="30" spans="1:17" ht="15" customHeight="1" x14ac:dyDescent="0.25">
      <c r="A30" s="5" t="s">
        <v>80</v>
      </c>
      <c r="B30" s="16" t="s">
        <v>10</v>
      </c>
      <c r="C30" s="7" t="s">
        <v>9</v>
      </c>
      <c r="D30" s="190">
        <f>E30+G30</f>
        <v>580</v>
      </c>
      <c r="E30" s="190">
        <v>580</v>
      </c>
      <c r="F30" s="190"/>
      <c r="G30" s="190"/>
      <c r="H30" s="189">
        <f>I30+K30</f>
        <v>0</v>
      </c>
      <c r="I30" s="189"/>
      <c r="J30" s="189"/>
      <c r="K30" s="189"/>
      <c r="L30" s="8">
        <f>M30+O30</f>
        <v>580</v>
      </c>
      <c r="M30" s="8">
        <f>E30+I30</f>
        <v>580</v>
      </c>
      <c r="N30" s="8">
        <f>F30+J30</f>
        <v>0</v>
      </c>
      <c r="O30" s="8">
        <f>G30+K30</f>
        <v>0</v>
      </c>
      <c r="P30" s="221" t="s">
        <v>388</v>
      </c>
      <c r="Q30" s="220">
        <f>SUM(L28:L37)</f>
        <v>15977</v>
      </c>
    </row>
    <row r="31" spans="1:17" ht="15" customHeight="1" x14ac:dyDescent="0.25">
      <c r="A31" s="5" t="s">
        <v>81</v>
      </c>
      <c r="B31" s="16" t="s">
        <v>11</v>
      </c>
      <c r="C31" s="7" t="s">
        <v>9</v>
      </c>
      <c r="D31" s="190">
        <f>E31+G31</f>
        <v>464</v>
      </c>
      <c r="E31" s="190">
        <v>464</v>
      </c>
      <c r="F31" s="190"/>
      <c r="G31" s="190"/>
      <c r="H31" s="189">
        <f>I31+K31</f>
        <v>0</v>
      </c>
      <c r="I31" s="189"/>
      <c r="J31" s="189"/>
      <c r="K31" s="189"/>
      <c r="L31" s="8">
        <f>M31+O31</f>
        <v>464</v>
      </c>
      <c r="M31" s="8">
        <f>E31+I31</f>
        <v>464</v>
      </c>
      <c r="N31" s="8">
        <f>F31+J31</f>
        <v>0</v>
      </c>
      <c r="O31" s="8">
        <f>G31+K31</f>
        <v>0</v>
      </c>
      <c r="P31" s="221" t="s">
        <v>387</v>
      </c>
      <c r="Q31" s="220"/>
    </row>
    <row r="32" spans="1:17" ht="15" customHeight="1" x14ac:dyDescent="0.25">
      <c r="A32" s="5" t="s">
        <v>82</v>
      </c>
      <c r="B32" s="16" t="s">
        <v>12</v>
      </c>
      <c r="C32" s="7" t="s">
        <v>9</v>
      </c>
      <c r="D32" s="190">
        <f>E32+G32</f>
        <v>1304</v>
      </c>
      <c r="E32" s="190">
        <v>1304</v>
      </c>
      <c r="F32" s="190"/>
      <c r="G32" s="190"/>
      <c r="H32" s="189">
        <f>I32+K32</f>
        <v>104</v>
      </c>
      <c r="I32" s="189">
        <v>-596</v>
      </c>
      <c r="J32" s="189"/>
      <c r="K32" s="189">
        <v>700</v>
      </c>
      <c r="L32" s="8">
        <f>M32+O32</f>
        <v>1408</v>
      </c>
      <c r="M32" s="8">
        <f>E32+I32</f>
        <v>708</v>
      </c>
      <c r="N32" s="8">
        <f>F32+J32</f>
        <v>0</v>
      </c>
      <c r="O32" s="8">
        <f>G32+K32</f>
        <v>700</v>
      </c>
      <c r="P32" s="221" t="s">
        <v>386</v>
      </c>
      <c r="Q32" s="220"/>
    </row>
    <row r="33" spans="1:17" ht="15" customHeight="1" x14ac:dyDescent="0.25">
      <c r="A33" s="9" t="s">
        <v>83</v>
      </c>
      <c r="B33" s="8" t="s">
        <v>14</v>
      </c>
      <c r="C33" s="7" t="s">
        <v>9</v>
      </c>
      <c r="D33" s="190">
        <f>E33+G33</f>
        <v>724</v>
      </c>
      <c r="E33" s="190">
        <v>724</v>
      </c>
      <c r="F33" s="190"/>
      <c r="G33" s="190"/>
      <c r="H33" s="189">
        <f>I33+K33</f>
        <v>517</v>
      </c>
      <c r="I33" s="189">
        <v>517</v>
      </c>
      <c r="J33" s="189"/>
      <c r="K33" s="189"/>
      <c r="L33" s="8">
        <f>M33+O33</f>
        <v>1241</v>
      </c>
      <c r="M33" s="8">
        <f>E33+I33</f>
        <v>1241</v>
      </c>
      <c r="N33" s="8">
        <f>F33+J33</f>
        <v>0</v>
      </c>
      <c r="O33" s="8">
        <f>G33+K33</f>
        <v>0</v>
      </c>
      <c r="P33" s="221" t="s">
        <v>385</v>
      </c>
      <c r="Q33" s="220"/>
    </row>
    <row r="34" spans="1:17" ht="15" customHeight="1" x14ac:dyDescent="0.25">
      <c r="A34" s="11" t="s">
        <v>84</v>
      </c>
      <c r="B34" s="59" t="s">
        <v>15</v>
      </c>
      <c r="C34" s="7" t="s">
        <v>9</v>
      </c>
      <c r="D34" s="190">
        <f>E34+G34</f>
        <v>87</v>
      </c>
      <c r="E34" s="190">
        <v>87</v>
      </c>
      <c r="F34" s="190"/>
      <c r="G34" s="190"/>
      <c r="H34" s="189">
        <f>I34+K34</f>
        <v>-87</v>
      </c>
      <c r="I34" s="189">
        <v>-87</v>
      </c>
      <c r="J34" s="189"/>
      <c r="K34" s="189"/>
      <c r="L34" s="8">
        <f>M34+O34</f>
        <v>0</v>
      </c>
      <c r="M34" s="8">
        <f>E34+I34</f>
        <v>0</v>
      </c>
      <c r="N34" s="8">
        <f>F34+J34</f>
        <v>0</v>
      </c>
      <c r="O34" s="8">
        <f>G34+K34</f>
        <v>0</v>
      </c>
      <c r="P34" s="221" t="s">
        <v>384</v>
      </c>
      <c r="Q34" s="220"/>
    </row>
    <row r="35" spans="1:17" ht="15" customHeight="1" x14ac:dyDescent="0.25">
      <c r="A35" s="5" t="s">
        <v>85</v>
      </c>
      <c r="B35" s="16" t="s">
        <v>16</v>
      </c>
      <c r="C35" s="7" t="s">
        <v>9</v>
      </c>
      <c r="D35" s="190">
        <f>E35+G35</f>
        <v>4055</v>
      </c>
      <c r="E35" s="190">
        <v>4055</v>
      </c>
      <c r="F35" s="190"/>
      <c r="G35" s="190"/>
      <c r="H35" s="189">
        <f>I35+K35</f>
        <v>-500</v>
      </c>
      <c r="I35" s="189">
        <v>-500</v>
      </c>
      <c r="J35" s="189"/>
      <c r="K35" s="189"/>
      <c r="L35" s="8">
        <f>M35+O35</f>
        <v>3555</v>
      </c>
      <c r="M35" s="8">
        <f>E35+I35</f>
        <v>3555</v>
      </c>
      <c r="N35" s="8">
        <f>F35+J35</f>
        <v>0</v>
      </c>
      <c r="O35" s="8">
        <f>G35+K35</f>
        <v>0</v>
      </c>
      <c r="P35" s="221" t="s">
        <v>383</v>
      </c>
      <c r="Q35" s="220">
        <f>SUM(L40:L50)</f>
        <v>37573</v>
      </c>
    </row>
    <row r="36" spans="1:17" ht="15" customHeight="1" x14ac:dyDescent="0.25">
      <c r="A36" s="5" t="s">
        <v>86</v>
      </c>
      <c r="B36" s="16" t="s">
        <v>17</v>
      </c>
      <c r="C36" s="7" t="s">
        <v>9</v>
      </c>
      <c r="D36" s="190">
        <f>E36+G36</f>
        <v>493</v>
      </c>
      <c r="E36" s="190">
        <v>493</v>
      </c>
      <c r="F36" s="190"/>
      <c r="G36" s="190"/>
      <c r="H36" s="189">
        <f>I36+K36</f>
        <v>48</v>
      </c>
      <c r="I36" s="189">
        <v>48</v>
      </c>
      <c r="J36" s="189"/>
      <c r="K36" s="189"/>
      <c r="L36" s="8">
        <f>M36+O36</f>
        <v>541</v>
      </c>
      <c r="M36" s="8">
        <f>E36+I36</f>
        <v>541</v>
      </c>
      <c r="N36" s="8">
        <f>F36+J36</f>
        <v>0</v>
      </c>
      <c r="O36" s="8">
        <f>G36+K36</f>
        <v>0</v>
      </c>
      <c r="P36" s="221" t="s">
        <v>382</v>
      </c>
      <c r="Q36" s="220">
        <f>L53</f>
        <v>107225</v>
      </c>
    </row>
    <row r="37" spans="1:17" ht="15" customHeight="1" x14ac:dyDescent="0.25">
      <c r="A37" s="5" t="s">
        <v>87</v>
      </c>
      <c r="B37" s="16" t="s">
        <v>18</v>
      </c>
      <c r="C37" s="7" t="s">
        <v>9</v>
      </c>
      <c r="D37" s="190">
        <f>E37+G37</f>
        <v>754</v>
      </c>
      <c r="E37" s="190">
        <v>754</v>
      </c>
      <c r="F37" s="190"/>
      <c r="G37" s="190"/>
      <c r="H37" s="189">
        <f>I37+K37</f>
        <v>0</v>
      </c>
      <c r="I37" s="189"/>
      <c r="J37" s="189"/>
      <c r="K37" s="189"/>
      <c r="L37" s="8">
        <f>M37+O37</f>
        <v>754</v>
      </c>
      <c r="M37" s="8">
        <f>E37+I37</f>
        <v>754</v>
      </c>
      <c r="N37" s="8">
        <f>F37+J37</f>
        <v>0</v>
      </c>
      <c r="O37" s="8">
        <f>G37+K37</f>
        <v>0</v>
      </c>
      <c r="P37" s="221" t="s">
        <v>381</v>
      </c>
      <c r="Q37" s="220">
        <f>SUM(L88:L101)</f>
        <v>57416</v>
      </c>
    </row>
    <row r="38" spans="1:17" ht="15.95" customHeight="1" x14ac:dyDescent="0.25">
      <c r="A38" s="13" t="s">
        <v>88</v>
      </c>
      <c r="B38" s="33" t="s">
        <v>190</v>
      </c>
      <c r="C38" s="216"/>
      <c r="D38" s="210">
        <f>SUM(D28:D37)</f>
        <v>17092</v>
      </c>
      <c r="E38" s="210">
        <f>SUM(E28:E37)</f>
        <v>16436</v>
      </c>
      <c r="F38" s="210">
        <f>SUM(F28:F37)</f>
        <v>0</v>
      </c>
      <c r="G38" s="210">
        <f>SUM(G28:G37)</f>
        <v>656</v>
      </c>
      <c r="H38" s="209">
        <f>SUM(H28:H37)</f>
        <v>-1115</v>
      </c>
      <c r="I38" s="209">
        <f>SUM(I28:I37)</f>
        <v>-1815</v>
      </c>
      <c r="J38" s="209">
        <f>SUM(J28:J37)</f>
        <v>0</v>
      </c>
      <c r="K38" s="209">
        <f>SUM(K28:K37)</f>
        <v>700</v>
      </c>
      <c r="L38" s="33">
        <f>SUM(L28:L37)</f>
        <v>15977</v>
      </c>
      <c r="M38" s="33">
        <f>SUM(M28:M37)</f>
        <v>14621</v>
      </c>
      <c r="N38" s="33">
        <f>SUM(N28:N37)</f>
        <v>0</v>
      </c>
      <c r="O38" s="33">
        <f>SUM(O28:O37)</f>
        <v>1356</v>
      </c>
      <c r="P38" s="221" t="s">
        <v>380</v>
      </c>
      <c r="Q38" s="220">
        <f>SUM(L56:L85)</f>
        <v>561690</v>
      </c>
    </row>
    <row r="39" spans="1:17" ht="15.95" customHeight="1" x14ac:dyDescent="0.25">
      <c r="A39" s="11" t="s">
        <v>89</v>
      </c>
      <c r="B39" s="413" t="s">
        <v>65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221" t="s">
        <v>379</v>
      </c>
      <c r="Q39" s="220">
        <f>SUM(L104:L107)</f>
        <v>262268</v>
      </c>
    </row>
    <row r="40" spans="1:17" ht="15" customHeight="1" x14ac:dyDescent="0.25">
      <c r="A40" s="5" t="s">
        <v>90</v>
      </c>
      <c r="B40" s="59" t="s">
        <v>7</v>
      </c>
      <c r="C40" s="76" t="s">
        <v>22</v>
      </c>
      <c r="D40" s="193">
        <f>E40+G40</f>
        <v>87</v>
      </c>
      <c r="E40" s="193">
        <v>87</v>
      </c>
      <c r="F40" s="193"/>
      <c r="G40" s="193"/>
      <c r="H40" s="194">
        <f>I40+K40</f>
        <v>0</v>
      </c>
      <c r="I40" s="194"/>
      <c r="J40" s="194"/>
      <c r="K40" s="194"/>
      <c r="L40" s="77">
        <f>M40+O40</f>
        <v>87</v>
      </c>
      <c r="M40" s="77">
        <f>E40+I40</f>
        <v>87</v>
      </c>
      <c r="N40" s="77">
        <f>F40+J40</f>
        <v>0</v>
      </c>
      <c r="O40" s="77">
        <f>G40+K40</f>
        <v>0</v>
      </c>
      <c r="P40" s="219" t="s">
        <v>188</v>
      </c>
      <c r="Q40" s="218">
        <f>SUM(Q30:Q39)</f>
        <v>1042149</v>
      </c>
    </row>
    <row r="41" spans="1:17" ht="15" customHeight="1" x14ac:dyDescent="0.25">
      <c r="A41" s="5" t="s">
        <v>91</v>
      </c>
      <c r="B41" s="16" t="s">
        <v>10</v>
      </c>
      <c r="C41" s="7" t="s">
        <v>22</v>
      </c>
      <c r="D41" s="190">
        <f>E41+G41</f>
        <v>985</v>
      </c>
      <c r="E41" s="190">
        <v>985</v>
      </c>
      <c r="F41" s="190"/>
      <c r="G41" s="190"/>
      <c r="H41" s="189">
        <f>I41+K41</f>
        <v>-200</v>
      </c>
      <c r="I41" s="189">
        <v>-200</v>
      </c>
      <c r="J41" s="189"/>
      <c r="K41" s="189"/>
      <c r="L41" s="8">
        <f>M41+O41</f>
        <v>785</v>
      </c>
      <c r="M41" s="8">
        <f>E41+I41</f>
        <v>785</v>
      </c>
      <c r="N41" s="8">
        <f>F41+J41</f>
        <v>0</v>
      </c>
      <c r="O41" s="8">
        <f>G41+K41</f>
        <v>0</v>
      </c>
      <c r="P41" s="144"/>
      <c r="Q41" s="144"/>
    </row>
    <row r="42" spans="1:17" ht="15" customHeight="1" x14ac:dyDescent="0.25">
      <c r="A42" s="5" t="s">
        <v>92</v>
      </c>
      <c r="B42" s="16" t="s">
        <v>11</v>
      </c>
      <c r="C42" s="7" t="s">
        <v>22</v>
      </c>
      <c r="D42" s="190">
        <f>E42+G42</f>
        <v>16942</v>
      </c>
      <c r="E42" s="190">
        <v>9524</v>
      </c>
      <c r="F42" s="190"/>
      <c r="G42" s="190">
        <v>7418</v>
      </c>
      <c r="H42" s="189">
        <f>I42+K42</f>
        <v>-2311</v>
      </c>
      <c r="I42" s="189">
        <v>-2311</v>
      </c>
      <c r="J42" s="189"/>
      <c r="K42" s="189"/>
      <c r="L42" s="8">
        <f>M42+O42</f>
        <v>14631</v>
      </c>
      <c r="M42" s="8">
        <f>E42+I42</f>
        <v>7213</v>
      </c>
      <c r="N42" s="8">
        <f>F42+J42</f>
        <v>0</v>
      </c>
      <c r="O42" s="8">
        <f>G42+K42</f>
        <v>7418</v>
      </c>
      <c r="P42" s="144"/>
      <c r="Q42" s="144">
        <f>Q40-L109</f>
        <v>0</v>
      </c>
    </row>
    <row r="43" spans="1:17" ht="15" customHeight="1" x14ac:dyDescent="0.25">
      <c r="A43" s="5" t="s">
        <v>93</v>
      </c>
      <c r="B43" s="16" t="s">
        <v>12</v>
      </c>
      <c r="C43" s="7" t="s">
        <v>22</v>
      </c>
      <c r="D43" s="190">
        <f>E43+G43</f>
        <v>811</v>
      </c>
      <c r="E43" s="190">
        <v>811</v>
      </c>
      <c r="F43" s="190"/>
      <c r="G43" s="190"/>
      <c r="H43" s="189">
        <f>I43+K43</f>
        <v>0</v>
      </c>
      <c r="I43" s="189"/>
      <c r="J43" s="189"/>
      <c r="K43" s="189"/>
      <c r="L43" s="8">
        <f>M43+O43</f>
        <v>811</v>
      </c>
      <c r="M43" s="8">
        <f>E43+I43</f>
        <v>811</v>
      </c>
      <c r="N43" s="8">
        <f>F43+J43</f>
        <v>0</v>
      </c>
      <c r="O43" s="8">
        <f>G43+K43</f>
        <v>0</v>
      </c>
    </row>
    <row r="44" spans="1:17" ht="15" customHeight="1" x14ac:dyDescent="0.25">
      <c r="A44" s="5" t="s">
        <v>94</v>
      </c>
      <c r="B44" s="16" t="s">
        <v>13</v>
      </c>
      <c r="C44" s="7" t="s">
        <v>22</v>
      </c>
      <c r="D44" s="190">
        <f>E44+G44</f>
        <v>2027</v>
      </c>
      <c r="E44" s="190">
        <v>2027</v>
      </c>
      <c r="F44" s="190"/>
      <c r="G44" s="190"/>
      <c r="H44" s="189">
        <f>I44+K44</f>
        <v>-290</v>
      </c>
      <c r="I44" s="189">
        <v>-290</v>
      </c>
      <c r="J44" s="189"/>
      <c r="K44" s="189"/>
      <c r="L44" s="8">
        <f>M44+O44</f>
        <v>1737</v>
      </c>
      <c r="M44" s="8">
        <f>E44+I44</f>
        <v>1737</v>
      </c>
      <c r="N44" s="8">
        <f>F44+J44</f>
        <v>0</v>
      </c>
      <c r="O44" s="8">
        <f>G44+K44</f>
        <v>0</v>
      </c>
    </row>
    <row r="45" spans="1:17" ht="15" customHeight="1" x14ac:dyDescent="0.25">
      <c r="A45" s="9" t="s">
        <v>95</v>
      </c>
      <c r="B45" s="8" t="s">
        <v>14</v>
      </c>
      <c r="C45" s="7" t="s">
        <v>22</v>
      </c>
      <c r="D45" s="190">
        <f>E45+G45</f>
        <v>3766</v>
      </c>
      <c r="E45" s="190">
        <v>3766</v>
      </c>
      <c r="F45" s="190"/>
      <c r="G45" s="190"/>
      <c r="H45" s="189">
        <f>I45+K45</f>
        <v>-300</v>
      </c>
      <c r="I45" s="189">
        <v>-300</v>
      </c>
      <c r="J45" s="189"/>
      <c r="K45" s="189"/>
      <c r="L45" s="8">
        <f>M45+O45</f>
        <v>3466</v>
      </c>
      <c r="M45" s="8">
        <f>E45+I45</f>
        <v>3466</v>
      </c>
      <c r="N45" s="8">
        <f>F45+J45</f>
        <v>0</v>
      </c>
      <c r="O45" s="8">
        <f>G45+K45</f>
        <v>0</v>
      </c>
    </row>
    <row r="46" spans="1:17" x14ac:dyDescent="0.25">
      <c r="A46" s="9" t="s">
        <v>96</v>
      </c>
      <c r="B46" s="8" t="s">
        <v>15</v>
      </c>
      <c r="C46" s="7" t="s">
        <v>22</v>
      </c>
      <c r="D46" s="190">
        <f>E46+G46</f>
        <v>7289</v>
      </c>
      <c r="E46" s="190">
        <v>2289</v>
      </c>
      <c r="F46" s="190"/>
      <c r="G46" s="190">
        <v>5000</v>
      </c>
      <c r="H46" s="189">
        <f>I46+K46</f>
        <v>-1370</v>
      </c>
      <c r="I46" s="189">
        <v>-1370</v>
      </c>
      <c r="J46" s="189"/>
      <c r="K46" s="189"/>
      <c r="L46" s="8">
        <f>M46+O46</f>
        <v>5919</v>
      </c>
      <c r="M46" s="8">
        <f>E46+I46</f>
        <v>919</v>
      </c>
      <c r="N46" s="8">
        <f>F46+J46</f>
        <v>0</v>
      </c>
      <c r="O46" s="8">
        <f>G46+K46</f>
        <v>5000</v>
      </c>
    </row>
    <row r="47" spans="1:17" ht="15" customHeight="1" x14ac:dyDescent="0.25">
      <c r="A47" s="5" t="s">
        <v>97</v>
      </c>
      <c r="B47" s="16" t="s">
        <v>16</v>
      </c>
      <c r="C47" s="7" t="s">
        <v>22</v>
      </c>
      <c r="D47" s="190">
        <f>E47+G47</f>
        <v>8228</v>
      </c>
      <c r="E47" s="190">
        <v>5621</v>
      </c>
      <c r="F47" s="190"/>
      <c r="G47" s="190">
        <v>2607</v>
      </c>
      <c r="H47" s="189">
        <f>I47+K47</f>
        <v>-694</v>
      </c>
      <c r="I47" s="189">
        <v>-472</v>
      </c>
      <c r="J47" s="189"/>
      <c r="K47" s="189">
        <v>-222</v>
      </c>
      <c r="L47" s="8">
        <f>M47+O47</f>
        <v>7534</v>
      </c>
      <c r="M47" s="8">
        <f>E47+I47</f>
        <v>5149</v>
      </c>
      <c r="N47" s="8">
        <f>F47+J47</f>
        <v>0</v>
      </c>
      <c r="O47" s="8">
        <f>G47+K47</f>
        <v>2385</v>
      </c>
    </row>
    <row r="48" spans="1:17" ht="15" customHeight="1" x14ac:dyDescent="0.25">
      <c r="A48" s="5" t="s">
        <v>98</v>
      </c>
      <c r="B48" s="16" t="s">
        <v>17</v>
      </c>
      <c r="C48" s="7" t="s">
        <v>22</v>
      </c>
      <c r="D48" s="190">
        <f>E48+G48</f>
        <v>464</v>
      </c>
      <c r="E48" s="190">
        <v>464</v>
      </c>
      <c r="F48" s="190"/>
      <c r="G48" s="190"/>
      <c r="H48" s="189">
        <f>I48+K48</f>
        <v>-58</v>
      </c>
      <c r="I48" s="189">
        <v>-58</v>
      </c>
      <c r="J48" s="189"/>
      <c r="K48" s="189"/>
      <c r="L48" s="8">
        <f>M48+O48</f>
        <v>406</v>
      </c>
      <c r="M48" s="8">
        <f>E48+I48</f>
        <v>406</v>
      </c>
      <c r="N48" s="8">
        <f>F48+J48</f>
        <v>0</v>
      </c>
      <c r="O48" s="8">
        <f>G48+K48</f>
        <v>0</v>
      </c>
    </row>
    <row r="49" spans="1:15" ht="15" customHeight="1" x14ac:dyDescent="0.25">
      <c r="A49" s="5" t="s">
        <v>99</v>
      </c>
      <c r="B49" s="16" t="s">
        <v>18</v>
      </c>
      <c r="C49" s="7" t="s">
        <v>22</v>
      </c>
      <c r="D49" s="190">
        <f>E49+G49</f>
        <v>2202</v>
      </c>
      <c r="E49" s="190">
        <v>2202</v>
      </c>
      <c r="F49" s="190"/>
      <c r="G49" s="190"/>
      <c r="H49" s="189">
        <f>I49+K49</f>
        <v>-328</v>
      </c>
      <c r="I49" s="189">
        <v>-328</v>
      </c>
      <c r="J49" s="189"/>
      <c r="K49" s="189"/>
      <c r="L49" s="8">
        <f>M49+O49</f>
        <v>1874</v>
      </c>
      <c r="M49" s="8">
        <f>E49+I49</f>
        <v>1874</v>
      </c>
      <c r="N49" s="8">
        <f>F49+J49</f>
        <v>0</v>
      </c>
      <c r="O49" s="8">
        <f>G49+K49</f>
        <v>0</v>
      </c>
    </row>
    <row r="50" spans="1:15" ht="15" customHeight="1" x14ac:dyDescent="0.25">
      <c r="A50" s="5" t="s">
        <v>100</v>
      </c>
      <c r="B50" s="16" t="s">
        <v>19</v>
      </c>
      <c r="C50" s="7" t="s">
        <v>22</v>
      </c>
      <c r="D50" s="190">
        <f>E50+G50</f>
        <v>869</v>
      </c>
      <c r="E50" s="190">
        <v>869</v>
      </c>
      <c r="F50" s="190"/>
      <c r="G50" s="190"/>
      <c r="H50" s="189">
        <f>I50+K50</f>
        <v>-546</v>
      </c>
      <c r="I50" s="189">
        <v>-546</v>
      </c>
      <c r="J50" s="189"/>
      <c r="K50" s="189"/>
      <c r="L50" s="8">
        <f>M50+O50</f>
        <v>323</v>
      </c>
      <c r="M50" s="8">
        <f>E50+I50</f>
        <v>323</v>
      </c>
      <c r="N50" s="8">
        <f>F50+J50</f>
        <v>0</v>
      </c>
      <c r="O50" s="8">
        <f>G50+K50</f>
        <v>0</v>
      </c>
    </row>
    <row r="51" spans="1:15" ht="15.95" customHeight="1" x14ac:dyDescent="0.25">
      <c r="A51" s="13" t="s">
        <v>101</v>
      </c>
      <c r="B51" s="1" t="s">
        <v>191</v>
      </c>
      <c r="C51" s="15"/>
      <c r="D51" s="188">
        <f>SUM(D40:D50)</f>
        <v>43670</v>
      </c>
      <c r="E51" s="188">
        <f>SUM(E40:E50)</f>
        <v>28645</v>
      </c>
      <c r="F51" s="188">
        <f>SUM(F40:F50)</f>
        <v>0</v>
      </c>
      <c r="G51" s="188">
        <f>SUM(G40:G50)</f>
        <v>15025</v>
      </c>
      <c r="H51" s="187">
        <f>SUM(H40:H50)</f>
        <v>-6097</v>
      </c>
      <c r="I51" s="187">
        <f>SUM(I40:I50)</f>
        <v>-5875</v>
      </c>
      <c r="J51" s="187">
        <f>SUM(J40:J50)</f>
        <v>0</v>
      </c>
      <c r="K51" s="187">
        <f>SUM(K40:K50)</f>
        <v>-222</v>
      </c>
      <c r="L51" s="1">
        <f>SUM(L40:L50)</f>
        <v>37573</v>
      </c>
      <c r="M51" s="1">
        <f>SUM(M40:M50)</f>
        <v>22770</v>
      </c>
      <c r="N51" s="1">
        <f>SUM(N40:N50)</f>
        <v>0</v>
      </c>
      <c r="O51" s="1">
        <f>SUM(O40:O50)</f>
        <v>14803</v>
      </c>
    </row>
    <row r="52" spans="1:15" ht="15.95" customHeight="1" x14ac:dyDescent="0.25">
      <c r="A52" s="9" t="s">
        <v>102</v>
      </c>
      <c r="B52" s="502" t="s">
        <v>69</v>
      </c>
      <c r="C52" s="503"/>
      <c r="D52" s="503"/>
      <c r="E52" s="503"/>
      <c r="F52" s="503"/>
      <c r="G52" s="503"/>
      <c r="H52" s="503"/>
      <c r="I52" s="503"/>
      <c r="J52" s="503"/>
      <c r="K52" s="503"/>
      <c r="L52" s="503"/>
      <c r="M52" s="503"/>
      <c r="N52" s="503"/>
      <c r="O52" s="503"/>
    </row>
    <row r="53" spans="1:15" ht="15" customHeight="1" x14ac:dyDescent="0.25">
      <c r="A53" s="5" t="s">
        <v>103</v>
      </c>
      <c r="B53" s="16" t="s">
        <v>20</v>
      </c>
      <c r="C53" s="7" t="s">
        <v>34</v>
      </c>
      <c r="D53" s="190">
        <f>E53+G53</f>
        <v>99484</v>
      </c>
      <c r="E53" s="190">
        <v>60187</v>
      </c>
      <c r="F53" s="190"/>
      <c r="G53" s="190">
        <v>39297</v>
      </c>
      <c r="H53" s="189">
        <f>I53+K53</f>
        <v>7741</v>
      </c>
      <c r="I53" s="189">
        <v>11390</v>
      </c>
      <c r="J53" s="189"/>
      <c r="K53" s="189">
        <v>-3649</v>
      </c>
      <c r="L53" s="8">
        <f>M53+O53</f>
        <v>107225</v>
      </c>
      <c r="M53" s="8">
        <f>E53+I53</f>
        <v>71577</v>
      </c>
      <c r="N53" s="8">
        <f>F53+J53</f>
        <v>0</v>
      </c>
      <c r="O53" s="8">
        <f>G53+K53</f>
        <v>35648</v>
      </c>
    </row>
    <row r="54" spans="1:15" ht="15.95" customHeight="1" x14ac:dyDescent="0.25">
      <c r="A54" s="13" t="s">
        <v>104</v>
      </c>
      <c r="B54" s="33" t="s">
        <v>192</v>
      </c>
      <c r="C54" s="92"/>
      <c r="D54" s="210">
        <f>D53</f>
        <v>99484</v>
      </c>
      <c r="E54" s="210">
        <f>E53</f>
        <v>60187</v>
      </c>
      <c r="F54" s="210">
        <f>F53</f>
        <v>0</v>
      </c>
      <c r="G54" s="210">
        <f>G53</f>
        <v>39297</v>
      </c>
      <c r="H54" s="240">
        <f>H53</f>
        <v>7741</v>
      </c>
      <c r="I54" s="240">
        <f>I53</f>
        <v>11390</v>
      </c>
      <c r="J54" s="240">
        <f>J53</f>
        <v>0</v>
      </c>
      <c r="K54" s="240">
        <f>K53</f>
        <v>-3649</v>
      </c>
      <c r="L54" s="33">
        <f>L53</f>
        <v>107225</v>
      </c>
      <c r="M54" s="33">
        <f>M53</f>
        <v>71577</v>
      </c>
      <c r="N54" s="33">
        <f>N53</f>
        <v>0</v>
      </c>
      <c r="O54" s="33">
        <f>O53</f>
        <v>35648</v>
      </c>
    </row>
    <row r="55" spans="1:15" ht="15.95" customHeight="1" x14ac:dyDescent="0.25">
      <c r="A55" s="9" t="s">
        <v>105</v>
      </c>
      <c r="B55" s="413" t="s">
        <v>187</v>
      </c>
      <c r="C55" s="413"/>
      <c r="D55" s="413"/>
      <c r="E55" s="413"/>
      <c r="F55" s="413"/>
      <c r="G55" s="413"/>
      <c r="H55" s="413"/>
      <c r="I55" s="413"/>
      <c r="J55" s="413"/>
      <c r="K55" s="413"/>
      <c r="L55" s="413"/>
      <c r="M55" s="413"/>
      <c r="N55" s="413"/>
      <c r="O55" s="413"/>
    </row>
    <row r="56" spans="1:15" ht="15" customHeight="1" x14ac:dyDescent="0.25">
      <c r="A56" s="5" t="s">
        <v>106</v>
      </c>
      <c r="B56" s="47" t="s">
        <v>173</v>
      </c>
      <c r="C56" s="207" t="s">
        <v>57</v>
      </c>
      <c r="D56" s="193">
        <f>E56+G56</f>
        <v>1825</v>
      </c>
      <c r="E56" s="193">
        <v>1825</v>
      </c>
      <c r="F56" s="193"/>
      <c r="G56" s="193"/>
      <c r="H56" s="194">
        <f>I56+K56</f>
        <v>-300</v>
      </c>
      <c r="I56" s="194">
        <v>-300</v>
      </c>
      <c r="J56" s="194"/>
      <c r="K56" s="194"/>
      <c r="L56" s="77">
        <f>M56+O56</f>
        <v>1525</v>
      </c>
      <c r="M56" s="77">
        <f>E56+I56</f>
        <v>1525</v>
      </c>
      <c r="N56" s="77">
        <f>F56+J56</f>
        <v>0</v>
      </c>
      <c r="O56" s="77">
        <f>G56+K56</f>
        <v>0</v>
      </c>
    </row>
    <row r="57" spans="1:15" ht="15" customHeight="1" x14ac:dyDescent="0.25">
      <c r="A57" s="5" t="s">
        <v>107</v>
      </c>
      <c r="B57" s="19" t="s">
        <v>181</v>
      </c>
      <c r="C57" s="20" t="s">
        <v>57</v>
      </c>
      <c r="D57" s="190">
        <f>E57+G57</f>
        <v>6563</v>
      </c>
      <c r="E57" s="190">
        <v>6563</v>
      </c>
      <c r="F57" s="190"/>
      <c r="G57" s="190"/>
      <c r="H57" s="189">
        <f>I57+K57</f>
        <v>-800</v>
      </c>
      <c r="I57" s="189">
        <v>-800</v>
      </c>
      <c r="J57" s="189"/>
      <c r="K57" s="189"/>
      <c r="L57" s="8">
        <f>M57+O57</f>
        <v>5763</v>
      </c>
      <c r="M57" s="8">
        <f>E57+I57</f>
        <v>5763</v>
      </c>
      <c r="N57" s="8">
        <f>F57+J57</f>
        <v>0</v>
      </c>
      <c r="O57" s="8">
        <f>G57+K57</f>
        <v>0</v>
      </c>
    </row>
    <row r="58" spans="1:15" ht="15" customHeight="1" x14ac:dyDescent="0.25">
      <c r="A58" s="9" t="s">
        <v>108</v>
      </c>
      <c r="B58" s="8" t="s">
        <v>162</v>
      </c>
      <c r="C58" s="20" t="s">
        <v>57</v>
      </c>
      <c r="D58" s="190">
        <f>E58+G58</f>
        <v>7327</v>
      </c>
      <c r="E58" s="190">
        <v>6527</v>
      </c>
      <c r="F58" s="190"/>
      <c r="G58" s="190">
        <v>800</v>
      </c>
      <c r="H58" s="189">
        <f>I58+K58</f>
        <v>343</v>
      </c>
      <c r="I58" s="189">
        <v>454</v>
      </c>
      <c r="J58" s="189"/>
      <c r="K58" s="189">
        <v>-111</v>
      </c>
      <c r="L58" s="8">
        <f>M58+O58</f>
        <v>7670</v>
      </c>
      <c r="M58" s="8">
        <f>E58+I58</f>
        <v>6981</v>
      </c>
      <c r="N58" s="8">
        <f>F58+J58</f>
        <v>0</v>
      </c>
      <c r="O58" s="8">
        <f>G58+K58</f>
        <v>689</v>
      </c>
    </row>
    <row r="59" spans="1:15" ht="15" customHeight="1" x14ac:dyDescent="0.25">
      <c r="A59" s="11" t="s">
        <v>109</v>
      </c>
      <c r="B59" s="21" t="s">
        <v>416</v>
      </c>
      <c r="C59" s="20" t="s">
        <v>57</v>
      </c>
      <c r="D59" s="190">
        <f>E59+G59</f>
        <v>5797</v>
      </c>
      <c r="E59" s="190">
        <v>5797</v>
      </c>
      <c r="F59" s="190"/>
      <c r="G59" s="190"/>
      <c r="H59" s="189">
        <f>I59+K59</f>
        <v>0</v>
      </c>
      <c r="I59" s="189"/>
      <c r="J59" s="189"/>
      <c r="K59" s="189"/>
      <c r="L59" s="8">
        <f>M59+O59</f>
        <v>5797</v>
      </c>
      <c r="M59" s="8">
        <f>E59+I59</f>
        <v>5797</v>
      </c>
      <c r="N59" s="8">
        <f>F59+J59</f>
        <v>0</v>
      </c>
      <c r="O59" s="8">
        <f>G59+K59</f>
        <v>0</v>
      </c>
    </row>
    <row r="60" spans="1:15" ht="15" customHeight="1" x14ac:dyDescent="0.25">
      <c r="A60" s="5" t="s">
        <v>110</v>
      </c>
      <c r="B60" s="19" t="s">
        <v>45</v>
      </c>
      <c r="C60" s="20" t="s">
        <v>57</v>
      </c>
      <c r="D60" s="190">
        <f>E60+G60</f>
        <v>2278</v>
      </c>
      <c r="E60" s="190">
        <v>2278</v>
      </c>
      <c r="F60" s="190"/>
      <c r="G60" s="190"/>
      <c r="H60" s="189">
        <f>I60+K60</f>
        <v>0</v>
      </c>
      <c r="I60" s="189"/>
      <c r="J60" s="189"/>
      <c r="K60" s="189"/>
      <c r="L60" s="8">
        <f>M60+O60</f>
        <v>2278</v>
      </c>
      <c r="M60" s="8">
        <f>E60+I60</f>
        <v>2278</v>
      </c>
      <c r="N60" s="8">
        <f>F60+J60</f>
        <v>0</v>
      </c>
      <c r="O60" s="8">
        <f>G60+K60</f>
        <v>0</v>
      </c>
    </row>
    <row r="61" spans="1:15" ht="15" customHeight="1" x14ac:dyDescent="0.25">
      <c r="A61" s="5" t="s">
        <v>111</v>
      </c>
      <c r="B61" s="19" t="s">
        <v>165</v>
      </c>
      <c r="C61" s="7" t="s">
        <v>57</v>
      </c>
      <c r="D61" s="190">
        <f>E61+G61</f>
        <v>33852</v>
      </c>
      <c r="E61" s="190">
        <v>33852</v>
      </c>
      <c r="F61" s="190">
        <v>16044</v>
      </c>
      <c r="G61" s="190"/>
      <c r="H61" s="189">
        <f>I61+K61</f>
        <v>4090</v>
      </c>
      <c r="I61" s="189">
        <v>4090</v>
      </c>
      <c r="J61" s="189"/>
      <c r="K61" s="189"/>
      <c r="L61" s="8">
        <f>M61+O61</f>
        <v>37942</v>
      </c>
      <c r="M61" s="8">
        <f>E61+I61</f>
        <v>37942</v>
      </c>
      <c r="N61" s="8">
        <f>F61+J61</f>
        <v>16044</v>
      </c>
      <c r="O61" s="8">
        <f>G61+K61</f>
        <v>0</v>
      </c>
    </row>
    <row r="62" spans="1:15" ht="15" customHeight="1" x14ac:dyDescent="0.25">
      <c r="A62" s="5" t="s">
        <v>112</v>
      </c>
      <c r="B62" s="19" t="s">
        <v>164</v>
      </c>
      <c r="C62" s="7" t="s">
        <v>57</v>
      </c>
      <c r="D62" s="190">
        <f>E62+G62</f>
        <v>1449</v>
      </c>
      <c r="E62" s="190">
        <v>1449</v>
      </c>
      <c r="F62" s="190"/>
      <c r="G62" s="190"/>
      <c r="H62" s="189">
        <f>I62+K62</f>
        <v>0</v>
      </c>
      <c r="I62" s="189"/>
      <c r="J62" s="189"/>
      <c r="K62" s="189"/>
      <c r="L62" s="8">
        <f>M62+O62</f>
        <v>1449</v>
      </c>
      <c r="M62" s="8">
        <f>E62+I62</f>
        <v>1449</v>
      </c>
      <c r="N62" s="8">
        <f>F62+J62</f>
        <v>0</v>
      </c>
      <c r="O62" s="8">
        <f>G62+K62</f>
        <v>0</v>
      </c>
    </row>
    <row r="63" spans="1:15" ht="15" customHeight="1" x14ac:dyDescent="0.25">
      <c r="A63" s="5" t="s">
        <v>113</v>
      </c>
      <c r="B63" s="19" t="s">
        <v>501</v>
      </c>
      <c r="C63" s="7" t="s">
        <v>57</v>
      </c>
      <c r="D63" s="190">
        <f>E63+G63</f>
        <v>1738</v>
      </c>
      <c r="E63" s="190">
        <v>1738</v>
      </c>
      <c r="F63" s="190"/>
      <c r="G63" s="190"/>
      <c r="H63" s="189">
        <f>I63+K63</f>
        <v>-200</v>
      </c>
      <c r="I63" s="189">
        <v>-200</v>
      </c>
      <c r="J63" s="189"/>
      <c r="K63" s="189"/>
      <c r="L63" s="8">
        <f>M63+O63</f>
        <v>1538</v>
      </c>
      <c r="M63" s="8">
        <f>E63+I63</f>
        <v>1538</v>
      </c>
      <c r="N63" s="8">
        <f>F63+J63</f>
        <v>0</v>
      </c>
      <c r="O63" s="8">
        <f>G63+K63</f>
        <v>0</v>
      </c>
    </row>
    <row r="64" spans="1:15" ht="15" customHeight="1" x14ac:dyDescent="0.25">
      <c r="A64" s="25" t="s">
        <v>114</v>
      </c>
      <c r="B64" s="346" t="s">
        <v>52</v>
      </c>
      <c r="C64" s="55" t="s">
        <v>57</v>
      </c>
      <c r="D64" s="190">
        <f>E64+G64</f>
        <v>3182</v>
      </c>
      <c r="E64" s="190">
        <v>3182</v>
      </c>
      <c r="F64" s="190"/>
      <c r="G64" s="190"/>
      <c r="H64" s="189">
        <f>I64+K64</f>
        <v>0</v>
      </c>
      <c r="I64" s="189"/>
      <c r="J64" s="189"/>
      <c r="K64" s="189"/>
      <c r="L64" s="8">
        <f>M64+O64</f>
        <v>3182</v>
      </c>
      <c r="M64" s="8">
        <f>E64+I64</f>
        <v>3182</v>
      </c>
      <c r="N64" s="8">
        <f>F64+J64</f>
        <v>0</v>
      </c>
      <c r="O64" s="8">
        <f>G64+K64</f>
        <v>0</v>
      </c>
    </row>
    <row r="65" spans="1:15" ht="15" customHeight="1" x14ac:dyDescent="0.25">
      <c r="A65" s="25" t="s">
        <v>115</v>
      </c>
      <c r="B65" s="347" t="s">
        <v>179</v>
      </c>
      <c r="C65" s="55" t="s">
        <v>57</v>
      </c>
      <c r="D65" s="190">
        <f>E65+G65</f>
        <v>1400</v>
      </c>
      <c r="E65" s="190">
        <v>1400</v>
      </c>
      <c r="F65" s="190"/>
      <c r="G65" s="190"/>
      <c r="H65" s="189">
        <f>I65+K65</f>
        <v>430</v>
      </c>
      <c r="I65" s="189">
        <v>430</v>
      </c>
      <c r="J65" s="189"/>
      <c r="K65" s="189"/>
      <c r="L65" s="8">
        <f>M65+O65</f>
        <v>1830</v>
      </c>
      <c r="M65" s="8">
        <f>E65+I65</f>
        <v>1830</v>
      </c>
      <c r="N65" s="8">
        <f>F65+J65</f>
        <v>0</v>
      </c>
      <c r="O65" s="8">
        <f>G65+K65</f>
        <v>0</v>
      </c>
    </row>
    <row r="66" spans="1:15" ht="15" customHeight="1" x14ac:dyDescent="0.25">
      <c r="A66" s="25" t="s">
        <v>116</v>
      </c>
      <c r="B66" s="347" t="s">
        <v>500</v>
      </c>
      <c r="C66" s="55" t="s">
        <v>57</v>
      </c>
      <c r="D66" s="190">
        <f>E66+G66</f>
        <v>4679</v>
      </c>
      <c r="E66" s="190">
        <v>4679</v>
      </c>
      <c r="F66" s="190"/>
      <c r="G66" s="190"/>
      <c r="H66" s="189">
        <f>I66+K66</f>
        <v>-1600</v>
      </c>
      <c r="I66" s="189">
        <v>-1600</v>
      </c>
      <c r="J66" s="189"/>
      <c r="K66" s="189"/>
      <c r="L66" s="8">
        <f>M66+O66</f>
        <v>3079</v>
      </c>
      <c r="M66" s="8">
        <f>E66+I66</f>
        <v>3079</v>
      </c>
      <c r="N66" s="8">
        <f>F66+J66</f>
        <v>0</v>
      </c>
      <c r="O66" s="8">
        <f>G66+K66</f>
        <v>0</v>
      </c>
    </row>
    <row r="67" spans="1:15" ht="15" customHeight="1" x14ac:dyDescent="0.25">
      <c r="A67" s="25" t="s">
        <v>168</v>
      </c>
      <c r="B67" s="347" t="s">
        <v>70</v>
      </c>
      <c r="C67" s="55" t="s">
        <v>57</v>
      </c>
      <c r="D67" s="190">
        <f>E67+G67</f>
        <v>5730</v>
      </c>
      <c r="E67" s="190">
        <v>5730</v>
      </c>
      <c r="F67" s="190"/>
      <c r="G67" s="190"/>
      <c r="H67" s="189">
        <f>I67+K67</f>
        <v>1300</v>
      </c>
      <c r="I67" s="189">
        <v>1300</v>
      </c>
      <c r="J67" s="189"/>
      <c r="K67" s="189"/>
      <c r="L67" s="8">
        <f>M67+O67</f>
        <v>7030</v>
      </c>
      <c r="M67" s="8">
        <f>E67+I67</f>
        <v>7030</v>
      </c>
      <c r="N67" s="8">
        <f>F67+J67</f>
        <v>0</v>
      </c>
      <c r="O67" s="8">
        <f>G67+K67</f>
        <v>0</v>
      </c>
    </row>
    <row r="68" spans="1:15" ht="15" customHeight="1" x14ac:dyDescent="0.25">
      <c r="A68" s="25" t="s">
        <v>169</v>
      </c>
      <c r="B68" s="347" t="s">
        <v>44</v>
      </c>
      <c r="C68" s="55" t="s">
        <v>57</v>
      </c>
      <c r="D68" s="190">
        <f>E68+G68</f>
        <v>24312</v>
      </c>
      <c r="E68" s="190">
        <v>24312</v>
      </c>
      <c r="F68" s="190"/>
      <c r="G68" s="190"/>
      <c r="H68" s="189">
        <f>I68+K68</f>
        <v>900</v>
      </c>
      <c r="I68" s="189">
        <v>900</v>
      </c>
      <c r="J68" s="189"/>
      <c r="K68" s="189"/>
      <c r="L68" s="8">
        <f>M68+O68</f>
        <v>25212</v>
      </c>
      <c r="M68" s="8">
        <f>E68+I68</f>
        <v>25212</v>
      </c>
      <c r="N68" s="8">
        <f>F68+J68</f>
        <v>0</v>
      </c>
      <c r="O68" s="8">
        <f>G68+K68</f>
        <v>0</v>
      </c>
    </row>
    <row r="69" spans="1:15" ht="15" customHeight="1" x14ac:dyDescent="0.25">
      <c r="A69" s="25" t="s">
        <v>117</v>
      </c>
      <c r="B69" s="346" t="s">
        <v>499</v>
      </c>
      <c r="C69" s="55" t="s">
        <v>57</v>
      </c>
      <c r="D69" s="190">
        <f>E69+G69</f>
        <v>2671</v>
      </c>
      <c r="E69" s="190">
        <v>2671</v>
      </c>
      <c r="F69" s="190"/>
      <c r="G69" s="190"/>
      <c r="H69" s="189">
        <f>I69+K69</f>
        <v>320</v>
      </c>
      <c r="I69" s="189">
        <v>320</v>
      </c>
      <c r="J69" s="189"/>
      <c r="K69" s="189"/>
      <c r="L69" s="8">
        <f>M69+O69</f>
        <v>2991</v>
      </c>
      <c r="M69" s="8">
        <f>E69+I69</f>
        <v>2991</v>
      </c>
      <c r="N69" s="8">
        <f>F69+J69</f>
        <v>0</v>
      </c>
      <c r="O69" s="8">
        <f>G69+K69</f>
        <v>0</v>
      </c>
    </row>
    <row r="70" spans="1:15" ht="15" customHeight="1" x14ac:dyDescent="0.25">
      <c r="A70" s="25" t="s">
        <v>170</v>
      </c>
      <c r="B70" s="346" t="s">
        <v>43</v>
      </c>
      <c r="C70" s="55" t="s">
        <v>57</v>
      </c>
      <c r="D70" s="190">
        <f>E70+G70</f>
        <v>21904</v>
      </c>
      <c r="E70" s="190">
        <v>21904</v>
      </c>
      <c r="F70" s="190"/>
      <c r="G70" s="190"/>
      <c r="H70" s="189">
        <f>I70+K70</f>
        <v>-3500</v>
      </c>
      <c r="I70" s="189">
        <v>-3500</v>
      </c>
      <c r="J70" s="189"/>
      <c r="K70" s="189"/>
      <c r="L70" s="8">
        <f>M70+O70</f>
        <v>18404</v>
      </c>
      <c r="M70" s="8">
        <f>E70+I70</f>
        <v>18404</v>
      </c>
      <c r="N70" s="8">
        <f>F70+J70</f>
        <v>0</v>
      </c>
      <c r="O70" s="8">
        <f>G70+K70</f>
        <v>0</v>
      </c>
    </row>
    <row r="71" spans="1:15" ht="15" customHeight="1" x14ac:dyDescent="0.25">
      <c r="A71" s="5" t="s">
        <v>171</v>
      </c>
      <c r="B71" s="19" t="s">
        <v>174</v>
      </c>
      <c r="C71" s="20" t="s">
        <v>57</v>
      </c>
      <c r="D71" s="190">
        <f>E71+G71</f>
        <v>10015</v>
      </c>
      <c r="E71" s="190">
        <v>10015</v>
      </c>
      <c r="F71" s="190"/>
      <c r="G71" s="190"/>
      <c r="H71" s="189">
        <f>I71+K71</f>
        <v>-2848</v>
      </c>
      <c r="I71" s="189">
        <v>-2848</v>
      </c>
      <c r="J71" s="189"/>
      <c r="K71" s="189"/>
      <c r="L71" s="8">
        <f>M71+O71</f>
        <v>7167</v>
      </c>
      <c r="M71" s="8">
        <f>E71+I71</f>
        <v>7167</v>
      </c>
      <c r="N71" s="8">
        <f>F71+J71</f>
        <v>0</v>
      </c>
      <c r="O71" s="8">
        <f>G71+K71</f>
        <v>0</v>
      </c>
    </row>
    <row r="72" spans="1:15" ht="15" customHeight="1" x14ac:dyDescent="0.25">
      <c r="A72" s="5" t="s">
        <v>118</v>
      </c>
      <c r="B72" s="19" t="s">
        <v>166</v>
      </c>
      <c r="C72" s="20" t="s">
        <v>57</v>
      </c>
      <c r="D72" s="190">
        <f>E72+G72</f>
        <v>57941</v>
      </c>
      <c r="E72" s="190">
        <v>57941</v>
      </c>
      <c r="F72" s="190"/>
      <c r="G72" s="190"/>
      <c r="H72" s="189">
        <f>I72+K72</f>
        <v>2700</v>
      </c>
      <c r="I72" s="189">
        <v>2700</v>
      </c>
      <c r="J72" s="189"/>
      <c r="K72" s="189"/>
      <c r="L72" s="8">
        <f>M72+O72</f>
        <v>60641</v>
      </c>
      <c r="M72" s="8">
        <f>E72+I72</f>
        <v>60641</v>
      </c>
      <c r="N72" s="8">
        <f>F72+J72</f>
        <v>0</v>
      </c>
      <c r="O72" s="8">
        <f>G72+K72</f>
        <v>0</v>
      </c>
    </row>
    <row r="73" spans="1:15" ht="15" customHeight="1" x14ac:dyDescent="0.25">
      <c r="A73" s="5" t="s">
        <v>119</v>
      </c>
      <c r="B73" s="19" t="s">
        <v>36</v>
      </c>
      <c r="C73" s="20" t="s">
        <v>57</v>
      </c>
      <c r="D73" s="190">
        <f>E73+G73</f>
        <v>33475</v>
      </c>
      <c r="E73" s="190">
        <v>33475</v>
      </c>
      <c r="F73" s="190"/>
      <c r="G73" s="190"/>
      <c r="H73" s="189">
        <f>I73+K73</f>
        <v>1500</v>
      </c>
      <c r="I73" s="189">
        <v>1500</v>
      </c>
      <c r="J73" s="189"/>
      <c r="K73" s="189"/>
      <c r="L73" s="8">
        <f>M73+O73</f>
        <v>34975</v>
      </c>
      <c r="M73" s="8">
        <f>E73+I73</f>
        <v>34975</v>
      </c>
      <c r="N73" s="8">
        <f>F73+J73</f>
        <v>0</v>
      </c>
      <c r="O73" s="8">
        <f>G73+K73</f>
        <v>0</v>
      </c>
    </row>
    <row r="74" spans="1:15" ht="15" customHeight="1" x14ac:dyDescent="0.25">
      <c r="A74" s="5" t="s">
        <v>120</v>
      </c>
      <c r="B74" s="19" t="s">
        <v>38</v>
      </c>
      <c r="C74" s="20" t="s">
        <v>57</v>
      </c>
      <c r="D74" s="190">
        <f>E74+G74</f>
        <v>32467</v>
      </c>
      <c r="E74" s="190">
        <v>32467</v>
      </c>
      <c r="F74" s="190"/>
      <c r="G74" s="190"/>
      <c r="H74" s="189">
        <f>I74+K74</f>
        <v>-1500</v>
      </c>
      <c r="I74" s="189">
        <v>-1500</v>
      </c>
      <c r="J74" s="189"/>
      <c r="K74" s="189"/>
      <c r="L74" s="8">
        <f>M74+O74</f>
        <v>30967</v>
      </c>
      <c r="M74" s="8">
        <f>E74+I74</f>
        <v>30967</v>
      </c>
      <c r="N74" s="8">
        <f>F74+J74</f>
        <v>0</v>
      </c>
      <c r="O74" s="8">
        <f>G74+K74</f>
        <v>0</v>
      </c>
    </row>
    <row r="75" spans="1:15" ht="15" customHeight="1" x14ac:dyDescent="0.25">
      <c r="A75" s="5" t="s">
        <v>121</v>
      </c>
      <c r="B75" s="19" t="s">
        <v>40</v>
      </c>
      <c r="C75" s="20" t="s">
        <v>57</v>
      </c>
      <c r="D75" s="190">
        <f>E75+G75</f>
        <v>72516</v>
      </c>
      <c r="E75" s="190">
        <v>71792</v>
      </c>
      <c r="F75" s="190"/>
      <c r="G75" s="190">
        <v>724</v>
      </c>
      <c r="H75" s="189">
        <f>I75+K75</f>
        <v>0</v>
      </c>
      <c r="I75" s="189"/>
      <c r="J75" s="189"/>
      <c r="K75" s="189"/>
      <c r="L75" s="8">
        <f>M75+O75</f>
        <v>72516</v>
      </c>
      <c r="M75" s="8">
        <f>E75+I75</f>
        <v>71792</v>
      </c>
      <c r="N75" s="8">
        <f>F75+J75</f>
        <v>0</v>
      </c>
      <c r="O75" s="8">
        <f>G75+K75</f>
        <v>724</v>
      </c>
    </row>
    <row r="76" spans="1:15" ht="16.5" customHeight="1" x14ac:dyDescent="0.25">
      <c r="A76" s="5" t="s">
        <v>122</v>
      </c>
      <c r="B76" s="8" t="s">
        <v>39</v>
      </c>
      <c r="C76" s="20" t="s">
        <v>57</v>
      </c>
      <c r="D76" s="190">
        <f>E76+G76</f>
        <v>34183</v>
      </c>
      <c r="E76" s="190">
        <v>33033</v>
      </c>
      <c r="F76" s="190"/>
      <c r="G76" s="190">
        <v>1150</v>
      </c>
      <c r="H76" s="189">
        <f>I76+K76</f>
        <v>4200</v>
      </c>
      <c r="I76" s="189">
        <v>4200</v>
      </c>
      <c r="J76" s="189"/>
      <c r="K76" s="189"/>
      <c r="L76" s="8">
        <f>M76+O76</f>
        <v>38383</v>
      </c>
      <c r="M76" s="8">
        <f>E76+I76</f>
        <v>37233</v>
      </c>
      <c r="N76" s="8">
        <f>F76+J76</f>
        <v>0</v>
      </c>
      <c r="O76" s="8">
        <f>G76+K76</f>
        <v>1150</v>
      </c>
    </row>
    <row r="77" spans="1:15" x14ac:dyDescent="0.25">
      <c r="A77" s="5" t="s">
        <v>180</v>
      </c>
      <c r="B77" s="16" t="s">
        <v>37</v>
      </c>
      <c r="C77" s="7" t="s">
        <v>57</v>
      </c>
      <c r="D77" s="190">
        <f>E77+G77</f>
        <v>55947</v>
      </c>
      <c r="E77" s="190">
        <v>55947</v>
      </c>
      <c r="F77" s="190"/>
      <c r="G77" s="190"/>
      <c r="H77" s="189">
        <f>I77+K77</f>
        <v>3900</v>
      </c>
      <c r="I77" s="189">
        <v>3900</v>
      </c>
      <c r="J77" s="189"/>
      <c r="K77" s="189"/>
      <c r="L77" s="8">
        <f>M77+O77</f>
        <v>59847</v>
      </c>
      <c r="M77" s="8">
        <f>E77+I77</f>
        <v>59847</v>
      </c>
      <c r="N77" s="8">
        <f>F77+J77</f>
        <v>0</v>
      </c>
      <c r="O77" s="8">
        <f>G77+K77</f>
        <v>0</v>
      </c>
    </row>
    <row r="78" spans="1:15" ht="15" customHeight="1" x14ac:dyDescent="0.25">
      <c r="A78" s="5" t="s">
        <v>123</v>
      </c>
      <c r="B78" s="23" t="s">
        <v>41</v>
      </c>
      <c r="C78" s="7" t="s">
        <v>57</v>
      </c>
      <c r="D78" s="190">
        <f>E78+G78</f>
        <v>9185</v>
      </c>
      <c r="E78" s="190">
        <v>9185</v>
      </c>
      <c r="F78" s="190"/>
      <c r="G78" s="190"/>
      <c r="H78" s="189">
        <f>I78+K78</f>
        <v>-4000</v>
      </c>
      <c r="I78" s="189">
        <v>-4000</v>
      </c>
      <c r="J78" s="189"/>
      <c r="K78" s="189"/>
      <c r="L78" s="8">
        <f>M78+O78</f>
        <v>5185</v>
      </c>
      <c r="M78" s="8">
        <f>E78+I78</f>
        <v>5185</v>
      </c>
      <c r="N78" s="8">
        <f>F78+J78</f>
        <v>0</v>
      </c>
      <c r="O78" s="8">
        <f>G78+K78</f>
        <v>0</v>
      </c>
    </row>
    <row r="79" spans="1:15" ht="15" customHeight="1" x14ac:dyDescent="0.25">
      <c r="A79" s="5" t="s">
        <v>124</v>
      </c>
      <c r="B79" s="23" t="s">
        <v>42</v>
      </c>
      <c r="C79" s="7" t="s">
        <v>57</v>
      </c>
      <c r="D79" s="190">
        <f>E79+G79</f>
        <v>15391</v>
      </c>
      <c r="E79" s="190">
        <v>15391</v>
      </c>
      <c r="F79" s="190"/>
      <c r="G79" s="190"/>
      <c r="H79" s="189">
        <f>I79+K79</f>
        <v>0</v>
      </c>
      <c r="I79" s="189"/>
      <c r="J79" s="189"/>
      <c r="K79" s="189"/>
      <c r="L79" s="8">
        <f>M79+O79</f>
        <v>15391</v>
      </c>
      <c r="M79" s="8">
        <f>E79+I79</f>
        <v>15391</v>
      </c>
      <c r="N79" s="8">
        <f>F79+J79</f>
        <v>0</v>
      </c>
      <c r="O79" s="8">
        <f>G79+K79</f>
        <v>0</v>
      </c>
    </row>
    <row r="80" spans="1:15" ht="15" customHeight="1" x14ac:dyDescent="0.25">
      <c r="A80" s="5" t="s">
        <v>125</v>
      </c>
      <c r="B80" s="16" t="s">
        <v>55</v>
      </c>
      <c r="C80" s="7" t="s">
        <v>57</v>
      </c>
      <c r="D80" s="190">
        <f>E80+G80</f>
        <v>2984</v>
      </c>
      <c r="E80" s="190">
        <v>2984</v>
      </c>
      <c r="F80" s="190">
        <v>1832</v>
      </c>
      <c r="G80" s="190"/>
      <c r="H80" s="189">
        <f>I80+K80</f>
        <v>660</v>
      </c>
      <c r="I80" s="189">
        <v>660</v>
      </c>
      <c r="J80" s="189">
        <v>494</v>
      </c>
      <c r="K80" s="189"/>
      <c r="L80" s="8">
        <f>M80+O80</f>
        <v>3644</v>
      </c>
      <c r="M80" s="8">
        <f>E80+I80</f>
        <v>3644</v>
      </c>
      <c r="N80" s="8">
        <f>F80+J80</f>
        <v>2326</v>
      </c>
      <c r="O80" s="8">
        <f>G80+K80</f>
        <v>0</v>
      </c>
    </row>
    <row r="81" spans="1:15" ht="15" customHeight="1" x14ac:dyDescent="0.25">
      <c r="A81" s="5" t="s">
        <v>126</v>
      </c>
      <c r="B81" s="16" t="s">
        <v>54</v>
      </c>
      <c r="C81" s="7" t="s">
        <v>57</v>
      </c>
      <c r="D81" s="190">
        <f>E81+G81</f>
        <v>47310</v>
      </c>
      <c r="E81" s="190">
        <v>47310</v>
      </c>
      <c r="F81" s="190">
        <v>30394</v>
      </c>
      <c r="G81" s="190"/>
      <c r="H81" s="189">
        <f>I81+K81</f>
        <v>0</v>
      </c>
      <c r="I81" s="189"/>
      <c r="J81" s="189"/>
      <c r="K81" s="189"/>
      <c r="L81" s="8">
        <f>M81+O81</f>
        <v>47310</v>
      </c>
      <c r="M81" s="8">
        <f>E81+I81</f>
        <v>47310</v>
      </c>
      <c r="N81" s="8">
        <f>F81+J81</f>
        <v>30394</v>
      </c>
      <c r="O81" s="8">
        <f>G81+K81</f>
        <v>0</v>
      </c>
    </row>
    <row r="82" spans="1:15" ht="15" customHeight="1" x14ac:dyDescent="0.25">
      <c r="A82" s="5" t="s">
        <v>127</v>
      </c>
      <c r="B82" s="16" t="s">
        <v>72</v>
      </c>
      <c r="C82" s="7" t="s">
        <v>57</v>
      </c>
      <c r="D82" s="190">
        <f>E82+G82</f>
        <v>7937</v>
      </c>
      <c r="E82" s="190">
        <v>7937</v>
      </c>
      <c r="F82" s="190">
        <v>4384</v>
      </c>
      <c r="G82" s="190"/>
      <c r="H82" s="189">
        <f>I82+K82</f>
        <v>1500</v>
      </c>
      <c r="I82" s="189">
        <v>1500</v>
      </c>
      <c r="J82" s="189">
        <v>234</v>
      </c>
      <c r="K82" s="189"/>
      <c r="L82" s="8">
        <f>M82+O82</f>
        <v>9437</v>
      </c>
      <c r="M82" s="8">
        <f>E82+I82</f>
        <v>9437</v>
      </c>
      <c r="N82" s="8">
        <f>F82+J82</f>
        <v>4618</v>
      </c>
      <c r="O82" s="8">
        <f>G82+K82</f>
        <v>0</v>
      </c>
    </row>
    <row r="83" spans="1:15" ht="15" customHeight="1" x14ac:dyDescent="0.25">
      <c r="A83" s="5" t="s">
        <v>176</v>
      </c>
      <c r="B83" s="16" t="s">
        <v>56</v>
      </c>
      <c r="C83" s="7" t="s">
        <v>57</v>
      </c>
      <c r="D83" s="190">
        <f>E83+G83</f>
        <v>26065</v>
      </c>
      <c r="E83" s="190">
        <v>26065</v>
      </c>
      <c r="F83" s="190">
        <v>2420</v>
      </c>
      <c r="G83" s="190"/>
      <c r="H83" s="189">
        <f>I83+K83</f>
        <v>7200</v>
      </c>
      <c r="I83" s="189">
        <v>6380</v>
      </c>
      <c r="J83" s="189"/>
      <c r="K83" s="189">
        <v>820</v>
      </c>
      <c r="L83" s="8">
        <f>M83+O83</f>
        <v>33265</v>
      </c>
      <c r="M83" s="8">
        <f>E83+I83</f>
        <v>32445</v>
      </c>
      <c r="N83" s="8">
        <f>F83+J83</f>
        <v>2420</v>
      </c>
      <c r="O83" s="8">
        <f>G83+K83</f>
        <v>820</v>
      </c>
    </row>
    <row r="84" spans="1:15" ht="15" customHeight="1" x14ac:dyDescent="0.25">
      <c r="A84" s="5" t="s">
        <v>128</v>
      </c>
      <c r="B84" s="16" t="s">
        <v>182</v>
      </c>
      <c r="C84" s="7" t="s">
        <v>57</v>
      </c>
      <c r="D84" s="190">
        <f>E84+G84</f>
        <v>14634</v>
      </c>
      <c r="E84" s="190">
        <v>14634</v>
      </c>
      <c r="F84" s="190"/>
      <c r="G84" s="190"/>
      <c r="H84" s="189">
        <f>I84+K84</f>
        <v>900</v>
      </c>
      <c r="I84" s="189">
        <v>900</v>
      </c>
      <c r="J84" s="189"/>
      <c r="K84" s="189"/>
      <c r="L84" s="8">
        <f>M84+O84</f>
        <v>15534</v>
      </c>
      <c r="M84" s="8">
        <f>E84+I84</f>
        <v>15534</v>
      </c>
      <c r="N84" s="8">
        <f>F84+J84</f>
        <v>0</v>
      </c>
      <c r="O84" s="8">
        <f>G84+K84</f>
        <v>0</v>
      </c>
    </row>
    <row r="85" spans="1:15" s="24" customFormat="1" ht="15" customHeight="1" x14ac:dyDescent="0.25">
      <c r="A85" s="5" t="s">
        <v>129</v>
      </c>
      <c r="B85" s="16" t="s">
        <v>183</v>
      </c>
      <c r="C85" s="7" t="s">
        <v>57</v>
      </c>
      <c r="D85" s="190">
        <f>E85+G85</f>
        <v>1738</v>
      </c>
      <c r="E85" s="190">
        <v>1738</v>
      </c>
      <c r="F85" s="190"/>
      <c r="G85" s="190"/>
      <c r="H85" s="189">
        <f>I85+K85</f>
        <v>0</v>
      </c>
      <c r="I85" s="189"/>
      <c r="J85" s="189"/>
      <c r="K85" s="189"/>
      <c r="L85" s="8">
        <f>M85+O85</f>
        <v>1738</v>
      </c>
      <c r="M85" s="8">
        <f>E85+I85</f>
        <v>1738</v>
      </c>
      <c r="N85" s="8">
        <f>F85+J85</f>
        <v>0</v>
      </c>
      <c r="O85" s="8">
        <f>G85+K85</f>
        <v>0</v>
      </c>
    </row>
    <row r="86" spans="1:15" ht="15.95" customHeight="1" x14ac:dyDescent="0.25">
      <c r="A86" s="13" t="s">
        <v>130</v>
      </c>
      <c r="B86" s="1" t="s">
        <v>193</v>
      </c>
      <c r="C86" s="15"/>
      <c r="D86" s="188">
        <f>SUM(D56:D85)</f>
        <v>546495</v>
      </c>
      <c r="E86" s="188">
        <f>SUM(E56:E85)</f>
        <v>543821</v>
      </c>
      <c r="F86" s="188">
        <f>SUM(F56:F85)</f>
        <v>55074</v>
      </c>
      <c r="G86" s="188">
        <f>SUM(G56:G85)</f>
        <v>2674</v>
      </c>
      <c r="H86" s="187">
        <f>SUM(H56:H85)</f>
        <v>15195</v>
      </c>
      <c r="I86" s="187">
        <f>SUM(I56:I85)</f>
        <v>14486</v>
      </c>
      <c r="J86" s="187">
        <f>SUM(J56:J85)</f>
        <v>728</v>
      </c>
      <c r="K86" s="187">
        <f>SUM(K56:K85)</f>
        <v>709</v>
      </c>
      <c r="L86" s="1">
        <f>SUM(L56:L85)</f>
        <v>561690</v>
      </c>
      <c r="M86" s="1">
        <f>SUM(M56:M85)</f>
        <v>558307</v>
      </c>
      <c r="N86" s="1">
        <f>SUM(N56:N85)</f>
        <v>55802</v>
      </c>
      <c r="O86" s="1">
        <f>SUM(O56:O85)</f>
        <v>3383</v>
      </c>
    </row>
    <row r="87" spans="1:15" ht="15.95" customHeight="1" x14ac:dyDescent="0.25">
      <c r="A87" s="11" t="s">
        <v>131</v>
      </c>
      <c r="B87" s="502" t="s">
        <v>73</v>
      </c>
      <c r="C87" s="503"/>
      <c r="D87" s="503"/>
      <c r="E87" s="503"/>
      <c r="F87" s="503"/>
      <c r="G87" s="503"/>
      <c r="H87" s="503"/>
      <c r="I87" s="503"/>
      <c r="J87" s="503"/>
      <c r="K87" s="503"/>
      <c r="L87" s="503"/>
      <c r="M87" s="503"/>
      <c r="N87" s="503"/>
      <c r="O87" s="503"/>
    </row>
    <row r="88" spans="1:15" ht="15" customHeight="1" x14ac:dyDescent="0.25">
      <c r="A88" s="28" t="s">
        <v>132</v>
      </c>
      <c r="B88" s="19" t="s">
        <v>7</v>
      </c>
      <c r="C88" s="26" t="s">
        <v>32</v>
      </c>
      <c r="D88" s="190">
        <f>E88+G88</f>
        <v>754</v>
      </c>
      <c r="E88" s="190">
        <v>754</v>
      </c>
      <c r="F88" s="190"/>
      <c r="G88" s="190"/>
      <c r="H88" s="189">
        <f>I88+K88</f>
        <v>-327</v>
      </c>
      <c r="I88" s="189">
        <v>-327</v>
      </c>
      <c r="J88" s="189"/>
      <c r="K88" s="189"/>
      <c r="L88" s="8">
        <f>M88+O88</f>
        <v>427</v>
      </c>
      <c r="M88" s="8">
        <f>E88+I88</f>
        <v>427</v>
      </c>
      <c r="N88" s="8">
        <f>F88+J88</f>
        <v>0</v>
      </c>
      <c r="O88" s="8">
        <f>G88+K88</f>
        <v>0</v>
      </c>
    </row>
    <row r="89" spans="1:15" ht="15" customHeight="1" x14ac:dyDescent="0.25">
      <c r="A89" s="29" t="s">
        <v>133</v>
      </c>
      <c r="B89" s="19" t="s">
        <v>10</v>
      </c>
      <c r="C89" s="26" t="s">
        <v>32</v>
      </c>
      <c r="D89" s="190">
        <f>E89+G89</f>
        <v>812</v>
      </c>
      <c r="E89" s="190">
        <v>812</v>
      </c>
      <c r="F89" s="190"/>
      <c r="G89" s="190"/>
      <c r="H89" s="189">
        <f>I89+K89</f>
        <v>-350</v>
      </c>
      <c r="I89" s="189">
        <v>-350</v>
      </c>
      <c r="J89" s="189"/>
      <c r="K89" s="189"/>
      <c r="L89" s="8">
        <f>M89+O89</f>
        <v>462</v>
      </c>
      <c r="M89" s="8">
        <f>E89+I89</f>
        <v>462</v>
      </c>
      <c r="N89" s="8">
        <f>F89+J89</f>
        <v>0</v>
      </c>
      <c r="O89" s="8">
        <f>G89+K89</f>
        <v>0</v>
      </c>
    </row>
    <row r="90" spans="1:15" ht="15" customHeight="1" x14ac:dyDescent="0.25">
      <c r="A90" s="25" t="s">
        <v>134</v>
      </c>
      <c r="B90" s="19" t="s">
        <v>11</v>
      </c>
      <c r="C90" s="26" t="s">
        <v>32</v>
      </c>
      <c r="D90" s="190">
        <f>E90+G90</f>
        <v>1246</v>
      </c>
      <c r="E90" s="190">
        <v>1246</v>
      </c>
      <c r="F90" s="190"/>
      <c r="G90" s="190"/>
      <c r="H90" s="189">
        <f>I90+K90</f>
        <v>100</v>
      </c>
      <c r="I90" s="189">
        <v>100</v>
      </c>
      <c r="J90" s="189"/>
      <c r="K90" s="189"/>
      <c r="L90" s="8">
        <f>M90+O90</f>
        <v>1346</v>
      </c>
      <c r="M90" s="8">
        <f>E90+I90</f>
        <v>1346</v>
      </c>
      <c r="N90" s="8">
        <f>F90+J90</f>
        <v>0</v>
      </c>
      <c r="O90" s="8">
        <f>G90+K90</f>
        <v>0</v>
      </c>
    </row>
    <row r="91" spans="1:15" ht="15" customHeight="1" x14ac:dyDescent="0.25">
      <c r="A91" s="25" t="s">
        <v>135</v>
      </c>
      <c r="B91" s="19" t="s">
        <v>15</v>
      </c>
      <c r="C91" s="26" t="s">
        <v>32</v>
      </c>
      <c r="D91" s="190">
        <f>E91+G91</f>
        <v>957</v>
      </c>
      <c r="E91" s="190">
        <v>957</v>
      </c>
      <c r="F91" s="190"/>
      <c r="G91" s="190"/>
      <c r="H91" s="189">
        <f>I91+K91</f>
        <v>180</v>
      </c>
      <c r="I91" s="189"/>
      <c r="J91" s="189"/>
      <c r="K91" s="189">
        <v>180</v>
      </c>
      <c r="L91" s="8">
        <f>M91+O91</f>
        <v>1137</v>
      </c>
      <c r="M91" s="8">
        <f>E91+I91</f>
        <v>957</v>
      </c>
      <c r="N91" s="8">
        <f>F91+J91</f>
        <v>0</v>
      </c>
      <c r="O91" s="8">
        <f>G91+K91</f>
        <v>180</v>
      </c>
    </row>
    <row r="92" spans="1:15" ht="15" customHeight="1" x14ac:dyDescent="0.25">
      <c r="A92" s="25" t="s">
        <v>136</v>
      </c>
      <c r="B92" s="19" t="s">
        <v>27</v>
      </c>
      <c r="C92" s="26" t="s">
        <v>32</v>
      </c>
      <c r="D92" s="190">
        <f>E92+G92</f>
        <v>12926</v>
      </c>
      <c r="E92" s="190">
        <v>12726</v>
      </c>
      <c r="F92" s="190"/>
      <c r="G92" s="190">
        <v>200</v>
      </c>
      <c r="H92" s="189">
        <f>I92+K92</f>
        <v>2200</v>
      </c>
      <c r="I92" s="189">
        <v>2200</v>
      </c>
      <c r="J92" s="189"/>
      <c r="K92" s="189"/>
      <c r="L92" s="8">
        <f>M92+O92</f>
        <v>15126</v>
      </c>
      <c r="M92" s="8">
        <f>E92+I92</f>
        <v>14926</v>
      </c>
      <c r="N92" s="8">
        <f>F92+J92</f>
        <v>0</v>
      </c>
      <c r="O92" s="8">
        <f>G92+K92</f>
        <v>200</v>
      </c>
    </row>
    <row r="93" spans="1:15" ht="15" customHeight="1" x14ac:dyDescent="0.25">
      <c r="A93" s="25" t="s">
        <v>137</v>
      </c>
      <c r="B93" s="19" t="s">
        <v>63</v>
      </c>
      <c r="C93" s="26" t="s">
        <v>32</v>
      </c>
      <c r="D93" s="190">
        <f>E93+G93</f>
        <v>2938</v>
      </c>
      <c r="E93" s="190">
        <v>2938</v>
      </c>
      <c r="F93" s="190"/>
      <c r="G93" s="190"/>
      <c r="H93" s="189">
        <f>I93+K93</f>
        <v>460</v>
      </c>
      <c r="I93" s="189">
        <v>460</v>
      </c>
      <c r="J93" s="189"/>
      <c r="K93" s="189"/>
      <c r="L93" s="8">
        <f>M93+O93</f>
        <v>3398</v>
      </c>
      <c r="M93" s="8">
        <f>E93+I93</f>
        <v>3398</v>
      </c>
      <c r="N93" s="8">
        <f>F93+J93</f>
        <v>0</v>
      </c>
      <c r="O93" s="8">
        <f>G93+K93</f>
        <v>0</v>
      </c>
    </row>
    <row r="94" spans="1:15" ht="15" customHeight="1" x14ac:dyDescent="0.25">
      <c r="A94" s="25" t="s">
        <v>138</v>
      </c>
      <c r="B94" s="19" t="s">
        <v>64</v>
      </c>
      <c r="C94" s="26" t="s">
        <v>32</v>
      </c>
      <c r="D94" s="190">
        <f>E94+G94</f>
        <v>2580</v>
      </c>
      <c r="E94" s="190">
        <v>2580</v>
      </c>
      <c r="F94" s="190"/>
      <c r="G94" s="190"/>
      <c r="H94" s="189">
        <f>I94+K94</f>
        <v>-500</v>
      </c>
      <c r="I94" s="189">
        <v>-500</v>
      </c>
      <c r="J94" s="189"/>
      <c r="K94" s="189"/>
      <c r="L94" s="8">
        <f>M94+O94</f>
        <v>2080</v>
      </c>
      <c r="M94" s="8">
        <f>E94+I94</f>
        <v>2080</v>
      </c>
      <c r="N94" s="8">
        <f>F94+J94</f>
        <v>0</v>
      </c>
      <c r="O94" s="8">
        <f>G94+K94</f>
        <v>0</v>
      </c>
    </row>
    <row r="95" spans="1:15" ht="15" customHeight="1" x14ac:dyDescent="0.25">
      <c r="A95" s="25" t="s">
        <v>139</v>
      </c>
      <c r="B95" s="19" t="s">
        <v>498</v>
      </c>
      <c r="C95" s="26" t="s">
        <v>32</v>
      </c>
      <c r="D95" s="190">
        <f>E95+G95</f>
        <v>2359</v>
      </c>
      <c r="E95" s="190">
        <v>2359</v>
      </c>
      <c r="F95" s="190"/>
      <c r="G95" s="190"/>
      <c r="H95" s="189">
        <f>I95+K95</f>
        <v>0</v>
      </c>
      <c r="I95" s="189"/>
      <c r="J95" s="189"/>
      <c r="K95" s="189"/>
      <c r="L95" s="8">
        <f>M95+O95</f>
        <v>2359</v>
      </c>
      <c r="M95" s="8">
        <f>E95+I95</f>
        <v>2359</v>
      </c>
      <c r="N95" s="8">
        <f>F95+J95</f>
        <v>0</v>
      </c>
      <c r="O95" s="8">
        <f>G95+K95</f>
        <v>0</v>
      </c>
    </row>
    <row r="96" spans="1:15" ht="15" customHeight="1" x14ac:dyDescent="0.25">
      <c r="A96" s="25" t="s">
        <v>177</v>
      </c>
      <c r="B96" s="19" t="s">
        <v>503</v>
      </c>
      <c r="C96" s="26" t="s">
        <v>32</v>
      </c>
      <c r="D96" s="190">
        <f>E96+G96</f>
        <v>1525</v>
      </c>
      <c r="E96" s="190">
        <v>1525</v>
      </c>
      <c r="F96" s="190"/>
      <c r="G96" s="190"/>
      <c r="H96" s="189">
        <f>I96+K96</f>
        <v>-300</v>
      </c>
      <c r="I96" s="189">
        <v>-300</v>
      </c>
      <c r="J96" s="189"/>
      <c r="K96" s="189"/>
      <c r="L96" s="8">
        <f>M96+O96</f>
        <v>1225</v>
      </c>
      <c r="M96" s="8">
        <f>E96+I96</f>
        <v>1225</v>
      </c>
      <c r="N96" s="8">
        <f>F96+J96</f>
        <v>0</v>
      </c>
      <c r="O96" s="8">
        <f>G96+K96</f>
        <v>0</v>
      </c>
    </row>
    <row r="97" spans="1:15" ht="15" customHeight="1" x14ac:dyDescent="0.25">
      <c r="A97" s="25" t="s">
        <v>140</v>
      </c>
      <c r="B97" s="19" t="s">
        <v>74</v>
      </c>
      <c r="C97" s="26" t="s">
        <v>32</v>
      </c>
      <c r="D97" s="190">
        <f>E97+G97</f>
        <v>1515</v>
      </c>
      <c r="E97" s="190">
        <v>1515</v>
      </c>
      <c r="F97" s="190"/>
      <c r="G97" s="190"/>
      <c r="H97" s="189">
        <f>I97+K97</f>
        <v>-54</v>
      </c>
      <c r="I97" s="189">
        <v>-54</v>
      </c>
      <c r="J97" s="189"/>
      <c r="K97" s="189"/>
      <c r="L97" s="8">
        <f>M97+O97</f>
        <v>1461</v>
      </c>
      <c r="M97" s="8">
        <f>E97+I97</f>
        <v>1461</v>
      </c>
      <c r="N97" s="8">
        <f>F97+J97</f>
        <v>0</v>
      </c>
      <c r="O97" s="8">
        <f>G97+K97</f>
        <v>0</v>
      </c>
    </row>
    <row r="98" spans="1:15" ht="15" customHeight="1" x14ac:dyDescent="0.25">
      <c r="A98" s="25" t="s">
        <v>141</v>
      </c>
      <c r="B98" s="19" t="s">
        <v>167</v>
      </c>
      <c r="C98" s="26" t="s">
        <v>32</v>
      </c>
      <c r="D98" s="190">
        <f>E98+G98</f>
        <v>1115</v>
      </c>
      <c r="E98" s="190">
        <v>1115</v>
      </c>
      <c r="F98" s="190"/>
      <c r="G98" s="190"/>
      <c r="H98" s="189">
        <f>I98+K98</f>
        <v>50</v>
      </c>
      <c r="I98" s="189">
        <v>50</v>
      </c>
      <c r="J98" s="189"/>
      <c r="K98" s="189"/>
      <c r="L98" s="8">
        <f>M98+O98</f>
        <v>1165</v>
      </c>
      <c r="M98" s="8">
        <f>E98+I98</f>
        <v>1165</v>
      </c>
      <c r="N98" s="8">
        <f>F98+J98</f>
        <v>0</v>
      </c>
      <c r="O98" s="8">
        <f>G98+K98</f>
        <v>0</v>
      </c>
    </row>
    <row r="99" spans="1:15" ht="15" customHeight="1" x14ac:dyDescent="0.25">
      <c r="A99" s="25" t="s">
        <v>142</v>
      </c>
      <c r="B99" s="19" t="s">
        <v>30</v>
      </c>
      <c r="C99" s="26" t="s">
        <v>32</v>
      </c>
      <c r="D99" s="190">
        <f>E99+G99</f>
        <v>1325</v>
      </c>
      <c r="E99" s="190">
        <v>1325</v>
      </c>
      <c r="F99" s="190"/>
      <c r="G99" s="190"/>
      <c r="H99" s="189">
        <f>I99+K99</f>
        <v>0</v>
      </c>
      <c r="I99" s="189"/>
      <c r="J99" s="189"/>
      <c r="K99" s="189"/>
      <c r="L99" s="8">
        <f>M99+O99</f>
        <v>1325</v>
      </c>
      <c r="M99" s="8">
        <f>E99+I99</f>
        <v>1325</v>
      </c>
      <c r="N99" s="8">
        <f>F99+J99</f>
        <v>0</v>
      </c>
      <c r="O99" s="8">
        <f>G99+K99</f>
        <v>0</v>
      </c>
    </row>
    <row r="100" spans="1:15" ht="15" customHeight="1" x14ac:dyDescent="0.25">
      <c r="A100" s="25" t="s">
        <v>143</v>
      </c>
      <c r="B100" s="8" t="s">
        <v>31</v>
      </c>
      <c r="C100" s="26" t="s">
        <v>32</v>
      </c>
      <c r="D100" s="190">
        <f>E100+G100</f>
        <v>11256</v>
      </c>
      <c r="E100" s="190">
        <v>11256</v>
      </c>
      <c r="F100" s="190"/>
      <c r="G100" s="190"/>
      <c r="H100" s="189">
        <f>I100+K100</f>
        <v>5200</v>
      </c>
      <c r="I100" s="189">
        <v>3443</v>
      </c>
      <c r="J100" s="189"/>
      <c r="K100" s="189">
        <v>1757</v>
      </c>
      <c r="L100" s="8">
        <f>M100+O100</f>
        <v>16456</v>
      </c>
      <c r="M100" s="8">
        <f>E100+I100</f>
        <v>14699</v>
      </c>
      <c r="N100" s="8">
        <f>F100+J100</f>
        <v>0</v>
      </c>
      <c r="O100" s="8">
        <f>G100+K100</f>
        <v>1757</v>
      </c>
    </row>
    <row r="101" spans="1:15" ht="15" customHeight="1" x14ac:dyDescent="0.25">
      <c r="A101" s="25" t="s">
        <v>144</v>
      </c>
      <c r="B101" s="30" t="s">
        <v>71</v>
      </c>
      <c r="C101" s="26" t="s">
        <v>32</v>
      </c>
      <c r="D101" s="190">
        <f>E101+G101</f>
        <v>8688</v>
      </c>
      <c r="E101" s="190">
        <v>8688</v>
      </c>
      <c r="F101" s="190"/>
      <c r="G101" s="190"/>
      <c r="H101" s="189">
        <f>I101+K101</f>
        <v>761</v>
      </c>
      <c r="I101" s="189">
        <v>761</v>
      </c>
      <c r="J101" s="189"/>
      <c r="K101" s="189"/>
      <c r="L101" s="8">
        <f>M101+O101</f>
        <v>9449</v>
      </c>
      <c r="M101" s="8">
        <f>E101+I101</f>
        <v>9449</v>
      </c>
      <c r="N101" s="8">
        <f>F101+J101</f>
        <v>0</v>
      </c>
      <c r="O101" s="8">
        <f>G101+K101</f>
        <v>0</v>
      </c>
    </row>
    <row r="102" spans="1:15" ht="15.95" customHeight="1" x14ac:dyDescent="0.25">
      <c r="A102" s="13" t="s">
        <v>145</v>
      </c>
      <c r="B102" s="33" t="s">
        <v>195</v>
      </c>
      <c r="C102" s="156"/>
      <c r="D102" s="210">
        <f>SUM(D88:D101)</f>
        <v>49996</v>
      </c>
      <c r="E102" s="210">
        <f>SUM(E88:E101)</f>
        <v>49796</v>
      </c>
      <c r="F102" s="210">
        <f>SUM(F88:F101)</f>
        <v>0</v>
      </c>
      <c r="G102" s="210">
        <f>SUM(G88:G101)</f>
        <v>200</v>
      </c>
      <c r="H102" s="209">
        <f>SUM(H88:H101)</f>
        <v>7420</v>
      </c>
      <c r="I102" s="209">
        <f>SUM(I88:I101)</f>
        <v>5483</v>
      </c>
      <c r="J102" s="209">
        <f>SUM(J88:J101)</f>
        <v>0</v>
      </c>
      <c r="K102" s="209">
        <f>SUM(K88:K101)</f>
        <v>1937</v>
      </c>
      <c r="L102" s="33">
        <f>SUM(L88:L101)</f>
        <v>57416</v>
      </c>
      <c r="M102" s="33">
        <f>SUM(M88:M101)</f>
        <v>55279</v>
      </c>
      <c r="N102" s="33">
        <f>SUM(N88:N101)</f>
        <v>0</v>
      </c>
      <c r="O102" s="33">
        <f>SUM(O88:O101)</f>
        <v>2137</v>
      </c>
    </row>
    <row r="103" spans="1:15" ht="15.95" customHeight="1" x14ac:dyDescent="0.25">
      <c r="A103" s="9" t="s">
        <v>146</v>
      </c>
      <c r="B103" s="413" t="s">
        <v>75</v>
      </c>
      <c r="C103" s="413"/>
      <c r="D103" s="413"/>
      <c r="E103" s="413"/>
      <c r="F103" s="413"/>
      <c r="G103" s="413"/>
      <c r="H103" s="413"/>
      <c r="I103" s="413"/>
      <c r="J103" s="413"/>
      <c r="K103" s="413"/>
      <c r="L103" s="413"/>
      <c r="M103" s="413"/>
      <c r="N103" s="413"/>
      <c r="O103" s="413"/>
    </row>
    <row r="104" spans="1:15" ht="15" customHeight="1" x14ac:dyDescent="0.25">
      <c r="A104" s="9" t="s">
        <v>178</v>
      </c>
      <c r="B104" s="77" t="s">
        <v>58</v>
      </c>
      <c r="C104" s="76" t="s">
        <v>24</v>
      </c>
      <c r="D104" s="193">
        <f>E104+G104</f>
        <v>207772</v>
      </c>
      <c r="E104" s="192">
        <v>207772</v>
      </c>
      <c r="F104" s="192">
        <v>78497</v>
      </c>
      <c r="G104" s="192"/>
      <c r="H104" s="194">
        <f>I104+K104</f>
        <v>18800</v>
      </c>
      <c r="I104" s="194">
        <v>2400</v>
      </c>
      <c r="J104" s="194">
        <v>2200</v>
      </c>
      <c r="K104" s="194">
        <v>16400</v>
      </c>
      <c r="L104" s="77">
        <f>M104+O104</f>
        <v>226572</v>
      </c>
      <c r="M104" s="77">
        <f>E104+I104</f>
        <v>210172</v>
      </c>
      <c r="N104" s="77">
        <f>F104+J104</f>
        <v>80697</v>
      </c>
      <c r="O104" s="77">
        <f>G104+K104</f>
        <v>16400</v>
      </c>
    </row>
    <row r="105" spans="1:15" ht="15" customHeight="1" x14ac:dyDescent="0.25">
      <c r="A105" s="9" t="s">
        <v>147</v>
      </c>
      <c r="B105" s="8" t="s">
        <v>59</v>
      </c>
      <c r="C105" s="7" t="s">
        <v>24</v>
      </c>
      <c r="D105" s="190">
        <f>E105+G105</f>
        <v>23086</v>
      </c>
      <c r="E105" s="190">
        <v>23086</v>
      </c>
      <c r="F105" s="190"/>
      <c r="G105" s="190"/>
      <c r="H105" s="189">
        <f>I105+K105</f>
        <v>2400</v>
      </c>
      <c r="I105" s="189">
        <v>2400</v>
      </c>
      <c r="J105" s="189"/>
      <c r="K105" s="189"/>
      <c r="L105" s="8">
        <f>M105+O105</f>
        <v>25486</v>
      </c>
      <c r="M105" s="8">
        <f>E105+I105</f>
        <v>25486</v>
      </c>
      <c r="N105" s="8">
        <f>F105+J105</f>
        <v>0</v>
      </c>
      <c r="O105" s="8">
        <f>G105+K105</f>
        <v>0</v>
      </c>
    </row>
    <row r="106" spans="1:15" ht="15" customHeight="1" x14ac:dyDescent="0.25">
      <c r="A106" s="9" t="s">
        <v>199</v>
      </c>
      <c r="B106" s="8" t="s">
        <v>182</v>
      </c>
      <c r="C106" s="7" t="s">
        <v>24</v>
      </c>
      <c r="D106" s="190">
        <f>E106+G106</f>
        <v>8010</v>
      </c>
      <c r="E106" s="191">
        <v>8010</v>
      </c>
      <c r="F106" s="191"/>
      <c r="G106" s="191"/>
      <c r="H106" s="189">
        <f>I106+K106</f>
        <v>700</v>
      </c>
      <c r="I106" s="189">
        <v>700</v>
      </c>
      <c r="J106" s="189"/>
      <c r="K106" s="189"/>
      <c r="L106" s="8">
        <f>M106+O106</f>
        <v>8710</v>
      </c>
      <c r="M106" s="8">
        <f>E106+I106</f>
        <v>8710</v>
      </c>
      <c r="N106" s="8">
        <f>F106+J106</f>
        <v>0</v>
      </c>
      <c r="O106" s="8">
        <f>G106+K106</f>
        <v>0</v>
      </c>
    </row>
    <row r="107" spans="1:15" s="24" customFormat="1" ht="16.5" customHeight="1" x14ac:dyDescent="0.25">
      <c r="A107" s="9" t="s">
        <v>200</v>
      </c>
      <c r="B107" s="8" t="s">
        <v>76</v>
      </c>
      <c r="C107" s="20" t="s">
        <v>24</v>
      </c>
      <c r="D107" s="190">
        <f>E107+G107</f>
        <v>1500</v>
      </c>
      <c r="E107" s="190">
        <v>1500</v>
      </c>
      <c r="F107" s="190"/>
      <c r="G107" s="190"/>
      <c r="H107" s="189">
        <f>I107+K107</f>
        <v>0</v>
      </c>
      <c r="I107" s="189"/>
      <c r="J107" s="189"/>
      <c r="K107" s="189"/>
      <c r="L107" s="8">
        <f>M107+O107</f>
        <v>1500</v>
      </c>
      <c r="M107" s="8">
        <f>E107+I107</f>
        <v>1500</v>
      </c>
      <c r="N107" s="8">
        <f>F107+J107</f>
        <v>0</v>
      </c>
      <c r="O107" s="8">
        <f>G107+K107</f>
        <v>0</v>
      </c>
    </row>
    <row r="108" spans="1:15" ht="15.95" customHeight="1" x14ac:dyDescent="0.25">
      <c r="A108" s="32" t="s">
        <v>201</v>
      </c>
      <c r="B108" s="146" t="s">
        <v>196</v>
      </c>
      <c r="C108" s="154"/>
      <c r="D108" s="270">
        <f>SUM(D104:D107)</f>
        <v>240368</v>
      </c>
      <c r="E108" s="270">
        <f>SUM(E104:E107)</f>
        <v>240368</v>
      </c>
      <c r="F108" s="270">
        <f>SUM(F104:F107)</f>
        <v>78497</v>
      </c>
      <c r="G108" s="270">
        <f>SUM(G104:G107)</f>
        <v>0</v>
      </c>
      <c r="H108" s="194">
        <f>SUM(H104:H107)</f>
        <v>21900</v>
      </c>
      <c r="I108" s="194">
        <f>SUM(I104:I107)</f>
        <v>5500</v>
      </c>
      <c r="J108" s="194">
        <f>SUM(J104:J107)</f>
        <v>2200</v>
      </c>
      <c r="K108" s="194">
        <f>SUM(K104:K107)</f>
        <v>16400</v>
      </c>
      <c r="L108" s="84">
        <f>SUM(L104:L107)</f>
        <v>262268</v>
      </c>
      <c r="M108" s="84">
        <f>SUM(M104:M107)</f>
        <v>245868</v>
      </c>
      <c r="N108" s="84">
        <f>SUM(N104:N107)</f>
        <v>80697</v>
      </c>
      <c r="O108" s="84">
        <f>SUM(O104:O107)</f>
        <v>16400</v>
      </c>
    </row>
    <row r="109" spans="1:15" ht="15.95" customHeight="1" x14ac:dyDescent="0.25">
      <c r="A109" s="34" t="s">
        <v>202</v>
      </c>
      <c r="B109" s="35" t="s">
        <v>188</v>
      </c>
      <c r="C109" s="36"/>
      <c r="D109" s="186">
        <f>D38+D51+D54+D86+D102+D108</f>
        <v>997105</v>
      </c>
      <c r="E109" s="186">
        <f>E38+E51+E54+E86+E102+E108</f>
        <v>939253</v>
      </c>
      <c r="F109" s="186">
        <f>F38+F51+F54+F86+F102+F108</f>
        <v>133571</v>
      </c>
      <c r="G109" s="186">
        <f>G38+G51+G54+G86+G102+G108</f>
        <v>57852</v>
      </c>
      <c r="H109" s="185">
        <f>H38+H51+H54+H86+H102+H108</f>
        <v>45044</v>
      </c>
      <c r="I109" s="185">
        <f>I38+I51+I54+I86+I102+I108</f>
        <v>29169</v>
      </c>
      <c r="J109" s="185">
        <f>J38+J51+J54+J86+J102+J108</f>
        <v>2928</v>
      </c>
      <c r="K109" s="185">
        <f>K38+K51+K54+K86+K102+K108</f>
        <v>15875</v>
      </c>
      <c r="L109" s="37">
        <f>L38+L51+L54+L86+L102+L108</f>
        <v>1042149</v>
      </c>
      <c r="M109" s="37">
        <f>M38+M51+M54+M86+M102+M108</f>
        <v>968422</v>
      </c>
      <c r="N109" s="37">
        <f>N38+N51+N54+N86+N102+N108</f>
        <v>136499</v>
      </c>
      <c r="O109" s="37">
        <f>O38+O51+O54+O86+O102+O108</f>
        <v>73727</v>
      </c>
    </row>
    <row r="110" spans="1:15" x14ac:dyDescent="0.25">
      <c r="A110" s="12"/>
      <c r="B110" s="183"/>
      <c r="C110" s="184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</row>
    <row r="111" spans="1:15" x14ac:dyDescent="0.25">
      <c r="A111" s="12"/>
      <c r="B111" s="12"/>
      <c r="C111" s="44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5" x14ac:dyDescent="0.25">
      <c r="A112" s="12"/>
      <c r="B112" s="12"/>
      <c r="C112" s="44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 x14ac:dyDescent="0.25">
      <c r="A113" s="12"/>
      <c r="B113" s="12"/>
      <c r="C113" s="44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 x14ac:dyDescent="0.25">
      <c r="A114" s="12"/>
      <c r="B114" s="12"/>
      <c r="C114" s="44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 x14ac:dyDescent="0.25">
      <c r="A115" s="12"/>
      <c r="B115" s="12"/>
      <c r="C115" s="44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 x14ac:dyDescent="0.25">
      <c r="A116" s="12"/>
      <c r="B116" s="12"/>
      <c r="C116" s="44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 x14ac:dyDescent="0.25">
      <c r="A117" s="12"/>
      <c r="B117" s="12"/>
      <c r="C117" s="44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 x14ac:dyDescent="0.25">
      <c r="A118" s="12"/>
      <c r="B118" s="12"/>
      <c r="C118" s="44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 x14ac:dyDescent="0.25">
      <c r="A119" s="12"/>
      <c r="B119" s="12"/>
      <c r="C119" s="44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 x14ac:dyDescent="0.25">
      <c r="A120" s="12"/>
      <c r="B120" s="12"/>
      <c r="C120" s="44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12"/>
      <c r="B121" s="12"/>
      <c r="C121" s="44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12"/>
      <c r="B122" s="12"/>
      <c r="C122" s="44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 x14ac:dyDescent="0.25">
      <c r="A123" s="12"/>
      <c r="B123" s="12"/>
      <c r="C123" s="44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 x14ac:dyDescent="0.25">
      <c r="A124" s="12"/>
      <c r="B124" s="12"/>
      <c r="C124" s="44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 x14ac:dyDescent="0.25">
      <c r="A125" s="12"/>
      <c r="B125" s="12"/>
      <c r="C125" s="44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 x14ac:dyDescent="0.25">
      <c r="A126" s="12"/>
      <c r="B126" s="12"/>
      <c r="C126" s="44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 x14ac:dyDescent="0.25">
      <c r="A127" s="12"/>
      <c r="B127" s="12"/>
      <c r="C127" s="44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 x14ac:dyDescent="0.25">
      <c r="A128" s="12"/>
      <c r="B128" s="12"/>
      <c r="C128" s="44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 x14ac:dyDescent="0.25">
      <c r="A129" s="12"/>
      <c r="B129" s="12"/>
      <c r="C129" s="44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 x14ac:dyDescent="0.25">
      <c r="A130" s="12"/>
      <c r="B130" s="12"/>
      <c r="C130" s="44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 x14ac:dyDescent="0.25">
      <c r="A131" s="12"/>
      <c r="B131" s="12"/>
      <c r="C131" s="44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 x14ac:dyDescent="0.25">
      <c r="A132" s="12"/>
      <c r="B132" s="12"/>
      <c r="C132" s="44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 x14ac:dyDescent="0.25">
      <c r="A133" s="12"/>
      <c r="B133" s="12"/>
      <c r="C133" s="44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 x14ac:dyDescent="0.25">
      <c r="A134" s="12"/>
      <c r="B134" s="12"/>
      <c r="C134" s="44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 x14ac:dyDescent="0.25">
      <c r="A135" s="12"/>
      <c r="B135" s="12"/>
      <c r="C135" s="44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 x14ac:dyDescent="0.25">
      <c r="A136" s="12"/>
      <c r="B136" s="12"/>
      <c r="C136" s="44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 x14ac:dyDescent="0.25">
      <c r="A137" s="12"/>
      <c r="B137" s="12"/>
      <c r="C137" s="44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 x14ac:dyDescent="0.25">
      <c r="A138" s="12"/>
      <c r="B138" s="12"/>
      <c r="C138" s="44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 x14ac:dyDescent="0.25">
      <c r="A139" s="12"/>
      <c r="B139" s="12"/>
      <c r="C139" s="44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 x14ac:dyDescent="0.25">
      <c r="A140" s="12"/>
      <c r="B140" s="12"/>
      <c r="C140" s="44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 x14ac:dyDescent="0.25">
      <c r="A141" s="12"/>
      <c r="B141" s="12"/>
      <c r="C141" s="44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 x14ac:dyDescent="0.25">
      <c r="A142" s="12"/>
      <c r="B142" s="12"/>
      <c r="C142" s="44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 x14ac:dyDescent="0.25">
      <c r="A143" s="12"/>
      <c r="B143" s="12"/>
      <c r="C143" s="44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 x14ac:dyDescent="0.25">
      <c r="A144" s="12"/>
      <c r="B144" s="12"/>
      <c r="C144" s="44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 x14ac:dyDescent="0.25">
      <c r="A145" s="12"/>
      <c r="B145" s="12"/>
      <c r="C145" s="44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 x14ac:dyDescent="0.25">
      <c r="A146" s="12"/>
      <c r="B146" s="12"/>
      <c r="C146" s="44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 x14ac:dyDescent="0.25">
      <c r="A147" s="12"/>
      <c r="B147" s="12"/>
      <c r="C147" s="44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 x14ac:dyDescent="0.25">
      <c r="A148" s="12"/>
      <c r="B148" s="12"/>
      <c r="C148" s="44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 x14ac:dyDescent="0.25">
      <c r="A149" s="12"/>
      <c r="B149" s="12"/>
      <c r="C149" s="44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 x14ac:dyDescent="0.25">
      <c r="A150" s="12"/>
      <c r="B150" s="12"/>
      <c r="C150" s="44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 x14ac:dyDescent="0.25">
      <c r="A151" s="12"/>
      <c r="B151" s="12"/>
      <c r="C151" s="44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 x14ac:dyDescent="0.25">
      <c r="A152" s="12"/>
      <c r="B152" s="12"/>
      <c r="C152" s="44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 x14ac:dyDescent="0.25">
      <c r="A153" s="12"/>
      <c r="B153" s="12"/>
      <c r="C153" s="44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 x14ac:dyDescent="0.25">
      <c r="A154" s="12"/>
      <c r="B154" s="12"/>
      <c r="C154" s="44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 x14ac:dyDescent="0.25">
      <c r="A155" s="12"/>
      <c r="B155" s="12"/>
      <c r="C155" s="44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 x14ac:dyDescent="0.25">
      <c r="A156" s="12"/>
      <c r="B156" s="12"/>
      <c r="C156" s="44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 x14ac:dyDescent="0.25">
      <c r="A157" s="12"/>
      <c r="B157" s="12"/>
      <c r="C157" s="44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 x14ac:dyDescent="0.25">
      <c r="A158" s="12"/>
      <c r="B158" s="12"/>
      <c r="C158" s="44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 x14ac:dyDescent="0.25">
      <c r="A159" s="12"/>
      <c r="B159" s="12"/>
      <c r="C159" s="44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 x14ac:dyDescent="0.25">
      <c r="A160" s="12"/>
      <c r="B160" s="12"/>
      <c r="C160" s="44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 x14ac:dyDescent="0.25">
      <c r="A161" s="12"/>
      <c r="B161" s="12"/>
      <c r="C161" s="44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 x14ac:dyDescent="0.25">
      <c r="A162" s="12"/>
      <c r="B162" s="12"/>
      <c r="C162" s="44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 x14ac:dyDescent="0.25">
      <c r="A163" s="12"/>
      <c r="B163" s="12"/>
      <c r="C163" s="44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 x14ac:dyDescent="0.25">
      <c r="A164" s="12"/>
      <c r="B164" s="12"/>
      <c r="C164" s="44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 x14ac:dyDescent="0.25">
      <c r="A165" s="12"/>
      <c r="B165" s="12"/>
      <c r="C165" s="44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 x14ac:dyDescent="0.25">
      <c r="A166" s="12"/>
      <c r="B166" s="12"/>
      <c r="C166" s="44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 x14ac:dyDescent="0.25">
      <c r="A167" s="12"/>
      <c r="B167" s="12"/>
      <c r="C167" s="44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 x14ac:dyDescent="0.25">
      <c r="A168" s="12"/>
      <c r="B168" s="12"/>
      <c r="C168" s="44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 x14ac:dyDescent="0.25">
      <c r="A169" s="12"/>
      <c r="B169" s="12"/>
      <c r="C169" s="44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 x14ac:dyDescent="0.25">
      <c r="A170" s="12"/>
      <c r="B170" s="12"/>
      <c r="C170" s="44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 x14ac:dyDescent="0.25">
      <c r="A171" s="12"/>
      <c r="B171" s="12"/>
      <c r="C171" s="44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 x14ac:dyDescent="0.25">
      <c r="A172" s="12"/>
      <c r="B172" s="12"/>
      <c r="C172" s="44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 x14ac:dyDescent="0.25">
      <c r="A173" s="12"/>
      <c r="B173" s="12"/>
      <c r="C173" s="44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 x14ac:dyDescent="0.25">
      <c r="A174" s="12"/>
      <c r="B174" s="12"/>
      <c r="C174" s="44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 x14ac:dyDescent="0.25">
      <c r="A175" s="12"/>
      <c r="B175" s="12"/>
      <c r="C175" s="44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1:14" x14ac:dyDescent="0.25">
      <c r="A176" s="12"/>
      <c r="B176" s="12"/>
      <c r="C176" s="44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1:14" x14ac:dyDescent="0.25">
      <c r="A177" s="12"/>
      <c r="B177" s="12"/>
      <c r="C177" s="44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1:14" x14ac:dyDescent="0.25">
      <c r="A178" s="12"/>
      <c r="B178" s="12"/>
      <c r="C178" s="44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1:14" x14ac:dyDescent="0.25">
      <c r="A179" s="12"/>
      <c r="B179" s="12"/>
      <c r="C179" s="44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1:14" x14ac:dyDescent="0.25">
      <c r="A180" s="12"/>
      <c r="B180" s="12"/>
      <c r="C180" s="44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1:14" x14ac:dyDescent="0.25">
      <c r="A181" s="12"/>
      <c r="B181" s="12"/>
      <c r="C181" s="44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1:14" x14ac:dyDescent="0.25">
      <c r="A182" s="12"/>
      <c r="B182" s="12"/>
      <c r="C182" s="44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1:14" x14ac:dyDescent="0.25">
      <c r="A183" s="12"/>
      <c r="B183" s="12"/>
      <c r="C183" s="44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1:14" x14ac:dyDescent="0.25">
      <c r="A184" s="12"/>
      <c r="B184" s="12"/>
      <c r="C184" s="44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1:14" x14ac:dyDescent="0.25">
      <c r="A185" s="12"/>
      <c r="B185" s="12"/>
      <c r="C185" s="44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1:14" x14ac:dyDescent="0.25">
      <c r="A186" s="12"/>
      <c r="B186" s="12"/>
      <c r="C186" s="44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1:14" x14ac:dyDescent="0.25">
      <c r="A187" s="12"/>
      <c r="B187" s="12"/>
      <c r="C187" s="44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1:14" x14ac:dyDescent="0.25">
      <c r="A188" s="12"/>
      <c r="B188" s="12"/>
      <c r="C188" s="44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1:14" x14ac:dyDescent="0.25">
      <c r="A189" s="12"/>
      <c r="B189" s="12"/>
      <c r="C189" s="44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1:14" x14ac:dyDescent="0.25">
      <c r="A190" s="12"/>
      <c r="B190" s="12"/>
      <c r="C190" s="44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1:14" x14ac:dyDescent="0.25">
      <c r="A191" s="12"/>
      <c r="B191" s="12"/>
      <c r="C191" s="44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1:14" x14ac:dyDescent="0.25">
      <c r="A192" s="12"/>
      <c r="B192" s="12"/>
      <c r="C192" s="44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1:14" x14ac:dyDescent="0.25">
      <c r="A193" s="12"/>
      <c r="B193" s="12"/>
      <c r="C193" s="44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1:14" x14ac:dyDescent="0.25">
      <c r="A194" s="12"/>
      <c r="B194" s="12"/>
      <c r="C194" s="44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1:14" x14ac:dyDescent="0.25">
      <c r="A195" s="12"/>
      <c r="B195" s="12"/>
      <c r="C195" s="44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1:14" x14ac:dyDescent="0.25">
      <c r="A196" s="12"/>
      <c r="B196" s="12"/>
      <c r="C196" s="44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1:14" x14ac:dyDescent="0.25">
      <c r="A197" s="12"/>
      <c r="B197" s="12"/>
      <c r="C197" s="44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1:14" x14ac:dyDescent="0.25">
      <c r="A198" s="12"/>
      <c r="B198" s="12"/>
      <c r="C198" s="44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1:14" x14ac:dyDescent="0.25">
      <c r="A199" s="12"/>
      <c r="B199" s="12"/>
      <c r="C199" s="44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1:14" x14ac:dyDescent="0.25">
      <c r="A200" s="12"/>
      <c r="B200" s="12"/>
      <c r="C200" s="44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1:14" x14ac:dyDescent="0.25">
      <c r="A201" s="12"/>
      <c r="B201" s="12"/>
      <c r="C201" s="44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1:14" x14ac:dyDescent="0.25">
      <c r="A202" s="12"/>
      <c r="B202" s="12"/>
      <c r="C202" s="44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1:14" x14ac:dyDescent="0.25">
      <c r="A203" s="12"/>
      <c r="B203" s="12"/>
      <c r="C203" s="44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1:14" x14ac:dyDescent="0.25">
      <c r="A204" s="12"/>
      <c r="B204" s="12"/>
      <c r="C204" s="44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1:14" x14ac:dyDescent="0.25">
      <c r="A205" s="12"/>
      <c r="B205" s="12"/>
      <c r="C205" s="44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 spans="1:14" x14ac:dyDescent="0.25">
      <c r="A206" s="12"/>
      <c r="B206" s="12"/>
      <c r="C206" s="44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 spans="1:14" x14ac:dyDescent="0.25">
      <c r="A207" s="12"/>
      <c r="B207" s="12"/>
      <c r="C207" s="44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1:14" x14ac:dyDescent="0.25">
      <c r="A208" s="12"/>
      <c r="B208" s="12"/>
      <c r="C208" s="44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</sheetData>
  <mergeCells count="43">
    <mergeCell ref="B7:O7"/>
    <mergeCell ref="B8:O8"/>
    <mergeCell ref="B1:O1"/>
    <mergeCell ref="B2:O2"/>
    <mergeCell ref="B3:O3"/>
    <mergeCell ref="B4:O4"/>
    <mergeCell ref="B5:O5"/>
    <mergeCell ref="B6:O6"/>
    <mergeCell ref="B103:O103"/>
    <mergeCell ref="B52:O52"/>
    <mergeCell ref="B55:O55"/>
    <mergeCell ref="B87:O87"/>
    <mergeCell ref="E24:G24"/>
    <mergeCell ref="K25:K26"/>
    <mergeCell ref="M25:N25"/>
    <mergeCell ref="I25:J25"/>
    <mergeCell ref="B20:O20"/>
    <mergeCell ref="A24:A26"/>
    <mergeCell ref="B24:B26"/>
    <mergeCell ref="B13:O13"/>
    <mergeCell ref="B11:O11"/>
    <mergeCell ref="B14:O14"/>
    <mergeCell ref="B12:O12"/>
    <mergeCell ref="A22:O22"/>
    <mergeCell ref="C24:C26"/>
    <mergeCell ref="B9:O9"/>
    <mergeCell ref="B10:O10"/>
    <mergeCell ref="I24:K24"/>
    <mergeCell ref="L24:L26"/>
    <mergeCell ref="M24:O24"/>
    <mergeCell ref="B15:O15"/>
    <mergeCell ref="B16:O16"/>
    <mergeCell ref="B17:O17"/>
    <mergeCell ref="B18:O18"/>
    <mergeCell ref="B19:O19"/>
    <mergeCell ref="P29:Q29"/>
    <mergeCell ref="B27:O27"/>
    <mergeCell ref="B39:O39"/>
    <mergeCell ref="E25:F25"/>
    <mergeCell ref="O25:O26"/>
    <mergeCell ref="H24:H26"/>
    <mergeCell ref="D24:D26"/>
    <mergeCell ref="G25:G2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 (2)</vt:lpstr>
      <vt:lpstr>2 pr._pajamos pagal rūšis</vt:lpstr>
      <vt:lpstr>3 pr._asignavimų suvestinė (2)</vt:lpstr>
      <vt:lpstr>4 pr._savarankiškos f-jos</vt:lpstr>
      <vt:lpstr>5 pr._valstybinės f-jos (2)</vt:lpstr>
      <vt:lpstr>6 pr._mokinio krepšelis (2)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 (2)'!Print_Titles</vt:lpstr>
      <vt:lpstr>'2 pr._pajamos pagal rūšis'!Print_Titles</vt:lpstr>
      <vt:lpstr>'3 pr._asignavimų suvestinė (2)'!Print_Titles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2016-05-19T11:41:51Z</dcterms:modified>
</cp:coreProperties>
</file>