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 firstSheet="2" activeTab="11"/>
  </bookViews>
  <sheets>
    <sheet name="1 pr._pajamos (2)" sheetId="27" r:id="rId1"/>
    <sheet name="2 pr._pajamos pagal rūšis" sheetId="28" r:id="rId2"/>
    <sheet name="3 pr._asignavimų suvestinė (2)" sheetId="29" r:id="rId3"/>
    <sheet name="4 pr._savarankiškos f-jos" sheetId="30" r:id="rId4"/>
    <sheet name="5 pr._valstybinės f-jos" sheetId="2" r:id="rId5"/>
    <sheet name="6 pr._mokinio krepšelis" sheetId="3" r:id="rId6"/>
    <sheet name="7 pr._kita dotacija" sheetId="25" r:id="rId7"/>
    <sheet name="8 pr._aplinkos apsaugos s. p." sheetId="6" r:id="rId8"/>
    <sheet name="9 pr._įstaigų pajamos" sheetId="31" r:id="rId9"/>
    <sheet name="10 pr._skolintos lėšos (2)" sheetId="32" r:id="rId10"/>
    <sheet name="11 pr._apyvartinės lėšos (2)" sheetId="21" r:id="rId11"/>
    <sheet name="12 pr._suvestinė pagal prog (2" sheetId="33" r:id="rId12"/>
  </sheets>
  <externalReferences>
    <externalReference r:id="rId13"/>
  </externalReferences>
  <definedNames>
    <definedName name="_xlnm.Print_Titles" localSheetId="0">'1 pr._pajamos (2)'!$14:$15</definedName>
    <definedName name="_xlnm.Print_Titles" localSheetId="10">'11 pr._apyvartinės lėšos (2)'!$10:$12</definedName>
    <definedName name="_xlnm.Print_Titles" localSheetId="1">'2 pr._pajamos pagal rūšis'!$12:$14</definedName>
    <definedName name="_xlnm.Print_Titles" localSheetId="3">'4 pr._savarankiškos f-jos'!$12:$14</definedName>
    <definedName name="_xlnm.Print_Titles" localSheetId="6">'7 pr._kita dotacija'!$12:$14</definedName>
  </definedNames>
  <calcPr calcId="145621"/>
</workbook>
</file>

<file path=xl/calcChain.xml><?xml version="1.0" encoding="utf-8"?>
<calcChain xmlns="http://schemas.openxmlformats.org/spreadsheetml/2006/main">
  <c r="I23" i="33" l="1"/>
  <c r="F23" i="33"/>
  <c r="C23" i="33" s="1"/>
  <c r="E23" i="33"/>
  <c r="D23" i="33"/>
  <c r="I22" i="33"/>
  <c r="F22" i="33"/>
  <c r="E22" i="33"/>
  <c r="D22" i="33"/>
  <c r="C22" i="33"/>
  <c r="I21" i="33"/>
  <c r="F21" i="33"/>
  <c r="E21" i="33"/>
  <c r="D21" i="33"/>
  <c r="C21" i="33" s="1"/>
  <c r="I20" i="33"/>
  <c r="F20" i="33"/>
  <c r="E20" i="33"/>
  <c r="E24" i="33" s="1"/>
  <c r="D20" i="33"/>
  <c r="C20" i="33" s="1"/>
  <c r="I19" i="33"/>
  <c r="F19" i="33"/>
  <c r="C19" i="33" s="1"/>
  <c r="E19" i="33"/>
  <c r="D19" i="33"/>
  <c r="I18" i="33"/>
  <c r="F18" i="33"/>
  <c r="E18" i="33"/>
  <c r="D18" i="33"/>
  <c r="C18" i="33"/>
  <c r="I17" i="33"/>
  <c r="F17" i="33"/>
  <c r="E17" i="33"/>
  <c r="D17" i="33"/>
  <c r="D24" i="33" s="1"/>
  <c r="I16" i="33"/>
  <c r="I15" i="33"/>
  <c r="I14" i="33"/>
  <c r="I24" i="33" s="1"/>
  <c r="E14" i="32"/>
  <c r="F14" i="32"/>
  <c r="G14" i="32"/>
  <c r="D15" i="32"/>
  <c r="D14" i="32" s="1"/>
  <c r="D17" i="32" s="1"/>
  <c r="D16" i="32"/>
  <c r="J16" i="32"/>
  <c r="E17" i="32"/>
  <c r="F17" i="32"/>
  <c r="G17" i="32"/>
  <c r="G46" i="32" s="1"/>
  <c r="E19" i="32"/>
  <c r="F19" i="32"/>
  <c r="G19" i="32"/>
  <c r="D20" i="32"/>
  <c r="J17" i="32" s="1"/>
  <c r="D21" i="32"/>
  <c r="J18" i="32" s="1"/>
  <c r="D22" i="32"/>
  <c r="J19" i="32" s="1"/>
  <c r="D23" i="32"/>
  <c r="E24" i="32"/>
  <c r="E46" i="32" s="1"/>
  <c r="F24" i="32"/>
  <c r="G24" i="32"/>
  <c r="D26" i="32"/>
  <c r="J20" i="32" s="1"/>
  <c r="E27" i="32"/>
  <c r="F27" i="32"/>
  <c r="G27" i="32"/>
  <c r="E29" i="32"/>
  <c r="F29" i="32"/>
  <c r="F35" i="32" s="1"/>
  <c r="F46" i="32" s="1"/>
  <c r="G29" i="32"/>
  <c r="D30" i="32"/>
  <c r="D29" i="32" s="1"/>
  <c r="D35" i="32" s="1"/>
  <c r="D31" i="32"/>
  <c r="J22" i="32" s="1"/>
  <c r="D32" i="32"/>
  <c r="D33" i="32"/>
  <c r="D34" i="32"/>
  <c r="E35" i="32"/>
  <c r="G35" i="32"/>
  <c r="D37" i="32"/>
  <c r="D38" i="32"/>
  <c r="E38" i="32"/>
  <c r="F38" i="32"/>
  <c r="G38" i="32"/>
  <c r="D40" i="32"/>
  <c r="D42" i="32" s="1"/>
  <c r="D41" i="32"/>
  <c r="E42" i="32"/>
  <c r="F42" i="32"/>
  <c r="G42" i="32"/>
  <c r="D45" i="32"/>
  <c r="E45" i="32"/>
  <c r="F45" i="32"/>
  <c r="G45" i="32"/>
  <c r="D16" i="31"/>
  <c r="D17" i="31"/>
  <c r="J15" i="31" s="1"/>
  <c r="D18" i="31"/>
  <c r="D19" i="31"/>
  <c r="D20" i="31"/>
  <c r="D21" i="31"/>
  <c r="J21" i="31"/>
  <c r="D22" i="31"/>
  <c r="D23" i="31"/>
  <c r="D24" i="31"/>
  <c r="D25" i="31"/>
  <c r="E26" i="31"/>
  <c r="E94" i="31" s="1"/>
  <c r="F26" i="31"/>
  <c r="F94" i="31" s="1"/>
  <c r="G26" i="31"/>
  <c r="D28" i="31"/>
  <c r="J20" i="31" s="1"/>
  <c r="D29" i="31"/>
  <c r="D30" i="31"/>
  <c r="D31" i="31"/>
  <c r="D32" i="31"/>
  <c r="D33" i="31"/>
  <c r="D34" i="31"/>
  <c r="D35" i="31"/>
  <c r="D36" i="31"/>
  <c r="D37" i="31"/>
  <c r="D38" i="31"/>
  <c r="E39" i="31"/>
  <c r="F39" i="31"/>
  <c r="G39" i="31"/>
  <c r="D41" i="31"/>
  <c r="D42" i="31"/>
  <c r="E42" i="31"/>
  <c r="F42" i="31"/>
  <c r="G42" i="31"/>
  <c r="D44" i="31"/>
  <c r="J23" i="31" s="1"/>
  <c r="D45" i="31"/>
  <c r="D46" i="31"/>
  <c r="D47" i="31"/>
  <c r="D48" i="31"/>
  <c r="D49" i="31"/>
  <c r="D50" i="31"/>
  <c r="D51" i="31"/>
  <c r="D52" i="31"/>
  <c r="D53" i="31"/>
  <c r="D54" i="31"/>
  <c r="D55" i="31"/>
  <c r="D56" i="31"/>
  <c r="D57" i="31"/>
  <c r="D58" i="31"/>
  <c r="D59" i="31"/>
  <c r="D60" i="31"/>
  <c r="D61" i="31"/>
  <c r="D62" i="31"/>
  <c r="D63" i="31"/>
  <c r="D64" i="31"/>
  <c r="D65" i="31"/>
  <c r="D66" i="31"/>
  <c r="D67" i="31"/>
  <c r="D68" i="31"/>
  <c r="D69" i="31"/>
  <c r="D70" i="31"/>
  <c r="E71" i="31"/>
  <c r="F71" i="31"/>
  <c r="G71" i="31"/>
  <c r="D73" i="31"/>
  <c r="D74" i="31"/>
  <c r="J22" i="31" s="1"/>
  <c r="D75" i="31"/>
  <c r="D76" i="31"/>
  <c r="D77" i="31"/>
  <c r="D78" i="31"/>
  <c r="D79" i="31"/>
  <c r="D80" i="31"/>
  <c r="D81" i="31"/>
  <c r="D82" i="31"/>
  <c r="D83" i="31"/>
  <c r="D84" i="31"/>
  <c r="D85" i="31"/>
  <c r="D86" i="31"/>
  <c r="D87" i="31"/>
  <c r="E87" i="31"/>
  <c r="F87" i="31"/>
  <c r="G87" i="31"/>
  <c r="D89" i="31"/>
  <c r="J24" i="31" s="1"/>
  <c r="D90" i="31"/>
  <c r="D91" i="31"/>
  <c r="D92" i="31"/>
  <c r="D93" i="31"/>
  <c r="E93" i="31"/>
  <c r="F93" i="31"/>
  <c r="G93" i="31"/>
  <c r="G94" i="31"/>
  <c r="D16" i="30"/>
  <c r="J16" i="30" s="1"/>
  <c r="E17" i="30"/>
  <c r="E79" i="30" s="1"/>
  <c r="F17" i="30"/>
  <c r="G17" i="30"/>
  <c r="D18" i="30"/>
  <c r="D17" i="30" s="1"/>
  <c r="D19" i="30"/>
  <c r="J19" i="30" s="1"/>
  <c r="D20" i="30"/>
  <c r="J21" i="30" s="1"/>
  <c r="E21" i="30"/>
  <c r="F21" i="30"/>
  <c r="F79" i="30" s="1"/>
  <c r="G21" i="30"/>
  <c r="G79" i="30" s="1"/>
  <c r="D22" i="30"/>
  <c r="D23" i="30"/>
  <c r="D21" i="30" s="1"/>
  <c r="D24" i="30"/>
  <c r="D25" i="30"/>
  <c r="J23" i="30" s="1"/>
  <c r="D26" i="30"/>
  <c r="E27" i="30"/>
  <c r="F27" i="30"/>
  <c r="G27" i="30"/>
  <c r="F20" i="29" s="1"/>
  <c r="D28" i="30"/>
  <c r="D29" i="30"/>
  <c r="D30" i="30"/>
  <c r="D27" i="30" s="1"/>
  <c r="D31" i="30"/>
  <c r="E32" i="30"/>
  <c r="F32" i="30"/>
  <c r="G32" i="30"/>
  <c r="D33" i="30"/>
  <c r="D32" i="30" s="1"/>
  <c r="D34" i="30"/>
  <c r="D35" i="30"/>
  <c r="D36" i="30"/>
  <c r="D37" i="30"/>
  <c r="E38" i="30"/>
  <c r="D22" i="29" s="1"/>
  <c r="F38" i="30"/>
  <c r="G38" i="30"/>
  <c r="D39" i="30"/>
  <c r="D40" i="30"/>
  <c r="D38" i="30" s="1"/>
  <c r="D41" i="30"/>
  <c r="D42" i="30"/>
  <c r="E43" i="30"/>
  <c r="D23" i="29" s="1"/>
  <c r="F43" i="30"/>
  <c r="G43" i="30"/>
  <c r="D44" i="30"/>
  <c r="D43" i="30" s="1"/>
  <c r="D45" i="30"/>
  <c r="D46" i="30"/>
  <c r="D47" i="30"/>
  <c r="E48" i="30"/>
  <c r="F48" i="30"/>
  <c r="G48" i="30"/>
  <c r="D49" i="30"/>
  <c r="D48" i="30" s="1"/>
  <c r="D50" i="30"/>
  <c r="D51" i="30"/>
  <c r="D52" i="30"/>
  <c r="E53" i="30"/>
  <c r="D25" i="29" s="1"/>
  <c r="F53" i="30"/>
  <c r="G53" i="30"/>
  <c r="D54" i="30"/>
  <c r="D53" i="30" s="1"/>
  <c r="D55" i="30"/>
  <c r="D56" i="30"/>
  <c r="D57" i="30"/>
  <c r="E58" i="30"/>
  <c r="D26" i="29" s="1"/>
  <c r="F58" i="30"/>
  <c r="G58" i="30"/>
  <c r="D59" i="30"/>
  <c r="D58" i="30" s="1"/>
  <c r="D60" i="30"/>
  <c r="D61" i="30"/>
  <c r="D62" i="30"/>
  <c r="E63" i="30"/>
  <c r="D27" i="29" s="1"/>
  <c r="F63" i="30"/>
  <c r="G63" i="30"/>
  <c r="D64" i="30"/>
  <c r="D63" i="30" s="1"/>
  <c r="D65" i="30"/>
  <c r="D66" i="30"/>
  <c r="D67" i="30"/>
  <c r="E68" i="30"/>
  <c r="F68" i="30"/>
  <c r="G68" i="30"/>
  <c r="D69" i="30"/>
  <c r="D68" i="30" s="1"/>
  <c r="D70" i="30"/>
  <c r="D71" i="30"/>
  <c r="D72" i="30"/>
  <c r="E73" i="30"/>
  <c r="D29" i="29" s="1"/>
  <c r="F73" i="30"/>
  <c r="G73" i="30"/>
  <c r="D74" i="30"/>
  <c r="D73" i="30" s="1"/>
  <c r="D75" i="30"/>
  <c r="D76" i="30"/>
  <c r="D77" i="30"/>
  <c r="D78" i="30"/>
  <c r="G81" i="30"/>
  <c r="G132" i="30" s="1"/>
  <c r="D82" i="30"/>
  <c r="J18" i="30" s="1"/>
  <c r="D83" i="30"/>
  <c r="E84" i="30"/>
  <c r="E81" i="30" s="1"/>
  <c r="E132" i="30" s="1"/>
  <c r="F84" i="30"/>
  <c r="F81" i="30" s="1"/>
  <c r="G84" i="30"/>
  <c r="D85" i="30"/>
  <c r="D84" i="30" s="1"/>
  <c r="D86" i="30"/>
  <c r="D133" i="30" s="1"/>
  <c r="D87" i="30"/>
  <c r="D88" i="30"/>
  <c r="E89" i="30"/>
  <c r="D19" i="29" s="1"/>
  <c r="F89" i="30"/>
  <c r="G89" i="30"/>
  <c r="D90" i="30"/>
  <c r="D89" i="30" s="1"/>
  <c r="D91" i="30"/>
  <c r="D92" i="30"/>
  <c r="E93" i="30"/>
  <c r="F93" i="30"/>
  <c r="E20" i="29" s="1"/>
  <c r="G93" i="30"/>
  <c r="D94" i="30"/>
  <c r="D93" i="30" s="1"/>
  <c r="D95" i="30"/>
  <c r="D96" i="30"/>
  <c r="E97" i="30"/>
  <c r="F97" i="30"/>
  <c r="G97" i="30"/>
  <c r="F21" i="29" s="1"/>
  <c r="D98" i="30"/>
  <c r="D97" i="30" s="1"/>
  <c r="D99" i="30"/>
  <c r="D100" i="30"/>
  <c r="E101" i="30"/>
  <c r="F101" i="30"/>
  <c r="G101" i="30"/>
  <c r="D102" i="30"/>
  <c r="D101" i="30" s="1"/>
  <c r="D103" i="30"/>
  <c r="D104" i="30"/>
  <c r="E105" i="30"/>
  <c r="F105" i="30"/>
  <c r="E23" i="29" s="1"/>
  <c r="G105" i="30"/>
  <c r="D106" i="30"/>
  <c r="D105" i="30" s="1"/>
  <c r="D107" i="30"/>
  <c r="D108" i="30"/>
  <c r="E109" i="30"/>
  <c r="F109" i="30"/>
  <c r="E24" i="29" s="1"/>
  <c r="G109" i="30"/>
  <c r="F24" i="29" s="1"/>
  <c r="D110" i="30"/>
  <c r="D109" i="30" s="1"/>
  <c r="D111" i="30"/>
  <c r="D112" i="30"/>
  <c r="E113" i="30"/>
  <c r="F113" i="30"/>
  <c r="G113" i="30"/>
  <c r="F25" i="29" s="1"/>
  <c r="D114" i="30"/>
  <c r="D113" i="30" s="1"/>
  <c r="D115" i="30"/>
  <c r="D116" i="30"/>
  <c r="E117" i="30"/>
  <c r="F117" i="30"/>
  <c r="G117" i="30"/>
  <c r="D118" i="30"/>
  <c r="D117" i="30" s="1"/>
  <c r="D119" i="30"/>
  <c r="D120" i="30"/>
  <c r="E121" i="30"/>
  <c r="F121" i="30"/>
  <c r="E27" i="29" s="1"/>
  <c r="G121" i="30"/>
  <c r="D122" i="30"/>
  <c r="D121" i="30" s="1"/>
  <c r="D123" i="30"/>
  <c r="D124" i="30"/>
  <c r="E125" i="30"/>
  <c r="F125" i="30"/>
  <c r="E28" i="29" s="1"/>
  <c r="G125" i="30"/>
  <c r="F28" i="29" s="1"/>
  <c r="D126" i="30"/>
  <c r="D125" i="30" s="1"/>
  <c r="D127" i="30"/>
  <c r="D128" i="30"/>
  <c r="E129" i="30"/>
  <c r="F129" i="30"/>
  <c r="G129" i="30"/>
  <c r="F29" i="29" s="1"/>
  <c r="D130" i="30"/>
  <c r="D129" i="30" s="1"/>
  <c r="D131" i="30"/>
  <c r="E133" i="30"/>
  <c r="F133" i="30"/>
  <c r="G133" i="30"/>
  <c r="D135" i="30"/>
  <c r="D136" i="30"/>
  <c r="J22" i="30" s="1"/>
  <c r="D137" i="30"/>
  <c r="E137" i="30"/>
  <c r="F137" i="30"/>
  <c r="G137" i="30"/>
  <c r="E139" i="30"/>
  <c r="F139" i="30"/>
  <c r="G139" i="30"/>
  <c r="G179" i="30" s="1"/>
  <c r="D140" i="30"/>
  <c r="D139" i="30" s="1"/>
  <c r="D179" i="30" s="1"/>
  <c r="D141" i="30"/>
  <c r="D142" i="30"/>
  <c r="D143" i="30"/>
  <c r="J24" i="30" s="1"/>
  <c r="D144" i="30"/>
  <c r="D145" i="30"/>
  <c r="D146" i="30"/>
  <c r="D147" i="30"/>
  <c r="D148" i="30"/>
  <c r="D149" i="30"/>
  <c r="D150" i="30"/>
  <c r="D151" i="30"/>
  <c r="D152" i="30"/>
  <c r="D153" i="30"/>
  <c r="D154" i="30"/>
  <c r="D155" i="30"/>
  <c r="D156" i="30"/>
  <c r="D157" i="30"/>
  <c r="D158" i="30"/>
  <c r="D159" i="30"/>
  <c r="D160" i="30"/>
  <c r="D161" i="30"/>
  <c r="D162" i="30"/>
  <c r="D163" i="30"/>
  <c r="D164" i="30"/>
  <c r="D165" i="30"/>
  <c r="D166" i="30"/>
  <c r="D167" i="30"/>
  <c r="D168" i="30"/>
  <c r="D169" i="30"/>
  <c r="D170" i="30"/>
  <c r="D171" i="30"/>
  <c r="D172" i="30"/>
  <c r="D173" i="30"/>
  <c r="D174" i="30"/>
  <c r="D175" i="30"/>
  <c r="D176" i="30"/>
  <c r="D177" i="30"/>
  <c r="D178" i="30"/>
  <c r="E179" i="30"/>
  <c r="F179" i="30"/>
  <c r="E181" i="30"/>
  <c r="E184" i="30" s="1"/>
  <c r="F181" i="30"/>
  <c r="G181" i="30"/>
  <c r="D182" i="30"/>
  <c r="D181" i="30" s="1"/>
  <c r="D184" i="30" s="1"/>
  <c r="D183" i="30"/>
  <c r="F184" i="30"/>
  <c r="G184" i="30"/>
  <c r="D186" i="30"/>
  <c r="D187" i="30"/>
  <c r="D188" i="30"/>
  <c r="D202" i="30" s="1"/>
  <c r="D189" i="30"/>
  <c r="D190" i="30"/>
  <c r="D191" i="30"/>
  <c r="D192" i="30"/>
  <c r="D193" i="30"/>
  <c r="D194" i="30"/>
  <c r="D195" i="30"/>
  <c r="D196" i="30"/>
  <c r="D197" i="30"/>
  <c r="D198" i="30"/>
  <c r="D199" i="30"/>
  <c r="D200" i="30"/>
  <c r="D201" i="30"/>
  <c r="E202" i="30"/>
  <c r="F202" i="30"/>
  <c r="G202" i="30"/>
  <c r="E204" i="30"/>
  <c r="F204" i="30"/>
  <c r="F211" i="30" s="1"/>
  <c r="G204" i="30"/>
  <c r="G211" i="30" s="1"/>
  <c r="D205" i="30"/>
  <c r="D204" i="30" s="1"/>
  <c r="D211" i="30" s="1"/>
  <c r="D206" i="30"/>
  <c r="D207" i="30"/>
  <c r="D208" i="30"/>
  <c r="D209" i="30"/>
  <c r="D210" i="30"/>
  <c r="E211" i="30"/>
  <c r="D212" i="30"/>
  <c r="E212" i="30"/>
  <c r="F212" i="30"/>
  <c r="G212" i="30"/>
  <c r="E215" i="30"/>
  <c r="D215" i="30" s="1"/>
  <c r="F215" i="30"/>
  <c r="G215" i="30"/>
  <c r="E216" i="30"/>
  <c r="D216" i="30" s="1"/>
  <c r="F216" i="30"/>
  <c r="G216" i="30"/>
  <c r="D17" i="29"/>
  <c r="E17" i="29"/>
  <c r="F17" i="29"/>
  <c r="F18" i="29"/>
  <c r="D20" i="29"/>
  <c r="D21" i="29"/>
  <c r="E21" i="29"/>
  <c r="E22" i="29"/>
  <c r="F22" i="29"/>
  <c r="F23" i="29"/>
  <c r="D24" i="29"/>
  <c r="E25" i="29"/>
  <c r="E26" i="29"/>
  <c r="F26" i="29"/>
  <c r="F27" i="29"/>
  <c r="D28" i="29"/>
  <c r="E29" i="29"/>
  <c r="D30" i="29"/>
  <c r="E30" i="29"/>
  <c r="F30" i="29"/>
  <c r="D31" i="29"/>
  <c r="E31" i="29"/>
  <c r="F31" i="29"/>
  <c r="D32" i="29"/>
  <c r="C32" i="29" s="1"/>
  <c r="E32" i="29"/>
  <c r="F32" i="29"/>
  <c r="D33" i="29"/>
  <c r="C33" i="29" s="1"/>
  <c r="E33" i="29"/>
  <c r="F33" i="29"/>
  <c r="D34" i="29"/>
  <c r="E34" i="29"/>
  <c r="F34" i="29"/>
  <c r="D35" i="29"/>
  <c r="E35" i="29"/>
  <c r="F35" i="29"/>
  <c r="D36" i="29"/>
  <c r="C36" i="29" s="1"/>
  <c r="E36" i="29"/>
  <c r="F36" i="29"/>
  <c r="D37" i="29"/>
  <c r="C37" i="29" s="1"/>
  <c r="E37" i="29"/>
  <c r="F37" i="29"/>
  <c r="D38" i="29"/>
  <c r="E38" i="29"/>
  <c r="F38" i="29"/>
  <c r="D39" i="29"/>
  <c r="E39" i="29"/>
  <c r="F39" i="29"/>
  <c r="D40" i="29"/>
  <c r="C40" i="29" s="1"/>
  <c r="E40" i="29"/>
  <c r="F40" i="29"/>
  <c r="D41" i="29"/>
  <c r="C41" i="29" s="1"/>
  <c r="E41" i="29"/>
  <c r="F41" i="29"/>
  <c r="D42" i="29"/>
  <c r="E42" i="29"/>
  <c r="F42" i="29"/>
  <c r="D43" i="29"/>
  <c r="E43" i="29"/>
  <c r="F43" i="29"/>
  <c r="D44" i="29"/>
  <c r="C44" i="29" s="1"/>
  <c r="E44" i="29"/>
  <c r="F44" i="29"/>
  <c r="D45" i="29"/>
  <c r="C45" i="29" s="1"/>
  <c r="E45" i="29"/>
  <c r="F45" i="29"/>
  <c r="D46" i="29"/>
  <c r="E46" i="29"/>
  <c r="F46" i="29"/>
  <c r="D47" i="29"/>
  <c r="E47" i="29"/>
  <c r="F47" i="29"/>
  <c r="D48" i="29"/>
  <c r="C48" i="29" s="1"/>
  <c r="E48" i="29"/>
  <c r="F48" i="29"/>
  <c r="D49" i="29"/>
  <c r="C49" i="29" s="1"/>
  <c r="E49" i="29"/>
  <c r="F49" i="29"/>
  <c r="D50" i="29"/>
  <c r="E50" i="29"/>
  <c r="F50" i="29"/>
  <c r="D51" i="29"/>
  <c r="E51" i="29"/>
  <c r="F51" i="29"/>
  <c r="D52" i="29"/>
  <c r="C52" i="29" s="1"/>
  <c r="E52" i="29"/>
  <c r="F52" i="29"/>
  <c r="D53" i="29"/>
  <c r="C53" i="29" s="1"/>
  <c r="E53" i="29"/>
  <c r="F53" i="29"/>
  <c r="D54" i="29"/>
  <c r="E54" i="29"/>
  <c r="F54" i="29"/>
  <c r="D55" i="29"/>
  <c r="E55" i="29"/>
  <c r="F55" i="29"/>
  <c r="D56" i="29"/>
  <c r="C56" i="29" s="1"/>
  <c r="E56" i="29"/>
  <c r="F56" i="29"/>
  <c r="D57" i="29"/>
  <c r="C57" i="29" s="1"/>
  <c r="E57" i="29"/>
  <c r="F57" i="29"/>
  <c r="D58" i="29"/>
  <c r="E58" i="29"/>
  <c r="F58" i="29"/>
  <c r="D59" i="29"/>
  <c r="E59" i="29"/>
  <c r="F59" i="29"/>
  <c r="D60" i="29"/>
  <c r="C60" i="29" s="1"/>
  <c r="E60" i="29"/>
  <c r="F60" i="29"/>
  <c r="D61" i="29"/>
  <c r="C61" i="29" s="1"/>
  <c r="E61" i="29"/>
  <c r="F61" i="29"/>
  <c r="D62" i="29"/>
  <c r="E62" i="29"/>
  <c r="F62" i="29"/>
  <c r="D63" i="29"/>
  <c r="E63" i="29"/>
  <c r="F63" i="29"/>
  <c r="D64" i="29"/>
  <c r="C64" i="29" s="1"/>
  <c r="E64" i="29"/>
  <c r="F64" i="29"/>
  <c r="D65" i="29"/>
  <c r="C65" i="29" s="1"/>
  <c r="E65" i="29"/>
  <c r="F65" i="29"/>
  <c r="D66" i="29"/>
  <c r="E66" i="29"/>
  <c r="F66" i="29"/>
  <c r="D67" i="29"/>
  <c r="E67" i="29"/>
  <c r="F67" i="29"/>
  <c r="D68" i="29"/>
  <c r="C68" i="29" s="1"/>
  <c r="E68" i="29"/>
  <c r="F68" i="29"/>
  <c r="D69" i="29"/>
  <c r="C69" i="29" s="1"/>
  <c r="E69" i="29"/>
  <c r="F69" i="29"/>
  <c r="D70" i="29"/>
  <c r="E70" i="29"/>
  <c r="F70" i="29"/>
  <c r="D71" i="29"/>
  <c r="E71" i="29"/>
  <c r="F71" i="29"/>
  <c r="D72" i="29"/>
  <c r="C72" i="29" s="1"/>
  <c r="E72" i="29"/>
  <c r="F72" i="29"/>
  <c r="D73" i="29"/>
  <c r="C73" i="29" s="1"/>
  <c r="E73" i="29"/>
  <c r="F73" i="29"/>
  <c r="D74" i="29"/>
  <c r="E74" i="29"/>
  <c r="F74" i="29"/>
  <c r="D75" i="29"/>
  <c r="E75" i="29"/>
  <c r="F75" i="29"/>
  <c r="D76" i="29"/>
  <c r="C76" i="29" s="1"/>
  <c r="E76" i="29"/>
  <c r="F76" i="29"/>
  <c r="D77" i="29"/>
  <c r="C77" i="29" s="1"/>
  <c r="E77" i="29"/>
  <c r="F77" i="29"/>
  <c r="D78" i="29"/>
  <c r="E78" i="29"/>
  <c r="F78" i="29"/>
  <c r="D79" i="29"/>
  <c r="E79" i="29"/>
  <c r="F79" i="29"/>
  <c r="D80" i="29"/>
  <c r="C80" i="29" s="1"/>
  <c r="E80" i="29"/>
  <c r="F80" i="29"/>
  <c r="D81" i="29"/>
  <c r="C81" i="29" s="1"/>
  <c r="E81" i="29"/>
  <c r="F81" i="29"/>
  <c r="D82" i="29"/>
  <c r="E82" i="29"/>
  <c r="F82" i="29"/>
  <c r="D83" i="29"/>
  <c r="E83" i="29"/>
  <c r="F83" i="29"/>
  <c r="D16" i="28"/>
  <c r="D17" i="28"/>
  <c r="D18" i="28"/>
  <c r="D19" i="28"/>
  <c r="D26" i="28" s="1"/>
  <c r="D94" i="28" s="1"/>
  <c r="D20" i="28"/>
  <c r="D21" i="28"/>
  <c r="D22" i="28"/>
  <c r="D23" i="28"/>
  <c r="D24" i="28"/>
  <c r="D25" i="28"/>
  <c r="E26" i="28"/>
  <c r="E94" i="28" s="1"/>
  <c r="F26" i="28"/>
  <c r="G26" i="28"/>
  <c r="D28" i="28"/>
  <c r="D39" i="28" s="1"/>
  <c r="D29" i="28"/>
  <c r="D30" i="28"/>
  <c r="D31" i="28"/>
  <c r="D32" i="28"/>
  <c r="D33" i="28"/>
  <c r="D34" i="28"/>
  <c r="D35" i="28"/>
  <c r="D36" i="28"/>
  <c r="D37" i="28"/>
  <c r="D38" i="28"/>
  <c r="E39" i="28"/>
  <c r="F39" i="28"/>
  <c r="F94" i="28" s="1"/>
  <c r="G39" i="28"/>
  <c r="D41" i="28"/>
  <c r="D42" i="28"/>
  <c r="E42" i="28"/>
  <c r="F42" i="28"/>
  <c r="G42" i="28"/>
  <c r="D44" i="28"/>
  <c r="D71" i="28" s="1"/>
  <c r="D45" i="28"/>
  <c r="D46" i="28"/>
  <c r="D47" i="28"/>
  <c r="D48" i="28"/>
  <c r="D49" i="28"/>
  <c r="D50" i="28"/>
  <c r="D51" i="28"/>
  <c r="D52" i="28"/>
  <c r="D53" i="28"/>
  <c r="D54" i="28"/>
  <c r="D55" i="28"/>
  <c r="D56" i="28"/>
  <c r="D57" i="28"/>
  <c r="D58" i="28"/>
  <c r="D59" i="28"/>
  <c r="D60" i="28"/>
  <c r="D61" i="28"/>
  <c r="D62" i="28"/>
  <c r="D63" i="28"/>
  <c r="D64" i="28"/>
  <c r="D65" i="28"/>
  <c r="D66" i="28"/>
  <c r="D67" i="28"/>
  <c r="D68" i="28"/>
  <c r="D69" i="28"/>
  <c r="D70" i="28"/>
  <c r="E71" i="28"/>
  <c r="F71" i="28"/>
  <c r="G71" i="28"/>
  <c r="D73" i="28"/>
  <c r="D74" i="28"/>
  <c r="D75" i="28"/>
  <c r="D76" i="28"/>
  <c r="D77" i="28"/>
  <c r="D78" i="28"/>
  <c r="D79" i="28"/>
  <c r="D80" i="28"/>
  <c r="D81" i="28"/>
  <c r="D82" i="28"/>
  <c r="D83" i="28"/>
  <c r="D84" i="28"/>
  <c r="D85" i="28"/>
  <c r="D86" i="28"/>
  <c r="D87" i="28"/>
  <c r="E87" i="28"/>
  <c r="F87" i="28"/>
  <c r="G87" i="28"/>
  <c r="D89" i="28"/>
  <c r="D90" i="28"/>
  <c r="D91" i="28"/>
  <c r="D92" i="28"/>
  <c r="D93" i="28"/>
  <c r="E93" i="28"/>
  <c r="F93" i="28"/>
  <c r="G93" i="28"/>
  <c r="G94" i="28"/>
  <c r="C18" i="27"/>
  <c r="C17" i="27" s="1"/>
  <c r="C16" i="27" s="1"/>
  <c r="C22" i="27"/>
  <c r="C26" i="27"/>
  <c r="C31" i="27"/>
  <c r="C30" i="27" s="1"/>
  <c r="C35" i="27"/>
  <c r="C42" i="27"/>
  <c r="C41" i="27" s="1"/>
  <c r="C46" i="27"/>
  <c r="C45" i="27" s="1"/>
  <c r="C47" i="27"/>
  <c r="C71" i="27"/>
  <c r="I26" i="33" l="1"/>
  <c r="F24" i="33"/>
  <c r="C17" i="33"/>
  <c r="C24" i="33" s="1"/>
  <c r="J21" i="32"/>
  <c r="D19" i="32"/>
  <c r="D24" i="32" s="1"/>
  <c r="D46" i="32" s="1"/>
  <c r="D27" i="32"/>
  <c r="J14" i="32"/>
  <c r="J25" i="31"/>
  <c r="C26" i="29"/>
  <c r="C22" i="29"/>
  <c r="D71" i="31"/>
  <c r="D39" i="31"/>
  <c r="D26" i="31"/>
  <c r="C27" i="29"/>
  <c r="C23" i="29"/>
  <c r="E18" i="29"/>
  <c r="F132" i="30"/>
  <c r="C29" i="29"/>
  <c r="C25" i="29"/>
  <c r="J25" i="30"/>
  <c r="G213" i="30"/>
  <c r="E213" i="30"/>
  <c r="F213" i="30"/>
  <c r="D79" i="30"/>
  <c r="C24" i="29"/>
  <c r="C20" i="29"/>
  <c r="J20" i="30"/>
  <c r="J26" i="30" s="1"/>
  <c r="C21" i="29"/>
  <c r="F19" i="29"/>
  <c r="C19" i="29" s="1"/>
  <c r="C82" i="29"/>
  <c r="C78" i="29"/>
  <c r="C74" i="29"/>
  <c r="C70" i="29"/>
  <c r="C66" i="29"/>
  <c r="C62" i="29"/>
  <c r="C58" i="29"/>
  <c r="C54" i="29"/>
  <c r="C50" i="29"/>
  <c r="C46" i="29"/>
  <c r="C42" i="29"/>
  <c r="C38" i="29"/>
  <c r="C34" i="29"/>
  <c r="C30" i="29"/>
  <c r="E19" i="29"/>
  <c r="E84" i="29" s="1"/>
  <c r="D18" i="29"/>
  <c r="C28" i="29"/>
  <c r="D81" i="30"/>
  <c r="D132" i="30" s="1"/>
  <c r="C83" i="29"/>
  <c r="C79" i="29"/>
  <c r="C75" i="29"/>
  <c r="C71" i="29"/>
  <c r="C67" i="29"/>
  <c r="C63" i="29"/>
  <c r="C59" i="29"/>
  <c r="C55" i="29"/>
  <c r="C51" i="29"/>
  <c r="C47" i="29"/>
  <c r="C43" i="29"/>
  <c r="C39" i="29"/>
  <c r="C35" i="29"/>
  <c r="C31" i="29"/>
  <c r="C17" i="29"/>
  <c r="C87" i="27"/>
  <c r="J24" i="32" l="1"/>
  <c r="J26" i="32" s="1"/>
  <c r="D94" i="31"/>
  <c r="J27" i="31" s="1"/>
  <c r="D213" i="30"/>
  <c r="J28" i="30" s="1"/>
  <c r="C18" i="29"/>
  <c r="C84" i="29" s="1"/>
  <c r="D84" i="29"/>
  <c r="F84" i="29"/>
  <c r="J27" i="30" l="1"/>
  <c r="E16" i="25" l="1"/>
  <c r="E19" i="25" s="1"/>
  <c r="F16" i="25"/>
  <c r="G16" i="25"/>
  <c r="G19" i="25" s="1"/>
  <c r="D17" i="25"/>
  <c r="D16" i="25" s="1"/>
  <c r="D19" i="25" s="1"/>
  <c r="D18" i="25"/>
  <c r="J19" i="25" s="1"/>
  <c r="F19" i="25"/>
  <c r="D21" i="25"/>
  <c r="J21" i="25"/>
  <c r="D23" i="25"/>
  <c r="E23" i="25"/>
  <c r="F23" i="25"/>
  <c r="G23" i="25"/>
  <c r="D25" i="25"/>
  <c r="J23" i="25" s="1"/>
  <c r="G27" i="25"/>
  <c r="D27" i="25" s="1"/>
  <c r="G29" i="25"/>
  <c r="D29" i="25" s="1"/>
  <c r="E31" i="25"/>
  <c r="F31" i="25"/>
  <c r="D33" i="25"/>
  <c r="J22" i="25" s="1"/>
  <c r="D35" i="25"/>
  <c r="E35" i="25"/>
  <c r="F35" i="25"/>
  <c r="G35" i="25"/>
  <c r="D37" i="25"/>
  <c r="G39" i="25"/>
  <c r="D39" i="25" s="1"/>
  <c r="D41" i="25" s="1"/>
  <c r="E41" i="25"/>
  <c r="F41" i="25"/>
  <c r="G41" i="25"/>
  <c r="E44" i="25"/>
  <c r="D44" i="25" s="1"/>
  <c r="F44" i="25"/>
  <c r="F42" i="25" s="1"/>
  <c r="G44" i="25"/>
  <c r="E45" i="25"/>
  <c r="D45" i="25" s="1"/>
  <c r="F45" i="25"/>
  <c r="G45" i="25"/>
  <c r="E46" i="25"/>
  <c r="F46" i="25"/>
  <c r="E47" i="25"/>
  <c r="D47" i="25" s="1"/>
  <c r="F47" i="25"/>
  <c r="G47" i="25"/>
  <c r="J24" i="25" l="1"/>
  <c r="D31" i="25"/>
  <c r="G46" i="25"/>
  <c r="G42" i="25" s="1"/>
  <c r="G31" i="25"/>
  <c r="J18" i="25"/>
  <c r="J25" i="25" s="1"/>
  <c r="E42" i="25"/>
  <c r="J26" i="25" l="1"/>
  <c r="D46" i="25"/>
  <c r="D42" i="25" s="1"/>
  <c r="F14" i="21"/>
  <c r="E15" i="21"/>
  <c r="E14" i="21" s="1"/>
  <c r="D14" i="21" s="1"/>
  <c r="F15" i="21"/>
  <c r="G15" i="21"/>
  <c r="G14" i="21" s="1"/>
  <c r="D16" i="21"/>
  <c r="D17" i="21"/>
  <c r="E18" i="21"/>
  <c r="D18" i="21" s="1"/>
  <c r="J17" i="21" s="1"/>
  <c r="F18" i="21"/>
  <c r="G18" i="21"/>
  <c r="D19" i="21"/>
  <c r="D20" i="21"/>
  <c r="E20" i="21"/>
  <c r="F20" i="21"/>
  <c r="G20" i="21"/>
  <c r="D21" i="21"/>
  <c r="E22" i="21"/>
  <c r="D22" i="21" s="1"/>
  <c r="F22" i="21"/>
  <c r="G22" i="21"/>
  <c r="D23" i="21"/>
  <c r="D24" i="21"/>
  <c r="E24" i="21"/>
  <c r="F24" i="21"/>
  <c r="G24" i="21"/>
  <c r="D25" i="21"/>
  <c r="D26" i="21"/>
  <c r="E26" i="21"/>
  <c r="F26" i="21"/>
  <c r="G26" i="21"/>
  <c r="D27" i="21"/>
  <c r="D28" i="21"/>
  <c r="E28" i="21"/>
  <c r="F28" i="21"/>
  <c r="G28" i="21"/>
  <c r="D29" i="21"/>
  <c r="E30" i="21"/>
  <c r="D30" i="21" s="1"/>
  <c r="F30" i="21"/>
  <c r="G30" i="21"/>
  <c r="D31" i="21"/>
  <c r="D32" i="21"/>
  <c r="E32" i="21"/>
  <c r="F32" i="21"/>
  <c r="G32" i="21"/>
  <c r="D33" i="21"/>
  <c r="E34" i="21"/>
  <c r="D34" i="21" s="1"/>
  <c r="F34" i="21"/>
  <c r="G34" i="21"/>
  <c r="D35" i="21"/>
  <c r="D36" i="21"/>
  <c r="E36" i="21"/>
  <c r="F36" i="21"/>
  <c r="G36" i="21"/>
  <c r="D37" i="21"/>
  <c r="E39" i="21"/>
  <c r="D39" i="21" s="1"/>
  <c r="F39" i="21"/>
  <c r="F38" i="21" s="1"/>
  <c r="G39" i="21"/>
  <c r="G38" i="21" s="1"/>
  <c r="E40" i="21"/>
  <c r="D40" i="21" s="1"/>
  <c r="F40" i="21"/>
  <c r="G40" i="21"/>
  <c r="E43" i="21"/>
  <c r="D43" i="21" s="1"/>
  <c r="J16" i="21" s="1"/>
  <c r="F43" i="21"/>
  <c r="F42" i="21" s="1"/>
  <c r="G43" i="21"/>
  <c r="G42" i="21" s="1"/>
  <c r="D44" i="21"/>
  <c r="D45" i="21"/>
  <c r="J18" i="21" s="1"/>
  <c r="E45" i="21"/>
  <c r="F45" i="21"/>
  <c r="G45" i="21"/>
  <c r="D46" i="21"/>
  <c r="D47" i="21"/>
  <c r="D48" i="21"/>
  <c r="E49" i="21"/>
  <c r="D49" i="21" s="1"/>
  <c r="F49" i="21"/>
  <c r="G49" i="21"/>
  <c r="D50" i="21"/>
  <c r="D51" i="21"/>
  <c r="E51" i="21"/>
  <c r="F51" i="21"/>
  <c r="G51" i="21"/>
  <c r="D52" i="21"/>
  <c r="E53" i="21"/>
  <c r="D53" i="21" s="1"/>
  <c r="F53" i="21"/>
  <c r="G53" i="21"/>
  <c r="D54" i="21"/>
  <c r="D55" i="21"/>
  <c r="E55" i="21"/>
  <c r="F55" i="21"/>
  <c r="G55" i="21"/>
  <c r="D56" i="21"/>
  <c r="E57" i="21"/>
  <c r="F57" i="21"/>
  <c r="G57" i="21"/>
  <c r="D58" i="21"/>
  <c r="D59" i="21"/>
  <c r="E59" i="21"/>
  <c r="F59" i="21"/>
  <c r="G59" i="21"/>
  <c r="D60" i="21"/>
  <c r="E61" i="21"/>
  <c r="D61" i="21" s="1"/>
  <c r="F61" i="21"/>
  <c r="G61" i="21"/>
  <c r="D62" i="21"/>
  <c r="D63" i="21"/>
  <c r="E63" i="21"/>
  <c r="F63" i="21"/>
  <c r="G63" i="21"/>
  <c r="D64" i="21"/>
  <c r="E65" i="21"/>
  <c r="D65" i="21" s="1"/>
  <c r="F65" i="21"/>
  <c r="G65" i="21"/>
  <c r="D66" i="21"/>
  <c r="D67" i="21"/>
  <c r="E67" i="21"/>
  <c r="F67" i="21"/>
  <c r="G67" i="21"/>
  <c r="D68" i="21"/>
  <c r="E69" i="21"/>
  <c r="D69" i="21" s="1"/>
  <c r="F69" i="21"/>
  <c r="G69" i="21"/>
  <c r="D70" i="21"/>
  <c r="D72" i="21"/>
  <c r="E72" i="21"/>
  <c r="E71" i="21" s="1"/>
  <c r="F72" i="21"/>
  <c r="F193" i="21" s="1"/>
  <c r="G72" i="21"/>
  <c r="G71" i="21" s="1"/>
  <c r="D73" i="21"/>
  <c r="E73" i="21"/>
  <c r="F73" i="21"/>
  <c r="F196" i="21" s="1"/>
  <c r="G73" i="21"/>
  <c r="D74" i="21"/>
  <c r="E74" i="21"/>
  <c r="F74" i="21"/>
  <c r="F194" i="21" s="1"/>
  <c r="G74" i="21"/>
  <c r="D75" i="21"/>
  <c r="E75" i="21"/>
  <c r="F75" i="21"/>
  <c r="G75" i="21"/>
  <c r="D77" i="21"/>
  <c r="J20" i="21" s="1"/>
  <c r="E77" i="21"/>
  <c r="F77" i="21"/>
  <c r="G77" i="21"/>
  <c r="D78" i="21"/>
  <c r="D79" i="21"/>
  <c r="D81" i="21"/>
  <c r="E81" i="21"/>
  <c r="E80" i="21" s="1"/>
  <c r="D80" i="21" s="1"/>
  <c r="F81" i="21"/>
  <c r="F80" i="21" s="1"/>
  <c r="G81" i="21"/>
  <c r="G80" i="21" s="1"/>
  <c r="D82" i="21"/>
  <c r="E82" i="21"/>
  <c r="F82" i="21"/>
  <c r="G82" i="21"/>
  <c r="D84" i="21"/>
  <c r="E84" i="21"/>
  <c r="F84" i="21"/>
  <c r="G84" i="21"/>
  <c r="D85" i="21"/>
  <c r="E86" i="21"/>
  <c r="D86" i="21" s="1"/>
  <c r="F86" i="21"/>
  <c r="G86" i="21"/>
  <c r="D87" i="21"/>
  <c r="D88" i="21"/>
  <c r="E88" i="21"/>
  <c r="F88" i="21"/>
  <c r="G88" i="21"/>
  <c r="D89" i="21"/>
  <c r="E90" i="21"/>
  <c r="D90" i="21" s="1"/>
  <c r="F90" i="21"/>
  <c r="G90" i="21"/>
  <c r="D91" i="21"/>
  <c r="D92" i="21"/>
  <c r="E92" i="21"/>
  <c r="F92" i="21"/>
  <c r="G92" i="21"/>
  <c r="D93" i="21"/>
  <c r="E94" i="21"/>
  <c r="D94" i="21" s="1"/>
  <c r="F94" i="21"/>
  <c r="G94" i="21"/>
  <c r="D95" i="21"/>
  <c r="D96" i="21"/>
  <c r="E96" i="21"/>
  <c r="F96" i="21"/>
  <c r="G96" i="21"/>
  <c r="D97" i="21"/>
  <c r="E98" i="21"/>
  <c r="D98" i="21" s="1"/>
  <c r="F98" i="21"/>
  <c r="G98" i="21"/>
  <c r="D99" i="21"/>
  <c r="D100" i="21"/>
  <c r="E100" i="21"/>
  <c r="F100" i="21"/>
  <c r="G100" i="21"/>
  <c r="D101" i="21"/>
  <c r="E102" i="21"/>
  <c r="D102" i="21" s="1"/>
  <c r="F102" i="21"/>
  <c r="G102" i="21"/>
  <c r="D103" i="21"/>
  <c r="D104" i="21"/>
  <c r="E104" i="21"/>
  <c r="F104" i="21"/>
  <c r="G104" i="21"/>
  <c r="D105" i="21"/>
  <c r="E106" i="21"/>
  <c r="D106" i="21" s="1"/>
  <c r="F106" i="21"/>
  <c r="G106" i="21"/>
  <c r="D107" i="21"/>
  <c r="D108" i="21"/>
  <c r="E108" i="21"/>
  <c r="F108" i="21"/>
  <c r="G108" i="21"/>
  <c r="D109" i="21"/>
  <c r="E110" i="21"/>
  <c r="D110" i="21" s="1"/>
  <c r="F110" i="21"/>
  <c r="G110" i="21"/>
  <c r="D111" i="21"/>
  <c r="D112" i="21"/>
  <c r="E112" i="21"/>
  <c r="F112" i="21"/>
  <c r="G112" i="21"/>
  <c r="D113" i="21"/>
  <c r="E114" i="21"/>
  <c r="D114" i="21" s="1"/>
  <c r="F114" i="21"/>
  <c r="G114" i="21"/>
  <c r="D115" i="21"/>
  <c r="D116" i="21"/>
  <c r="E116" i="21"/>
  <c r="F116" i="21"/>
  <c r="G116" i="21"/>
  <c r="D117" i="21"/>
  <c r="E118" i="21"/>
  <c r="D118" i="21" s="1"/>
  <c r="F118" i="21"/>
  <c r="G118" i="21"/>
  <c r="D119" i="21"/>
  <c r="D120" i="21"/>
  <c r="E120" i="21"/>
  <c r="F120" i="21"/>
  <c r="G120" i="21"/>
  <c r="D121" i="21"/>
  <c r="E122" i="21"/>
  <c r="D122" i="21" s="1"/>
  <c r="F122" i="21"/>
  <c r="G122" i="21"/>
  <c r="D123" i="21"/>
  <c r="D124" i="21"/>
  <c r="E124" i="21"/>
  <c r="F124" i="21"/>
  <c r="G124" i="21"/>
  <c r="D125" i="21"/>
  <c r="E126" i="21"/>
  <c r="D126" i="21" s="1"/>
  <c r="F126" i="21"/>
  <c r="G126" i="21"/>
  <c r="D127" i="21"/>
  <c r="D128" i="21"/>
  <c r="E128" i="21"/>
  <c r="F128" i="21"/>
  <c r="G128" i="21"/>
  <c r="D129" i="21"/>
  <c r="E130" i="21"/>
  <c r="D130" i="21" s="1"/>
  <c r="F130" i="21"/>
  <c r="G130" i="21"/>
  <c r="D131" i="21"/>
  <c r="D132" i="21"/>
  <c r="E132" i="21"/>
  <c r="F132" i="21"/>
  <c r="G132" i="21"/>
  <c r="D133" i="21"/>
  <c r="E134" i="21"/>
  <c r="D134" i="21" s="1"/>
  <c r="F134" i="21"/>
  <c r="G134" i="21"/>
  <c r="D135" i="21"/>
  <c r="D136" i="21"/>
  <c r="E136" i="21"/>
  <c r="F136" i="21"/>
  <c r="G136" i="21"/>
  <c r="D137" i="21"/>
  <c r="E139" i="21"/>
  <c r="D139" i="21" s="1"/>
  <c r="F139" i="21"/>
  <c r="F138" i="21" s="1"/>
  <c r="G139" i="21"/>
  <c r="G138" i="21" s="1"/>
  <c r="E140" i="21"/>
  <c r="D140" i="21" s="1"/>
  <c r="F140" i="21"/>
  <c r="G140" i="21"/>
  <c r="E143" i="21"/>
  <c r="D143" i="21" s="1"/>
  <c r="F143" i="21"/>
  <c r="F142" i="21" s="1"/>
  <c r="G143" i="21"/>
  <c r="G142" i="21" s="1"/>
  <c r="D144" i="21"/>
  <c r="D145" i="21"/>
  <c r="E145" i="21"/>
  <c r="F145" i="21"/>
  <c r="G145" i="21"/>
  <c r="D146" i="21"/>
  <c r="E148" i="21"/>
  <c r="D148" i="21" s="1"/>
  <c r="F148" i="21"/>
  <c r="F147" i="21" s="1"/>
  <c r="G148" i="21"/>
  <c r="G147" i="21" s="1"/>
  <c r="E150" i="21"/>
  <c r="D150" i="21" s="1"/>
  <c r="F150" i="21"/>
  <c r="G150" i="21"/>
  <c r="D151" i="21"/>
  <c r="D152" i="21"/>
  <c r="E152" i="21"/>
  <c r="F152" i="21"/>
  <c r="G152" i="21"/>
  <c r="D153" i="21"/>
  <c r="E154" i="21"/>
  <c r="D154" i="21" s="1"/>
  <c r="F154" i="21"/>
  <c r="G154" i="21"/>
  <c r="D155" i="21"/>
  <c r="D156" i="21"/>
  <c r="E156" i="21"/>
  <c r="F156" i="21"/>
  <c r="G156" i="21"/>
  <c r="D157" i="21"/>
  <c r="E158" i="21"/>
  <c r="D158" i="21" s="1"/>
  <c r="F158" i="21"/>
  <c r="G158" i="21"/>
  <c r="D159" i="21"/>
  <c r="D160" i="21"/>
  <c r="E160" i="21"/>
  <c r="F160" i="21"/>
  <c r="G160" i="21"/>
  <c r="D161" i="21"/>
  <c r="E162" i="21"/>
  <c r="D162" i="21" s="1"/>
  <c r="F162" i="21"/>
  <c r="G162" i="21"/>
  <c r="D163" i="21"/>
  <c r="D164" i="21"/>
  <c r="E164" i="21"/>
  <c r="F164" i="21"/>
  <c r="G164" i="21"/>
  <c r="D165" i="21"/>
  <c r="E166" i="21"/>
  <c r="D166" i="21" s="1"/>
  <c r="F166" i="21"/>
  <c r="G166" i="21"/>
  <c r="D167" i="21"/>
  <c r="D168" i="21"/>
  <c r="E168" i="21"/>
  <c r="F168" i="21"/>
  <c r="G168" i="21"/>
  <c r="D169" i="21"/>
  <c r="E170" i="21"/>
  <c r="D170" i="21" s="1"/>
  <c r="F170" i="21"/>
  <c r="G170" i="21"/>
  <c r="D171" i="21"/>
  <c r="D172" i="21"/>
  <c r="E172" i="21"/>
  <c r="F172" i="21"/>
  <c r="G172" i="21"/>
  <c r="D173" i="21"/>
  <c r="E174" i="21"/>
  <c r="D174" i="21" s="1"/>
  <c r="F174" i="21"/>
  <c r="G174" i="21"/>
  <c r="D175" i="21"/>
  <c r="D176" i="21"/>
  <c r="E176" i="21"/>
  <c r="F176" i="21"/>
  <c r="G176" i="21"/>
  <c r="D177" i="21"/>
  <c r="E179" i="21"/>
  <c r="D179" i="21" s="1"/>
  <c r="F179" i="21"/>
  <c r="F178" i="21" s="1"/>
  <c r="G179" i="21"/>
  <c r="G178" i="21" s="1"/>
  <c r="E180" i="21"/>
  <c r="D180" i="21" s="1"/>
  <c r="F180" i="21"/>
  <c r="G180" i="21"/>
  <c r="E182" i="21"/>
  <c r="D182" i="21" s="1"/>
  <c r="F182" i="21"/>
  <c r="G182" i="21"/>
  <c r="D183" i="21"/>
  <c r="D184" i="21"/>
  <c r="E184" i="21"/>
  <c r="F184" i="21"/>
  <c r="G184" i="21"/>
  <c r="D185" i="21"/>
  <c r="E186" i="21"/>
  <c r="D186" i="21" s="1"/>
  <c r="F186" i="21"/>
  <c r="G186" i="21"/>
  <c r="D187" i="21"/>
  <c r="D188" i="21"/>
  <c r="E190" i="21"/>
  <c r="D190" i="21" s="1"/>
  <c r="F190" i="21"/>
  <c r="F189" i="21" s="1"/>
  <c r="G190" i="21"/>
  <c r="G189" i="21" s="1"/>
  <c r="E191" i="21"/>
  <c r="D191" i="21" s="1"/>
  <c r="F191" i="21"/>
  <c r="G191" i="21"/>
  <c r="E193" i="21"/>
  <c r="D193" i="21" s="1"/>
  <c r="G193" i="21"/>
  <c r="G192" i="21" s="1"/>
  <c r="E194" i="21"/>
  <c r="D194" i="21" s="1"/>
  <c r="G194" i="21"/>
  <c r="E195" i="21"/>
  <c r="D195" i="21" s="1"/>
  <c r="E196" i="21"/>
  <c r="D196" i="21" s="1"/>
  <c r="G196" i="21"/>
  <c r="J21" i="21" l="1"/>
  <c r="J22" i="21"/>
  <c r="F192" i="21"/>
  <c r="D71" i="21"/>
  <c r="J23" i="21"/>
  <c r="J19" i="21"/>
  <c r="E192" i="21"/>
  <c r="D192" i="21" s="1"/>
  <c r="E189" i="21"/>
  <c r="D189" i="21" s="1"/>
  <c r="E178" i="21"/>
  <c r="D178" i="21" s="1"/>
  <c r="E142" i="21"/>
  <c r="D142" i="21" s="1"/>
  <c r="E138" i="21"/>
  <c r="D138" i="21" s="1"/>
  <c r="F71" i="21"/>
  <c r="E42" i="21"/>
  <c r="D42" i="21" s="1"/>
  <c r="E38" i="21"/>
  <c r="D38" i="21" s="1"/>
  <c r="D57" i="21"/>
  <c r="E147" i="21"/>
  <c r="D147" i="21" s="1"/>
  <c r="D15" i="21"/>
  <c r="J14" i="21" s="1"/>
  <c r="J24" i="21" l="1"/>
  <c r="J26" i="21" s="1"/>
  <c r="F53" i="3"/>
  <c r="F12" i="3"/>
  <c r="G12" i="3"/>
  <c r="E12" i="3"/>
  <c r="E53" i="3" s="1"/>
  <c r="D13" i="3"/>
  <c r="D14" i="3"/>
  <c r="E16" i="6"/>
  <c r="F16" i="6"/>
  <c r="G16" i="6"/>
  <c r="G17" i="6" s="1"/>
  <c r="E13" i="6"/>
  <c r="E17" i="6" s="1"/>
  <c r="F13" i="6"/>
  <c r="F17" i="6"/>
  <c r="G13" i="6"/>
  <c r="D15" i="6"/>
  <c r="D16" i="6" s="1"/>
  <c r="D12" i="6"/>
  <c r="D13" i="6" s="1"/>
  <c r="D36" i="2"/>
  <c r="D34" i="2" s="1"/>
  <c r="F132" i="2"/>
  <c r="G132" i="2"/>
  <c r="E132" i="2"/>
  <c r="D132" i="2"/>
  <c r="G133" i="2"/>
  <c r="F133" i="2"/>
  <c r="E133" i="2"/>
  <c r="D133" i="2"/>
  <c r="F138" i="2"/>
  <c r="E138" i="2"/>
  <c r="E119" i="2"/>
  <c r="F137" i="2"/>
  <c r="G137" i="2"/>
  <c r="E137" i="2"/>
  <c r="D137" i="2" s="1"/>
  <c r="F136" i="2"/>
  <c r="G136" i="2"/>
  <c r="E136" i="2"/>
  <c r="D136" i="2" s="1"/>
  <c r="F135" i="2"/>
  <c r="G135" i="2"/>
  <c r="E135" i="2"/>
  <c r="D135" i="2"/>
  <c r="F134" i="2"/>
  <c r="G134" i="2"/>
  <c r="E134" i="2"/>
  <c r="D134" i="2"/>
  <c r="E131" i="2"/>
  <c r="F130" i="2"/>
  <c r="G130" i="2"/>
  <c r="E130" i="2"/>
  <c r="D130" i="2" s="1"/>
  <c r="F129" i="2"/>
  <c r="G129" i="2"/>
  <c r="E129" i="2"/>
  <c r="D129" i="2" s="1"/>
  <c r="F128" i="2"/>
  <c r="G128" i="2"/>
  <c r="E128" i="2"/>
  <c r="F127" i="2"/>
  <c r="G127" i="2"/>
  <c r="E127" i="2"/>
  <c r="D127" i="2"/>
  <c r="F126" i="2"/>
  <c r="G126" i="2"/>
  <c r="E126" i="2"/>
  <c r="D126" i="2" s="1"/>
  <c r="F125" i="2"/>
  <c r="G125" i="2"/>
  <c r="E125" i="2"/>
  <c r="D125" i="2" s="1"/>
  <c r="F124" i="2"/>
  <c r="G124" i="2"/>
  <c r="E124" i="2"/>
  <c r="D124" i="2" s="1"/>
  <c r="F123" i="2"/>
  <c r="G123" i="2"/>
  <c r="E123" i="2"/>
  <c r="F122" i="2"/>
  <c r="G122" i="2"/>
  <c r="E122" i="2"/>
  <c r="D122" i="2"/>
  <c r="F121" i="2"/>
  <c r="G121" i="2"/>
  <c r="E121" i="2"/>
  <c r="F120" i="2"/>
  <c r="G120" i="2"/>
  <c r="D120" i="2" s="1"/>
  <c r="E120" i="2"/>
  <c r="F119" i="2"/>
  <c r="G119" i="2"/>
  <c r="E12" i="2"/>
  <c r="E108" i="2"/>
  <c r="E116" i="2"/>
  <c r="F108" i="2"/>
  <c r="F116" i="2" s="1"/>
  <c r="G108" i="2"/>
  <c r="G116" i="2"/>
  <c r="E106" i="2"/>
  <c r="E76" i="2"/>
  <c r="E80" i="2"/>
  <c r="F76" i="2"/>
  <c r="G76" i="2"/>
  <c r="G80" i="2"/>
  <c r="E66" i="2"/>
  <c r="F66" i="2"/>
  <c r="G66" i="2"/>
  <c r="E62" i="2"/>
  <c r="F62" i="2"/>
  <c r="G62" i="2"/>
  <c r="E58" i="2"/>
  <c r="F58" i="2"/>
  <c r="G58" i="2"/>
  <c r="E54" i="2"/>
  <c r="F54" i="2"/>
  <c r="G54" i="2"/>
  <c r="E50" i="2"/>
  <c r="F50" i="2"/>
  <c r="G50" i="2"/>
  <c r="E46" i="2"/>
  <c r="F46" i="2"/>
  <c r="G46" i="2"/>
  <c r="E42" i="2"/>
  <c r="F42" i="2"/>
  <c r="G42" i="2"/>
  <c r="G74" i="2" s="1"/>
  <c r="E38" i="2"/>
  <c r="F38" i="2"/>
  <c r="G38" i="2"/>
  <c r="E34" i="2"/>
  <c r="F34" i="2"/>
  <c r="G34" i="2"/>
  <c r="E30" i="2"/>
  <c r="F30" i="2"/>
  <c r="G30" i="2"/>
  <c r="F12" i="2"/>
  <c r="F74" i="2"/>
  <c r="G12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G82" i="2"/>
  <c r="D82" i="2" s="1"/>
  <c r="F82" i="2"/>
  <c r="F131" i="2"/>
  <c r="G104" i="2"/>
  <c r="D104" i="2" s="1"/>
  <c r="G102" i="2"/>
  <c r="D102" i="2"/>
  <c r="G98" i="2"/>
  <c r="D98" i="2"/>
  <c r="G100" i="2"/>
  <c r="D100" i="2"/>
  <c r="G96" i="2"/>
  <c r="D96" i="2"/>
  <c r="G92" i="2"/>
  <c r="D92" i="2"/>
  <c r="G94" i="2"/>
  <c r="D94" i="2"/>
  <c r="G90" i="2"/>
  <c r="D90" i="2"/>
  <c r="G88" i="2"/>
  <c r="D88" i="2"/>
  <c r="G86" i="2"/>
  <c r="D86" i="2"/>
  <c r="G84" i="2"/>
  <c r="D84" i="2"/>
  <c r="D37" i="2"/>
  <c r="D35" i="2"/>
  <c r="D69" i="2"/>
  <c r="D66" i="2" s="1"/>
  <c r="D68" i="2"/>
  <c r="D67" i="2"/>
  <c r="D65" i="2"/>
  <c r="D64" i="2"/>
  <c r="D62" i="2" s="1"/>
  <c r="D63" i="2"/>
  <c r="D61" i="2"/>
  <c r="D60" i="2"/>
  <c r="D58" i="2" s="1"/>
  <c r="D59" i="2"/>
  <c r="D57" i="2"/>
  <c r="D56" i="2"/>
  <c r="D54" i="2" s="1"/>
  <c r="D55" i="2"/>
  <c r="D53" i="2"/>
  <c r="D50" i="2"/>
  <c r="D52" i="2"/>
  <c r="D51" i="2"/>
  <c r="D49" i="2"/>
  <c r="D48" i="2"/>
  <c r="D46" i="2" s="1"/>
  <c r="D47" i="2"/>
  <c r="D45" i="2"/>
  <c r="D44" i="2"/>
  <c r="D42" i="2" s="1"/>
  <c r="D43" i="2"/>
  <c r="D41" i="2"/>
  <c r="D40" i="2"/>
  <c r="D38" i="2" s="1"/>
  <c r="D39" i="2"/>
  <c r="D114" i="2"/>
  <c r="D113" i="2"/>
  <c r="D112" i="2"/>
  <c r="D108" i="2" s="1"/>
  <c r="D116" i="2" s="1"/>
  <c r="D111" i="2"/>
  <c r="D110" i="2"/>
  <c r="D79" i="2"/>
  <c r="D78" i="2"/>
  <c r="D76" i="2" s="1"/>
  <c r="D80" i="2" s="1"/>
  <c r="D77" i="2"/>
  <c r="D72" i="2"/>
  <c r="G70" i="2"/>
  <c r="D70" i="2"/>
  <c r="D33" i="2"/>
  <c r="D32" i="2"/>
  <c r="D30" i="2"/>
  <c r="D31" i="2"/>
  <c r="D15" i="2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121" i="2"/>
  <c r="D128" i="2"/>
  <c r="D123" i="2"/>
  <c r="F106" i="2"/>
  <c r="F117" i="2"/>
  <c r="D14" i="2"/>
  <c r="D12" i="2" s="1"/>
  <c r="E74" i="2"/>
  <c r="G106" i="2"/>
  <c r="D106" i="2" l="1"/>
  <c r="D17" i="6"/>
  <c r="D74" i="2"/>
  <c r="E117" i="2"/>
  <c r="D119" i="2"/>
  <c r="G138" i="2"/>
  <c r="D138" i="2" s="1"/>
  <c r="G131" i="2"/>
  <c r="D131" i="2" s="1"/>
  <c r="F80" i="2"/>
  <c r="G53" i="3"/>
  <c r="D12" i="3"/>
  <c r="D53" i="3" s="1"/>
  <c r="D117" i="2" l="1"/>
  <c r="G117" i="2"/>
</calcChain>
</file>

<file path=xl/sharedStrings.xml><?xml version="1.0" encoding="utf-8"?>
<sst xmlns="http://schemas.openxmlformats.org/spreadsheetml/2006/main" count="2300" uniqueCount="476">
  <si>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</si>
  <si>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</si>
  <si>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</si>
  <si>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</si>
  <si>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</si>
  <si>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</si>
  <si>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</si>
  <si>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</si>
  <si>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</si>
  <si>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</si>
  <si>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</si>
  <si>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</si>
  <si>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</si>
  <si>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</si>
  <si>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</si>
  <si>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</si>
  <si>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</si>
  <si>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</si>
  <si>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</si>
  <si>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</si>
  <si>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</si>
  <si>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</si>
  <si>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</si>
  <si>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</si>
  <si>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</si>
  <si>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</si>
  <si>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</si>
  <si>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</si>
  <si>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</si>
  <si>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</si>
  <si>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</si>
  <si>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</si>
  <si>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</si>
  <si>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</si>
  <si>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</si>
  <si>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</si>
  <si>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</si>
  <si>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</si>
  <si>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</si>
  <si>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</si>
  <si>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</si>
  <si>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</si>
  <si>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</si>
  <si>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</si>
  <si>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</si>
  <si>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</si>
  <si>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</si>
  <si>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</si>
  <si>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</si>
  <si>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</si>
  <si>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</si>
  <si>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</si>
  <si>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</si>
  <si>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</si>
  <si>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</si>
  <si>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</si>
  <si>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</si>
  <si>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</si>
  <si>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</si>
  <si>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</si>
  <si>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</si>
  <si>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Telšių rajono savivaldybės tarybos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</si>
  <si>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</si>
  <si>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</si>
  <si>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</si>
  <si>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</si>
  <si>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</si>
  <si>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</si>
  <si>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</si>
  <si>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</si>
  <si>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</si>
  <si>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</si>
  <si>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</si>
  <si>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</si>
  <si>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</si>
  <si>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</si>
  <si>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</si>
  <si>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</si>
  <si>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</si>
  <si>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</si>
  <si>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</si>
  <si>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</si>
  <si>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</si>
  <si>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</si>
  <si>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</si>
  <si>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</si>
  <si>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</si>
  <si>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</si>
  <si>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</si>
  <si>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</si>
  <si>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</si>
  <si>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</si>
  <si>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</si>
  <si>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</si>
  <si>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</si>
  <si>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</si>
  <si>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</si>
  <si>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</si>
  <si>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</si>
  <si>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</si>
  <si>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</si>
  <si>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</si>
  <si>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</si>
  <si>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</si>
  <si>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</si>
  <si>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</si>
  <si>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</si>
  <si>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</si>
  <si>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</si>
  <si>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</si>
  <si>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</si>
  <si>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</si>
  <si>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</si>
  <si>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</si>
  <si>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</si>
  <si>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</si>
  <si>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</si>
  <si>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</si>
  <si>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</si>
  <si>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</si>
  <si>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</si>
  <si>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</si>
  <si>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</si>
  <si>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</si>
  <si>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</si>
  <si>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</si>
  <si>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</si>
  <si>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</si>
  <si>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</si>
  <si>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</si>
  <si>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</si>
  <si>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</si>
  <si>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</si>
  <si>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</si>
  <si>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</si>
  <si>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</si>
  <si>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</si>
  <si>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</si>
  <si>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</si>
  <si>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</si>
  <si>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</si>
  <si>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</si>
  <si>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</si>
  <si>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</si>
  <si>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</si>
  <si>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</si>
  <si>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</si>
  <si>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</si>
  <si>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</si>
  <si>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</si>
  <si>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</si>
  <si>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</si>
  <si>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</si>
  <si>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</si>
  <si>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</si>
  <si>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</si>
  <si>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</si>
  <si>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</si>
  <si>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</si>
  <si>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</si>
  <si>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</si>
  <si>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</si>
  <si>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</si>
  <si>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</si>
  <si>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</si>
  <si>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</si>
  <si>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</si>
  <si>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</si>
  <si>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</si>
  <si>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</si>
  <si>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</si>
  <si>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</si>
  <si>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</si>
  <si>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</si>
  <si>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</si>
  <si>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PATVIRTINTA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</si>
  <si>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</si>
  <si>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</si>
  <si>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</si>
  <si>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</si>
  <si>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</si>
  <si>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</si>
  <si>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</si>
  <si>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</si>
  <si>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</si>
  <si>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</si>
  <si>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</si>
  <si>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</si>
  <si>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</si>
  <si>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</si>
  <si>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</si>
  <si>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</si>
  <si>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</si>
  <si>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Programos pavadinimas ir asignavimų valdytojai</t>
  </si>
  <si>
    <t>Programos pavadinimas, asignavimų valdytojai ir finansavimo šaltiniai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</si>
  <si>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</si>
  <si>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</si>
  <si>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</si>
  <si>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</si>
  <si>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</si>
  <si>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</si>
  <si>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</si>
  <si>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 xml:space="preserve">                                                                        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</si>
  <si>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</si>
  <si>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</si>
  <si>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</si>
  <si>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</si>
  <si>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</si>
  <si>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</si>
  <si>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</si>
  <si>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</si>
  <si>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</si>
  <si>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</si>
  <si>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</si>
  <si>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</si>
  <si>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</si>
  <si>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</si>
  <si>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5 priedas</t>
  </si>
  <si>
    <t>2015 METŲ SPECIALIOJI TIKSLINĖ DOTACIJA MOKINIO KREPŠELIUI FINANSUOTI PAGAL ASIGNAVIMŲ VALDYTOJUS</t>
  </si>
  <si>
    <t>2015 METŲ KITA TIKSLINĖ DOTACIJA PAGAL ASIGNAVIMŲ VALDYTOJUS</t>
  </si>
  <si>
    <t>spec. tikslinė dotacija pagal teisės aktus savivaldybėms perduotoms įstaigoms išlaikyti</t>
  </si>
  <si>
    <t>8 priedas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</si>
  <si>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</si>
  <si>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</si>
  <si>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</si>
  <si>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</si>
  <si>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</si>
  <si>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</si>
  <si>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</si>
  <si>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</si>
  <si>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</si>
  <si>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</si>
  <si>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 spec. tikslinė dotacija savivaldybių mokykloms (klasėms), skirtoms šalies (regiono) mokiniams, turintiems specialiųjų ugdymosi poreikių, ir kitoms savivaldybėms perduotoms įstaigoms išlaikyti</t>
  </si>
  <si>
    <t>spec. tikslinė dotacija savivaldybių mokykloms (klasėms), skirtoms šalies (regiono) mokiniams, turintiems specialiųjų ugdymosi poreikių, ir kitoms savivaldybėms perduotoms įstaigoms išlaikyti</t>
  </si>
  <si>
    <t xml:space="preserve">iš jų: </t>
  </si>
  <si>
    <t>Iš jų: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</si>
  <si>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</si>
  <si>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</si>
  <si>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</si>
  <si>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</si>
  <si>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</si>
  <si>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</si>
  <si>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</si>
  <si>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</si>
  <si>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</si>
  <si>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</si>
  <si>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</si>
  <si>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</si>
  <si>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</si>
  <si>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</si>
  <si>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</si>
  <si>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</si>
  <si>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</si>
  <si>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</si>
  <si>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</si>
  <si>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</si>
  <si>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</si>
  <si>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</si>
  <si>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</si>
  <si>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</si>
  <si>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visuomenės sveikatos stiprinimui ir stebėsenai           vykdyti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</si>
  <si>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</si>
  <si>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</si>
  <si>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</si>
  <si>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</si>
  <si>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</si>
  <si>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</si>
  <si>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</si>
  <si>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 xml:space="preserve">           biudžetinių įstaigų pajamos</t>
  </si>
  <si>
    <t>aplinkos apsaugos rėmimo specialioji programa</t>
  </si>
  <si>
    <t>Iš viso 02 programai</t>
  </si>
  <si>
    <t>biudžetinių įstaigų pajamos</t>
  </si>
  <si>
    <t>iš jų – aplinkos apsaugos rėmimo specialioji programa</t>
  </si>
  <si>
    <t>Iš viso 03 programai</t>
  </si>
  <si>
    <t>04 programa. Išsilavinusios bendruomenės ugdymo(-si)</t>
  </si>
  <si>
    <t>iš jų – įstaigos pajamos</t>
  </si>
  <si>
    <t>iš jų – spec. dotacija mokinio krepšeliui finansuoti</t>
  </si>
  <si>
    <t>Iš viso 04 programai</t>
  </si>
  <si>
    <t>05 programa. Ekonomikos ir verslo skatinimo plėtra</t>
  </si>
  <si>
    <t>Iš viso 05 programai</t>
  </si>
  <si>
    <t>Iš viso 06 programai</t>
  </si>
  <si>
    <t>“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</si>
  <si>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</si>
  <si>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</si>
  <si>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6 priedas</t>
  </si>
  <si>
    <t>2015 METŲ SKOLINTOS LĖŠOS INVESTICINIAMS PROJEKTAMS FINANSUOTI PAGAL ASIGNAVIMŲ VALDYTOJUS</t>
  </si>
  <si>
    <t xml:space="preserve">Programos pavadinimas ir asignavimų valdytojai </t>
  </si>
  <si>
    <t>Programos pavadinimas, asignavimų valdytojai ir funkcijos paskirtis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</si>
  <si>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</si>
  <si>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</si>
  <si>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</si>
  <si>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</si>
  <si>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</si>
  <si>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</si>
  <si>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</si>
  <si>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</si>
  <si>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</si>
  <si>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</si>
  <si>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</si>
  <si>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</si>
  <si>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</si>
  <si>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</si>
  <si>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</si>
  <si>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</si>
  <si>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</si>
  <si>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</si>
  <si>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</si>
  <si>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</si>
  <si>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</si>
  <si>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</si>
  <si>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</si>
  <si>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</si>
  <si>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</si>
  <si>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</si>
  <si>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</si>
  <si>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</si>
  <si>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</si>
  <si>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</si>
  <si>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</si>
  <si>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</si>
  <si>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</si>
  <si>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</si>
  <si>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</si>
  <si>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</si>
  <si>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</si>
  <si>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</si>
  <si>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</si>
  <si>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</si>
  <si>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</si>
  <si>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</si>
  <si>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</si>
  <si>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</si>
  <si>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</si>
  <si>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</si>
  <si>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</si>
  <si>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 xml:space="preserve">valstybinėms (valstybės perduotoms savivaldybėms) funkcijoms atlikti 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</si>
  <si>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</si>
  <si>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</si>
  <si>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</si>
  <si>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</si>
  <si>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</si>
  <si>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</si>
  <si>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</si>
  <si>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</si>
  <si>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</si>
  <si>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</si>
  <si>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</si>
  <si>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</si>
  <si>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</si>
  <si>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</si>
  <si>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</si>
  <si>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</si>
  <si>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</si>
  <si>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</si>
  <si>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</si>
  <si>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</si>
  <si>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</si>
  <si>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</si>
  <si>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mokinio krepšeliui finansuoti</t>
  </si>
  <si>
    <t>4.1.3.</t>
  </si>
  <si>
    <t>kita tikslinė dotacija</t>
  </si>
  <si>
    <t>4.1.4.</t>
  </si>
  <si>
    <t>valstybės investicijų programoje numatytiems projektams finansuoti</t>
  </si>
  <si>
    <t>4.2.</t>
  </si>
  <si>
    <t>Bendrosios dotacijos kompensacija biudžeto pajamų mažėjimui kompensuoti</t>
  </si>
  <si>
    <t>4.3.</t>
  </si>
  <si>
    <t>4.4.</t>
  </si>
  <si>
    <t xml:space="preserve">VISI MOKESČIAI,  PAJAMOS  IR DOTACIJOS </t>
  </si>
  <si>
    <t xml:space="preserve">      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</si>
  <si>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</si>
  <si>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</si>
  <si>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</si>
  <si>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</si>
  <si>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</si>
  <si>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</si>
  <si>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</si>
  <si>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</si>
  <si>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</si>
  <si>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</si>
  <si>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</si>
  <si>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</si>
  <si>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</si>
  <si>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</si>
  <si>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Įmokos už išlaikymą švietimo, socialinės apsaugos ir kitose įstaigose</t>
  </si>
  <si>
    <t>Žemė</t>
  </si>
  <si>
    <t>duomenims Suteiktos valstybės pagalbos registrui teikti</t>
  </si>
  <si>
    <t>valstybinės kalbos vartojimo ir taisyklingumo kontrolei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</si>
  <si>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</si>
  <si>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</si>
  <si>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</si>
  <si>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</si>
  <si>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</si>
  <si>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</si>
  <si>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</si>
  <si>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</si>
  <si>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</si>
  <si>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</si>
  <si>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</si>
  <si>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</si>
  <si>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būsto nuomos ar išperkamosios būsto nuomos mokesčių dalies kompensacijoms</t>
  </si>
  <si>
    <t xml:space="preserve">                                       </t>
  </si>
  <si>
    <t>Gyventojų pajamų mokestis savivaldybių pajamoms iš gyventojų pajamų mokesčiui išlyginti</t>
  </si>
  <si>
    <t>2015 m. sausio  29 d. sprendimu Nr. T1-7</t>
  </si>
  <si>
    <t>Kitos dotacijos ir lėšos iš kitų valdymo lygių</t>
  </si>
  <si>
    <t>Europos Sąjungos finansinės paramos lėšos</t>
  </si>
  <si>
    <t>Telšių sporto ir rekreacijos centro, Birutės g. 60, Telšiai, rekonstrukcijos techniniam projektui parengti</t>
  </si>
  <si>
    <t>4.1.4.12.</t>
  </si>
  <si>
    <t>Telšių „Vilties“ mokyklos pastatui, esančiam Kauno g. 9A, Telšių m., remontuoti</t>
  </si>
  <si>
    <t>4.1.4.11.</t>
  </si>
  <si>
    <t>VšĮ Regioninės Telšių ligoninės branduoliniam magnetiniam rezonanso aparatui įsigyti</t>
  </si>
  <si>
    <t>4.1.4.10.</t>
  </si>
  <si>
    <t>VšĮ Regioninės Telšių ligoninės Psichiatrijos, Terapinio, Vaikų skyriaus ir akušeriniam korpusui su maisto bloku Telšiuose, Kalno g. 40, rekonstruoti</t>
  </si>
  <si>
    <t>4.1.4.9.</t>
  </si>
  <si>
    <t>Telšių Žemaitės gimnazijai,  Telšiai, Šviesos g. 15</t>
  </si>
  <si>
    <t>4.1.4.8.</t>
  </si>
  <si>
    <t>Telšių „Džiugo“ gimnazijai,  Telšiai, Sedos g. 29</t>
  </si>
  <si>
    <t>4.1.4.7.</t>
  </si>
  <si>
    <t>Telšių rajono Luokės gimnazijai, Telšių r. sav., Luokės mstl., Mokyklos g. 5</t>
  </si>
  <si>
    <t>4.1.4.6.</t>
  </si>
  <si>
    <t>pastatui Telšiuose, Respublikos g. 28, modernizuoti, pritaikant Telšių menų mokyklos reikmėms</t>
  </si>
  <si>
    <t>4.1.4.5.</t>
  </si>
  <si>
    <t>Telšių rajono Ubiškės pagrindinės mokyklos sporto salei rekonstruoti</t>
  </si>
  <si>
    <t>4.1.4.4.</t>
  </si>
  <si>
    <t>Telšių „Ateities“ pagrindinės mokyklos pastatui Telšiuose, Lygumų g. 47, kapitaliniam remontui</t>
  </si>
  <si>
    <t>4.1.4.3.</t>
  </si>
  <si>
    <t>Telšių rajono Tryškių Lazdynų Pelėdos vidurinės mokyklos pastatui  Telšių r., Tryškiuose, Lazdynų Pelėdos g. 20, rekonstruoti</t>
  </si>
  <si>
    <t>4.1.4.2.</t>
  </si>
  <si>
    <t>Telšių rajono savivaldybės Žemaitės dramos teatro, kultūros centro ir Karolinos Praniauskaitės viešosios bibliotekos pastato Telšiuose, Respublikos g. 18/Katedros a. 1, avarinei būklei likviduoti ir rekonstruoti</t>
  </si>
  <si>
    <t>4.1.4.1.</t>
  </si>
  <si>
    <t>sprendimo Nr. T1-61 redakcija)</t>
  </si>
  <si>
    <t xml:space="preserve"> (Telšių rajono savivaldybės tarybos 2015 m. kovo 26 d.</t>
  </si>
  <si>
    <t xml:space="preserve">1 priedas </t>
  </si>
  <si>
    <t>sprendimo Nr. T1-7</t>
  </si>
  <si>
    <t xml:space="preserve">Telšių rajono savivaldybės tarybos 2015 m. sausio 29 d. </t>
  </si>
  <si>
    <t xml:space="preserve"> PATVIRTINTA</t>
  </si>
  <si>
    <t xml:space="preserve">2 priedas </t>
  </si>
  <si>
    <t>sprendimo Nr. T1-61  redakcija)</t>
  </si>
  <si>
    <t xml:space="preserve">3 priedas </t>
  </si>
  <si>
    <t>10 f-ja -</t>
  </si>
  <si>
    <t>09 f-ja -</t>
  </si>
  <si>
    <t>08 f-ja -</t>
  </si>
  <si>
    <t>07 f-ja -</t>
  </si>
  <si>
    <t>06 f-ja -</t>
  </si>
  <si>
    <t>05 f-ja -</t>
  </si>
  <si>
    <t>04 f-ja -</t>
  </si>
  <si>
    <t>03 f-ja -</t>
  </si>
  <si>
    <t>02 f-ja -</t>
  </si>
  <si>
    <t>01 f-ja -</t>
  </si>
  <si>
    <t>148 ir 151  lėšos</t>
  </si>
  <si>
    <t xml:space="preserve">4 priedas </t>
  </si>
  <si>
    <t xml:space="preserve">spec. tikslinė dotacija vietinės reikšmės keliams ir gatvėms tiesti, rekonstruoti, taisyti (remontuoti), prižiūrėti ir saugaus eismo sąlygoms užtikrinti </t>
  </si>
  <si>
    <t xml:space="preserve">spec. tikslinė dotacija valstybės investicijų programoje numatytiems projektams finansuoti </t>
  </si>
  <si>
    <t xml:space="preserve">7 priedas </t>
  </si>
  <si>
    <t>32, 33 ir 34 lėšos</t>
  </si>
  <si>
    <t xml:space="preserve">9 priedas </t>
  </si>
  <si>
    <t>31, 156 ir 157 lėšos</t>
  </si>
  <si>
    <t xml:space="preserve">11 priedas </t>
  </si>
  <si>
    <t xml:space="preserve">12 priedas </t>
  </si>
  <si>
    <t>IŠ VISO</t>
  </si>
  <si>
    <t xml:space="preserve"> (Telšių rajono savivaldybės tarybos 2015 m. balandžio 30 d.</t>
  </si>
  <si>
    <t>sprendimo Nr. T1- 61  redakcija)</t>
  </si>
  <si>
    <t>sprendimo Nr. T1-34  redakcija)</t>
  </si>
  <si>
    <t>sprendimo Nr. T1-73 redakcija)</t>
  </si>
  <si>
    <t xml:space="preserve"> (Telšių rajono savivaldybės tarybos 2015 m. gegužės 28 d.</t>
  </si>
  <si>
    <t>sprendimo Nr. T1- 34 redakcija)</t>
  </si>
  <si>
    <t>2015 METŲ BIUDŽETINIŲ ĮSTAIGŲ PAJAMŲ ĮMOKOS Į SAVIVALDYBĖS BIUDŽETĄ PAGAL ASIGNAVIMŲ VALDYTOJUS</t>
  </si>
  <si>
    <t>sprendimo Nr. T1- 61 redakcija)</t>
  </si>
  <si>
    <t>sprendimo Nr. T1-73  redakcija)</t>
  </si>
  <si>
    <t xml:space="preserve">           bendrosios dotacijos kompensacija</t>
  </si>
  <si>
    <t>2015 METŲ ASIGNAVIMAI SAVARANKIŠKOMS FUNKCIJOMS VYKDYTI PAGAL ASIGNAVIMŲ VALDYTOJUS</t>
  </si>
  <si>
    <t xml:space="preserve"> (Telšių rajono savivaldybės tarybos 2015 m. gegužės 28 d. </t>
  </si>
  <si>
    <t>2015 METŲ ASIGNAVIMAI IŠ BIUDŽETINIŲ ĮSTAIGŲ PAJAMŲ PAGAL ASIGNAVIMŲ VALDYTOJUS</t>
  </si>
  <si>
    <t>sprendimo Nr. T1-61    redakcija)</t>
  </si>
  <si>
    <t>155 lėšos</t>
  </si>
  <si>
    <t>(Telšių rajono savivaldybės tarybos 2015 m. gegužės 28 d.</t>
  </si>
  <si>
    <t xml:space="preserve">10 priedas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</si>
</sst>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11"/>
      <name val="Arial"/>
      <family val="2"/>
      <charset val="186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331">
    <xf numFmtId="0" fontId="0" fillId="0" borderId="0" xfId="0"/>
    <xf numFmtId="1" fontId="4" fillId="4" borderId="1" xfId="0" applyNumberFormat="1" applyFont="1" applyFill="1" applyBorder="1"/>
    <xf numFmtId="1" fontId="3" fillId="0" borderId="0" xfId="0" applyNumberFormat="1" applyFont="1"/>
    <xf numFmtId="1" fontId="7" fillId="0" borderId="0" xfId="0" applyNumberFormat="1" applyFont="1"/>
    <xf numFmtId="1" fontId="3" fillId="0" borderId="0" xfId="0" applyNumberFormat="1" applyFont="1" applyAlignment="1">
      <alignment horizontal="right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/>
    <xf numFmtId="1" fontId="7" fillId="0" borderId="1" xfId="0" applyNumberFormat="1" applyFont="1" applyBorder="1" applyAlignment="1">
      <alignment horizontal="center"/>
    </xf>
    <xf numFmtId="1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1" fontId="3" fillId="0" borderId="4" xfId="0" applyNumberFormat="1" applyFont="1" applyBorder="1"/>
    <xf numFmtId="1" fontId="3" fillId="0" borderId="5" xfId="0" applyNumberFormat="1" applyFont="1" applyBorder="1" applyAlignment="1">
      <alignment horizontal="center"/>
    </xf>
    <xf numFmtId="1" fontId="3" fillId="0" borderId="0" xfId="0" applyNumberFormat="1" applyFont="1" applyBorder="1"/>
    <xf numFmtId="1" fontId="3" fillId="4" borderId="1" xfId="0" applyNumberFormat="1" applyFont="1" applyFill="1" applyBorder="1" applyAlignment="1">
      <alignment horizontal="center"/>
    </xf>
    <xf numFmtId="1" fontId="11" fillId="4" borderId="4" xfId="0" applyNumberFormat="1" applyFont="1" applyFill="1" applyBorder="1" applyAlignment="1">
      <alignment horizontal="center"/>
    </xf>
    <xf numFmtId="1" fontId="7" fillId="4" borderId="4" xfId="0" applyNumberFormat="1" applyFont="1" applyFill="1" applyBorder="1" applyAlignment="1">
      <alignment horizontal="center"/>
    </xf>
    <xf numFmtId="1" fontId="3" fillId="0" borderId="6" xfId="0" applyNumberFormat="1" applyFont="1" applyBorder="1"/>
    <xf numFmtId="1" fontId="4" fillId="4" borderId="4" xfId="0" applyNumberFormat="1" applyFont="1" applyFill="1" applyBorder="1"/>
    <xf numFmtId="1" fontId="7" fillId="4" borderId="1" xfId="0" applyNumberFormat="1" applyFont="1" applyFill="1" applyBorder="1" applyAlignment="1">
      <alignment horizontal="center"/>
    </xf>
    <xf numFmtId="1" fontId="3" fillId="0" borderId="2" xfId="0" applyNumberFormat="1" applyFont="1" applyBorder="1"/>
    <xf numFmtId="1" fontId="7" fillId="0" borderId="4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left" wrapText="1"/>
    </xf>
    <xf numFmtId="1" fontId="3" fillId="0" borderId="2" xfId="0" applyNumberFormat="1" applyFont="1" applyBorder="1" applyAlignment="1">
      <alignment horizontal="left"/>
    </xf>
    <xf numFmtId="1" fontId="3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3" fillId="0" borderId="2" xfId="0" applyNumberFormat="1" applyFont="1" applyFill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3" fillId="0" borderId="1" xfId="0" applyNumberFormat="1" applyFont="1" applyFill="1" applyBorder="1"/>
    <xf numFmtId="1" fontId="3" fillId="0" borderId="1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1" fontId="3" fillId="0" borderId="5" xfId="0" applyNumberFormat="1" applyFont="1" applyFill="1" applyBorder="1"/>
    <xf numFmtId="1" fontId="3" fillId="0" borderId="1" xfId="0" applyNumberFormat="1" applyFont="1" applyBorder="1" applyAlignment="1">
      <alignment horizontal="right"/>
    </xf>
    <xf numFmtId="1" fontId="3" fillId="4" borderId="6" xfId="0" applyNumberFormat="1" applyFont="1" applyFill="1" applyBorder="1" applyAlignment="1">
      <alignment horizontal="center"/>
    </xf>
    <xf numFmtId="1" fontId="4" fillId="4" borderId="2" xfId="0" applyNumberFormat="1" applyFont="1" applyFill="1" applyBorder="1"/>
    <xf numFmtId="1" fontId="3" fillId="4" borderId="1" xfId="0" applyNumberFormat="1" applyFont="1" applyFill="1" applyBorder="1" applyAlignment="1">
      <alignment horizontal="center" vertical="center"/>
    </xf>
    <xf numFmtId="1" fontId="4" fillId="4" borderId="4" xfId="0" applyNumberFormat="1" applyFont="1" applyFill="1" applyBorder="1" applyAlignment="1">
      <alignment vertical="center"/>
    </xf>
    <xf numFmtId="1" fontId="7" fillId="4" borderId="4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vertical="distributed"/>
    </xf>
    <xf numFmtId="1" fontId="3" fillId="0" borderId="0" xfId="0" applyNumberFormat="1" applyFont="1" applyBorder="1" applyAlignment="1">
      <alignment horizontal="center"/>
    </xf>
    <xf numFmtId="1" fontId="3" fillId="0" borderId="8" xfId="0" applyNumberFormat="1" applyFont="1" applyBorder="1"/>
    <xf numFmtId="1" fontId="7" fillId="0" borderId="8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" fontId="3" fillId="0" borderId="0" xfId="0" applyNumberFormat="1" applyFont="1" applyBorder="1" applyAlignment="1">
      <alignment horizontal="right"/>
    </xf>
    <xf numFmtId="1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right"/>
    </xf>
    <xf numFmtId="1" fontId="7" fillId="0" borderId="0" xfId="0" applyNumberFormat="1" applyFont="1" applyAlignment="1">
      <alignment horizontal="right"/>
    </xf>
    <xf numFmtId="1" fontId="3" fillId="0" borderId="2" xfId="0" applyNumberFormat="1" applyFont="1" applyBorder="1" applyAlignment="1">
      <alignment wrapText="1"/>
    </xf>
    <xf numFmtId="1" fontId="3" fillId="0" borderId="5" xfId="0" applyNumberFormat="1" applyFont="1" applyBorder="1"/>
    <xf numFmtId="1" fontId="3" fillId="0" borderId="6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right"/>
    </xf>
    <xf numFmtId="1" fontId="3" fillId="0" borderId="0" xfId="0" applyNumberFormat="1" applyFont="1" applyFill="1" applyBorder="1"/>
    <xf numFmtId="1" fontId="9" fillId="0" borderId="0" xfId="0" applyNumberFormat="1" applyFont="1" applyBorder="1"/>
    <xf numFmtId="1" fontId="7" fillId="0" borderId="1" xfId="0" applyNumberFormat="1" applyFont="1" applyFill="1" applyBorder="1" applyAlignment="1">
      <alignment horizontal="center"/>
    </xf>
    <xf numFmtId="1" fontId="3" fillId="0" borderId="9" xfId="0" applyNumberFormat="1" applyFont="1" applyBorder="1"/>
    <xf numFmtId="1" fontId="3" fillId="0" borderId="10" xfId="0" applyNumberFormat="1" applyFont="1" applyBorder="1"/>
    <xf numFmtId="1" fontId="3" fillId="0" borderId="11" xfId="0" applyNumberFormat="1" applyFont="1" applyFill="1" applyBorder="1" applyAlignment="1">
      <alignment horizontal="center"/>
    </xf>
    <xf numFmtId="1" fontId="3" fillId="0" borderId="12" xfId="0" applyNumberFormat="1" applyFont="1" applyFill="1" applyBorder="1"/>
    <xf numFmtId="1" fontId="7" fillId="0" borderId="4" xfId="0" applyNumberFormat="1" applyFont="1" applyFill="1" applyBorder="1" applyAlignment="1">
      <alignment horizontal="center"/>
    </xf>
    <xf numFmtId="1" fontId="3" fillId="5" borderId="5" xfId="0" applyNumberFormat="1" applyFont="1" applyFill="1" applyBorder="1" applyAlignment="1">
      <alignment horizontal="center"/>
    </xf>
    <xf numFmtId="1" fontId="6" fillId="5" borderId="5" xfId="0" applyNumberFormat="1" applyFont="1" applyFill="1" applyBorder="1"/>
    <xf numFmtId="1" fontId="7" fillId="5" borderId="1" xfId="0" applyNumberFormat="1" applyFont="1" applyFill="1" applyBorder="1" applyAlignment="1">
      <alignment horizontal="center"/>
    </xf>
    <xf numFmtId="1" fontId="3" fillId="5" borderId="1" xfId="0" applyNumberFormat="1" applyFont="1" applyFill="1" applyBorder="1"/>
    <xf numFmtId="1" fontId="1" fillId="0" borderId="1" xfId="0" applyNumberFormat="1" applyFont="1" applyFill="1" applyBorder="1"/>
    <xf numFmtId="1" fontId="3" fillId="0" borderId="10" xfId="0" applyNumberFormat="1" applyFont="1" applyFill="1" applyBorder="1"/>
    <xf numFmtId="1" fontId="3" fillId="0" borderId="13" xfId="0" applyNumberFormat="1" applyFont="1" applyBorder="1"/>
    <xf numFmtId="1" fontId="3" fillId="4" borderId="2" xfId="0" applyNumberFormat="1" applyFont="1" applyFill="1" applyBorder="1" applyAlignment="1">
      <alignment horizontal="center"/>
    </xf>
    <xf numFmtId="1" fontId="3" fillId="4" borderId="11" xfId="0" applyNumberFormat="1" applyFont="1" applyFill="1" applyBorder="1" applyAlignment="1">
      <alignment horizontal="center"/>
    </xf>
    <xf numFmtId="1" fontId="8" fillId="4" borderId="11" xfId="0" applyNumberFormat="1" applyFont="1" applyFill="1" applyBorder="1" applyAlignment="1">
      <alignment horizontal="left" wrapText="1"/>
    </xf>
    <xf numFmtId="1" fontId="3" fillId="4" borderId="1" xfId="0" applyNumberFormat="1" applyFont="1" applyFill="1" applyBorder="1"/>
    <xf numFmtId="1" fontId="3" fillId="0" borderId="5" xfId="0" applyNumberFormat="1" applyFont="1" applyBorder="1" applyAlignment="1">
      <alignment wrapText="1"/>
    </xf>
    <xf numFmtId="1" fontId="10" fillId="0" borderId="7" xfId="0" applyNumberFormat="1" applyFont="1" applyBorder="1" applyAlignment="1">
      <alignment horizontal="center"/>
    </xf>
    <xf numFmtId="1" fontId="9" fillId="0" borderId="10" xfId="0" applyNumberFormat="1" applyFont="1" applyBorder="1" applyAlignment="1">
      <alignment horizontal="center"/>
    </xf>
    <xf numFmtId="1" fontId="5" fillId="0" borderId="10" xfId="0" applyNumberFormat="1" applyFont="1" applyBorder="1" applyAlignment="1">
      <alignment horizontal="center"/>
    </xf>
    <xf numFmtId="1" fontId="6" fillId="5" borderId="10" xfId="0" applyNumberFormat="1" applyFont="1" applyFill="1" applyBorder="1"/>
    <xf numFmtId="1" fontId="7" fillId="5" borderId="4" xfId="0" applyNumberFormat="1" applyFont="1" applyFill="1" applyBorder="1" applyAlignment="1">
      <alignment horizontal="center"/>
    </xf>
    <xf numFmtId="1" fontId="8" fillId="0" borderId="11" xfId="0" applyNumberFormat="1" applyFont="1" applyFill="1" applyBorder="1"/>
    <xf numFmtId="1" fontId="1" fillId="0" borderId="1" xfId="0" applyNumberFormat="1" applyFont="1" applyBorder="1"/>
    <xf numFmtId="1" fontId="3" fillId="0" borderId="13" xfId="0" applyNumberFormat="1" applyFont="1" applyBorder="1" applyAlignment="1">
      <alignment horizontal="center"/>
    </xf>
    <xf numFmtId="1" fontId="3" fillId="4" borderId="5" xfId="0" applyNumberFormat="1" applyFont="1" applyFill="1" applyBorder="1" applyAlignment="1">
      <alignment horizontal="center"/>
    </xf>
    <xf numFmtId="1" fontId="8" fillId="4" borderId="10" xfId="0" applyNumberFormat="1" applyFont="1" applyFill="1" applyBorder="1"/>
    <xf numFmtId="1" fontId="1" fillId="4" borderId="1" xfId="0" applyNumberFormat="1" applyFont="1" applyFill="1" applyBorder="1"/>
    <xf numFmtId="1" fontId="3" fillId="4" borderId="2" xfId="0" applyNumberFormat="1" applyFont="1" applyFill="1" applyBorder="1" applyAlignment="1">
      <alignment horizontal="center" vertical="center"/>
    </xf>
    <xf numFmtId="1" fontId="4" fillId="4" borderId="9" xfId="0" applyNumberFormat="1" applyFont="1" applyFill="1" applyBorder="1" applyAlignment="1">
      <alignment vertical="center"/>
    </xf>
    <xf numFmtId="1" fontId="8" fillId="4" borderId="12" xfId="0" applyNumberFormat="1" applyFont="1" applyFill="1" applyBorder="1" applyAlignment="1">
      <alignment horizontal="left" wrapText="1" indent="3"/>
    </xf>
    <xf numFmtId="1" fontId="7" fillId="0" borderId="9" xfId="0" applyNumberFormat="1" applyFont="1" applyBorder="1" applyAlignment="1">
      <alignment horizontal="center"/>
    </xf>
    <xf numFmtId="1" fontId="8" fillId="0" borderId="13" xfId="0" applyNumberFormat="1" applyFont="1" applyBorder="1"/>
    <xf numFmtId="1" fontId="7" fillId="0" borderId="2" xfId="0" applyNumberFormat="1" applyFont="1" applyBorder="1" applyAlignment="1">
      <alignment horizontal="center"/>
    </xf>
    <xf numFmtId="1" fontId="8" fillId="0" borderId="13" xfId="0" applyNumberFormat="1" applyFont="1" applyBorder="1" applyAlignment="1">
      <alignment horizontal="left" wrapText="1" indent="1"/>
    </xf>
    <xf numFmtId="1" fontId="7" fillId="0" borderId="11" xfId="0" applyNumberFormat="1" applyFont="1" applyBorder="1" applyAlignment="1">
      <alignment horizontal="center"/>
    </xf>
    <xf numFmtId="1" fontId="3" fillId="0" borderId="11" xfId="0" applyNumberFormat="1" applyFont="1" applyBorder="1"/>
    <xf numFmtId="1" fontId="8" fillId="0" borderId="5" xfId="0" applyNumberFormat="1" applyFont="1" applyBorder="1" applyAlignment="1">
      <alignment horizontal="left" wrapText="1" indent="1"/>
    </xf>
    <xf numFmtId="1" fontId="8" fillId="0" borderId="5" xfId="0" applyNumberFormat="1" applyFont="1" applyFill="1" applyBorder="1" applyAlignment="1">
      <alignment horizontal="left" wrapText="1" indent="1"/>
    </xf>
    <xf numFmtId="1" fontId="3" fillId="0" borderId="14" xfId="0" applyNumberFormat="1" applyFont="1" applyBorder="1" applyAlignment="1">
      <alignment horizontal="center"/>
    </xf>
    <xf numFmtId="1" fontId="8" fillId="0" borderId="11" xfId="0" applyNumberFormat="1" applyFont="1" applyBorder="1" applyAlignment="1">
      <alignment horizontal="left" wrapText="1" indent="1"/>
    </xf>
    <xf numFmtId="1" fontId="3" fillId="0" borderId="2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horizontal="center"/>
    </xf>
    <xf numFmtId="1" fontId="4" fillId="4" borderId="11" xfId="0" applyNumberFormat="1" applyFont="1" applyFill="1" applyBorder="1"/>
    <xf numFmtId="1" fontId="4" fillId="4" borderId="12" xfId="0" applyNumberFormat="1" applyFont="1" applyFill="1" applyBorder="1"/>
    <xf numFmtId="1" fontId="8" fillId="0" borderId="10" xfId="0" applyNumberFormat="1" applyFont="1" applyBorder="1" applyAlignment="1">
      <alignment horizontal="left" wrapText="1" indent="1"/>
    </xf>
    <xf numFmtId="1" fontId="7" fillId="0" borderId="3" xfId="0" applyNumberFormat="1" applyFont="1" applyFill="1" applyBorder="1" applyAlignment="1">
      <alignment horizontal="center"/>
    </xf>
    <xf numFmtId="1" fontId="7" fillId="0" borderId="2" xfId="0" applyNumberFormat="1" applyFont="1" applyFill="1" applyBorder="1" applyAlignment="1">
      <alignment horizontal="center"/>
    </xf>
    <xf numFmtId="1" fontId="7" fillId="0" borderId="11" xfId="0" applyNumberFormat="1" applyFont="1" applyFill="1" applyBorder="1" applyAlignment="1">
      <alignment horizontal="center"/>
    </xf>
    <xf numFmtId="1" fontId="3" fillId="0" borderId="11" xfId="0" applyNumberFormat="1" applyFont="1" applyFill="1" applyBorder="1"/>
    <xf numFmtId="1" fontId="8" fillId="0" borderId="11" xfId="0" applyNumberFormat="1" applyFont="1" applyFill="1" applyBorder="1" applyAlignment="1">
      <alignment horizontal="left" indent="1"/>
    </xf>
    <xf numFmtId="1" fontId="8" fillId="0" borderId="5" xfId="0" applyNumberFormat="1" applyFont="1" applyBorder="1" applyAlignment="1">
      <alignment horizontal="left" indent="1"/>
    </xf>
    <xf numFmtId="1" fontId="7" fillId="4" borderId="9" xfId="0" applyNumberFormat="1" applyFont="1" applyFill="1" applyBorder="1" applyAlignment="1">
      <alignment horizontal="center" vertical="center"/>
    </xf>
    <xf numFmtId="1" fontId="4" fillId="4" borderId="2" xfId="0" applyNumberFormat="1" applyFont="1" applyFill="1" applyBorder="1" applyAlignment="1">
      <alignment vertical="distributed"/>
    </xf>
    <xf numFmtId="1" fontId="8" fillId="4" borderId="0" xfId="0" applyNumberFormat="1" applyFont="1" applyFill="1" applyBorder="1"/>
    <xf numFmtId="1" fontId="7" fillId="4" borderId="2" xfId="0" applyNumberFormat="1" applyFont="1" applyFill="1" applyBorder="1" applyAlignment="1">
      <alignment horizontal="center"/>
    </xf>
    <xf numFmtId="1" fontId="3" fillId="4" borderId="2" xfId="0" applyNumberFormat="1" applyFont="1" applyFill="1" applyBorder="1"/>
    <xf numFmtId="1" fontId="3" fillId="4" borderId="2" xfId="0" applyNumberFormat="1" applyFont="1" applyFill="1" applyBorder="1" applyAlignment="1">
      <alignment horizontal="right"/>
    </xf>
    <xf numFmtId="1" fontId="8" fillId="4" borderId="0" xfId="0" applyNumberFormat="1" applyFont="1" applyFill="1" applyBorder="1" applyAlignment="1">
      <alignment horizontal="left" wrapText="1" indent="1"/>
    </xf>
    <xf numFmtId="1" fontId="7" fillId="4" borderId="11" xfId="0" applyNumberFormat="1" applyFont="1" applyFill="1" applyBorder="1" applyAlignment="1">
      <alignment horizontal="center"/>
    </xf>
    <xf numFmtId="1" fontId="3" fillId="4" borderId="11" xfId="0" applyNumberFormat="1" applyFont="1" applyFill="1" applyBorder="1"/>
    <xf numFmtId="1" fontId="3" fillId="4" borderId="5" xfId="0" applyNumberFormat="1" applyFont="1" applyFill="1" applyBorder="1"/>
    <xf numFmtId="1" fontId="8" fillId="4" borderId="10" xfId="0" applyNumberFormat="1" applyFont="1" applyFill="1" applyBorder="1" applyAlignment="1">
      <alignment horizontal="left" wrapText="1" indent="1"/>
    </xf>
    <xf numFmtId="1" fontId="7" fillId="4" borderId="4" xfId="0" applyNumberFormat="1" applyFont="1" applyFill="1" applyBorder="1" applyAlignment="1">
      <alignment horizontal="right"/>
    </xf>
    <xf numFmtId="1" fontId="8" fillId="4" borderId="10" xfId="0" applyNumberFormat="1" applyFont="1" applyFill="1" applyBorder="1" applyAlignment="1">
      <alignment horizontal="left" indent="1"/>
    </xf>
    <xf numFmtId="1" fontId="8" fillId="4" borderId="12" xfId="0" applyNumberFormat="1" applyFont="1" applyFill="1" applyBorder="1" applyAlignment="1">
      <alignment horizontal="left" wrapText="1" indent="1"/>
    </xf>
    <xf numFmtId="1" fontId="3" fillId="0" borderId="11" xfId="0" applyNumberFormat="1" applyFont="1" applyBorder="1" applyAlignment="1">
      <alignment wrapText="1"/>
    </xf>
    <xf numFmtId="1" fontId="8" fillId="0" borderId="12" xfId="0" applyNumberFormat="1" applyFont="1" applyFill="1" applyBorder="1" applyAlignment="1">
      <alignment horizontal="left" wrapText="1"/>
    </xf>
    <xf numFmtId="1" fontId="3" fillId="4" borderId="13" xfId="0" applyNumberFormat="1" applyFont="1" applyFill="1" applyBorder="1" applyAlignment="1">
      <alignment horizontal="center"/>
    </xf>
    <xf numFmtId="1" fontId="9" fillId="0" borderId="13" xfId="0" applyNumberFormat="1" applyFont="1" applyBorder="1"/>
    <xf numFmtId="1" fontId="4" fillId="4" borderId="1" xfId="0" applyNumberFormat="1" applyFont="1" applyFill="1" applyBorder="1" applyAlignment="1">
      <alignment horizontal="center"/>
    </xf>
    <xf numFmtId="1" fontId="11" fillId="4" borderId="1" xfId="0" applyNumberFormat="1" applyFont="1" applyFill="1" applyBorder="1" applyAlignment="1">
      <alignment horizontal="center"/>
    </xf>
    <xf numFmtId="1" fontId="4" fillId="4" borderId="1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left" vertical="center"/>
    </xf>
    <xf numFmtId="1" fontId="11" fillId="4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8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left" indent="3"/>
    </xf>
    <xf numFmtId="1" fontId="9" fillId="0" borderId="0" xfId="0" applyNumberFormat="1" applyFont="1" applyFill="1" applyBorder="1"/>
    <xf numFmtId="1" fontId="3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8" fillId="0" borderId="0" xfId="0" applyNumberFormat="1" applyFont="1" applyFill="1" applyBorder="1"/>
    <xf numFmtId="1" fontId="1" fillId="0" borderId="0" xfId="0" applyNumberFormat="1" applyFont="1" applyFill="1"/>
    <xf numFmtId="1" fontId="8" fillId="0" borderId="12" xfId="0" applyNumberFormat="1" applyFont="1" applyFill="1" applyBorder="1"/>
    <xf numFmtId="1" fontId="8" fillId="0" borderId="10" xfId="0" applyNumberFormat="1" applyFont="1" applyFill="1" applyBorder="1" applyAlignment="1">
      <alignment horizontal="left" indent="2"/>
    </xf>
    <xf numFmtId="1" fontId="8" fillId="0" borderId="10" xfId="0" applyNumberFormat="1" applyFont="1" applyFill="1" applyBorder="1" applyAlignment="1">
      <alignment horizontal="left" wrapText="1" indent="2"/>
    </xf>
    <xf numFmtId="1" fontId="8" fillId="0" borderId="13" xfId="0" applyNumberFormat="1" applyFont="1" applyFill="1" applyBorder="1"/>
    <xf numFmtId="1" fontId="3" fillId="0" borderId="2" xfId="0" applyNumberFormat="1" applyFont="1" applyFill="1" applyBorder="1" applyAlignment="1">
      <alignment wrapText="1"/>
    </xf>
    <xf numFmtId="1" fontId="3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1" fontId="3" fillId="2" borderId="2" xfId="0" applyNumberFormat="1" applyFont="1" applyFill="1" applyBorder="1"/>
    <xf numFmtId="1" fontId="7" fillId="2" borderId="4" xfId="0" applyNumberFormat="1" applyFont="1" applyFill="1" applyBorder="1" applyAlignment="1">
      <alignment horizontal="center"/>
    </xf>
    <xf numFmtId="1" fontId="3" fillId="2" borderId="1" xfId="0" applyNumberFormat="1" applyFont="1" applyFill="1" applyBorder="1"/>
    <xf numFmtId="1" fontId="1" fillId="2" borderId="1" xfId="0" applyNumberFormat="1" applyFont="1" applyFill="1" applyBorder="1"/>
    <xf numFmtId="1" fontId="3" fillId="2" borderId="11" xfId="0" applyNumberFormat="1" applyFont="1" applyFill="1" applyBorder="1" applyAlignment="1">
      <alignment horizontal="center"/>
    </xf>
    <xf numFmtId="1" fontId="8" fillId="2" borderId="11" xfId="0" applyNumberFormat="1" applyFont="1" applyFill="1" applyBorder="1"/>
    <xf numFmtId="1" fontId="1" fillId="0" borderId="1" xfId="0" applyNumberFormat="1" applyFont="1" applyFill="1" applyBorder="1" applyAlignment="1">
      <alignment horizontal="right"/>
    </xf>
    <xf numFmtId="1" fontId="8" fillId="0" borderId="11" xfId="0" applyNumberFormat="1" applyFont="1" applyBorder="1"/>
    <xf numFmtId="1" fontId="8" fillId="0" borderId="5" xfId="0" applyNumberFormat="1" applyFont="1" applyFill="1" applyBorder="1"/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1" xfId="0" applyFont="1" applyBorder="1" applyAlignment="1">
      <alignment horizontal="left"/>
    </xf>
    <xf numFmtId="0" fontId="14" fillId="0" borderId="1" xfId="0" applyFont="1" applyBorder="1"/>
    <xf numFmtId="1" fontId="14" fillId="0" borderId="1" xfId="0" applyNumberFormat="1" applyFont="1" applyBorder="1" applyAlignment="1">
      <alignment horizontal="right" vertical="center"/>
    </xf>
    <xf numFmtId="0" fontId="13" fillId="0" borderId="0" xfId="0" applyFont="1" applyFill="1"/>
    <xf numFmtId="0" fontId="14" fillId="0" borderId="1" xfId="0" applyFont="1" applyBorder="1" applyAlignment="1"/>
    <xf numFmtId="0" fontId="13" fillId="0" borderId="1" xfId="0" applyFont="1" applyBorder="1" applyAlignment="1">
      <alignment horizontal="left" indent="1"/>
    </xf>
    <xf numFmtId="1" fontId="3" fillId="0" borderId="1" xfId="0" applyNumberFormat="1" applyFont="1" applyBorder="1" applyAlignment="1">
      <alignment horizontal="right" vertical="center"/>
    </xf>
    <xf numFmtId="1" fontId="13" fillId="0" borderId="1" xfId="0" applyNumberFormat="1" applyFont="1" applyFill="1" applyBorder="1" applyAlignment="1">
      <alignment horizontal="right" vertical="center"/>
    </xf>
    <xf numFmtId="1" fontId="13" fillId="0" borderId="1" xfId="0" applyNumberFormat="1" applyFont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0" fontId="14" fillId="3" borderId="1" xfId="0" applyFont="1" applyFill="1" applyBorder="1"/>
    <xf numFmtId="14" fontId="13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horizontal="left" wrapText="1" indent="1"/>
    </xf>
    <xf numFmtId="0" fontId="13" fillId="0" borderId="0" xfId="0" applyFont="1" applyAlignment="1">
      <alignment horizontal="left" indent="1"/>
    </xf>
    <xf numFmtId="1" fontId="3" fillId="0" borderId="1" xfId="0" applyNumberFormat="1" applyFont="1" applyFill="1" applyBorder="1" applyAlignment="1">
      <alignment horizontal="right" vertical="center"/>
    </xf>
    <xf numFmtId="1" fontId="14" fillId="6" borderId="1" xfId="0" applyNumberFormat="1" applyFont="1" applyFill="1" applyBorder="1" applyAlignment="1">
      <alignment horizontal="right" vertical="center"/>
    </xf>
    <xf numFmtId="0" fontId="14" fillId="0" borderId="1" xfId="0" applyFont="1" applyBorder="1" applyAlignment="1">
      <alignment wrapText="1"/>
    </xf>
    <xf numFmtId="1" fontId="4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left" wrapText="1" indent="1"/>
    </xf>
    <xf numFmtId="1" fontId="3" fillId="6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wrapText="1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1" fontId="4" fillId="0" borderId="1" xfId="0" applyNumberFormat="1" applyFont="1" applyFill="1" applyBorder="1" applyAlignment="1">
      <alignment horizontal="right" vertical="center"/>
    </xf>
    <xf numFmtId="1" fontId="14" fillId="0" borderId="1" xfId="0" applyNumberFormat="1" applyFont="1" applyFill="1" applyBorder="1" applyAlignment="1">
      <alignment horizontal="right" vertical="center"/>
    </xf>
    <xf numFmtId="3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3" fillId="6" borderId="1" xfId="0" applyFont="1" applyFill="1" applyBorder="1" applyAlignment="1">
      <alignment horizontal="left"/>
    </xf>
    <xf numFmtId="0" fontId="4" fillId="6" borderId="1" xfId="0" applyFont="1" applyFill="1" applyBorder="1" applyAlignment="1"/>
    <xf numFmtId="4" fontId="4" fillId="6" borderId="1" xfId="0" applyNumberFormat="1" applyFont="1" applyFill="1" applyBorder="1" applyAlignment="1">
      <alignment vertical="center"/>
    </xf>
    <xf numFmtId="0" fontId="13" fillId="6" borderId="0" xfId="0" applyFont="1" applyFill="1"/>
    <xf numFmtId="3" fontId="4" fillId="6" borderId="1" xfId="0" applyNumberFormat="1" applyFont="1" applyFill="1" applyBorder="1" applyAlignment="1">
      <alignment vertical="center"/>
    </xf>
    <xf numFmtId="0" fontId="13" fillId="0" borderId="1" xfId="0" applyFont="1" applyBorder="1"/>
    <xf numFmtId="3" fontId="13" fillId="6" borderId="1" xfId="0" applyNumberFormat="1" applyFont="1" applyFill="1" applyBorder="1" applyAlignment="1">
      <alignment horizontal="right" vertical="center"/>
    </xf>
    <xf numFmtId="0" fontId="13" fillId="0" borderId="7" xfId="0" applyFont="1" applyBorder="1"/>
    <xf numFmtId="49" fontId="3" fillId="0" borderId="15" xfId="1" applyNumberFormat="1" applyFont="1" applyBorder="1" applyAlignment="1" applyProtection="1">
      <alignment horizontal="left" vertical="center" indent="1"/>
      <protection hidden="1"/>
    </xf>
    <xf numFmtId="0" fontId="13" fillId="4" borderId="1" xfId="0" applyFont="1" applyFill="1" applyBorder="1" applyAlignment="1">
      <alignment horizontal="left"/>
    </xf>
    <xf numFmtId="0" fontId="14" fillId="4" borderId="1" xfId="0" applyFont="1" applyFill="1" applyBorder="1"/>
    <xf numFmtId="1" fontId="14" fillId="4" borderId="1" xfId="0" applyNumberFormat="1" applyFont="1" applyFill="1" applyBorder="1" applyAlignment="1">
      <alignment horizontal="right" vertical="center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top"/>
    </xf>
    <xf numFmtId="0" fontId="3" fillId="0" borderId="4" xfId="0" applyFont="1" applyBorder="1" applyAlignment="1">
      <alignment wrapText="1"/>
    </xf>
    <xf numFmtId="0" fontId="3" fillId="0" borderId="11" xfId="0" applyFont="1" applyBorder="1" applyAlignment="1">
      <alignment horizontal="left"/>
    </xf>
    <xf numFmtId="0" fontId="16" fillId="0" borderId="0" xfId="0" applyFont="1" applyAlignment="1">
      <alignment horizontal="left" wrapText="1" indent="29"/>
    </xf>
    <xf numFmtId="1" fontId="3" fillId="7" borderId="0" xfId="0" applyNumberFormat="1" applyFont="1" applyFill="1"/>
    <xf numFmtId="1" fontId="17" fillId="0" borderId="0" xfId="0" applyNumberFormat="1" applyFont="1"/>
    <xf numFmtId="1" fontId="17" fillId="0" borderId="0" xfId="0" applyNumberFormat="1" applyFont="1" applyAlignment="1">
      <alignment horizontal="right"/>
    </xf>
    <xf numFmtId="1" fontId="1" fillId="4" borderId="4" xfId="0" applyNumberFormat="1" applyFont="1" applyFill="1" applyBorder="1" applyAlignment="1">
      <alignment horizontal="center"/>
    </xf>
    <xf numFmtId="1" fontId="8" fillId="4" borderId="11" xfId="0" applyNumberFormat="1" applyFont="1" applyFill="1" applyBorder="1" applyAlignment="1">
      <alignment horizontal="left" wrapText="1" indent="2"/>
    </xf>
    <xf numFmtId="1" fontId="3" fillId="4" borderId="14" xfId="0" applyNumberFormat="1" applyFont="1" applyFill="1" applyBorder="1" applyAlignment="1">
      <alignment horizontal="center"/>
    </xf>
    <xf numFmtId="1" fontId="8" fillId="4" borderId="5" xfId="0" applyNumberFormat="1" applyFont="1" applyFill="1" applyBorder="1" applyAlignment="1">
      <alignment horizontal="left" wrapText="1" indent="2"/>
    </xf>
    <xf numFmtId="1" fontId="1" fillId="4" borderId="1" xfId="0" applyNumberFormat="1" applyFont="1" applyFill="1" applyBorder="1" applyAlignment="1">
      <alignment horizontal="right"/>
    </xf>
    <xf numFmtId="1" fontId="1" fillId="4" borderId="4" xfId="0" applyNumberFormat="1" applyFont="1" applyFill="1" applyBorder="1" applyAlignment="1">
      <alignment horizontal="right"/>
    </xf>
    <xf numFmtId="1" fontId="3" fillId="4" borderId="13" xfId="0" applyNumberFormat="1" applyFont="1" applyFill="1" applyBorder="1" applyAlignment="1">
      <alignment horizontal="center" vertical="center"/>
    </xf>
    <xf numFmtId="1" fontId="3" fillId="4" borderId="6" xfId="0" applyNumberFormat="1" applyFont="1" applyFill="1" applyBorder="1" applyAlignment="1">
      <alignment horizontal="center" vertical="center"/>
    </xf>
    <xf numFmtId="1" fontId="4" fillId="4" borderId="5" xfId="0" applyNumberFormat="1" applyFont="1" applyFill="1" applyBorder="1"/>
    <xf numFmtId="1" fontId="8" fillId="0" borderId="10" xfId="0" applyNumberFormat="1" applyFont="1" applyFill="1" applyBorder="1" applyAlignment="1">
      <alignment horizontal="left" wrapText="1"/>
    </xf>
    <xf numFmtId="1" fontId="3" fillId="0" borderId="14" xfId="0" applyNumberFormat="1" applyFont="1" applyBorder="1" applyAlignment="1">
      <alignment vertical="top"/>
    </xf>
    <xf numFmtId="1" fontId="3" fillId="0" borderId="6" xfId="0" applyNumberFormat="1" applyFont="1" applyBorder="1" applyAlignment="1">
      <alignment vertical="top"/>
    </xf>
    <xf numFmtId="1" fontId="3" fillId="0" borderId="1" xfId="0" applyNumberFormat="1" applyFont="1" applyBorder="1" applyAlignment="1">
      <alignment vertical="top"/>
    </xf>
    <xf numFmtId="1" fontId="8" fillId="0" borderId="11" xfId="0" applyNumberFormat="1" applyFont="1" applyFill="1" applyBorder="1" applyAlignment="1">
      <alignment horizontal="left" wrapText="1"/>
    </xf>
    <xf numFmtId="49" fontId="7" fillId="0" borderId="4" xfId="0" applyNumberFormat="1" applyFont="1" applyBorder="1" applyAlignment="1">
      <alignment horizontal="center"/>
    </xf>
    <xf numFmtId="1" fontId="8" fillId="0" borderId="5" xfId="0" applyNumberFormat="1" applyFont="1" applyFill="1" applyBorder="1" applyAlignment="1">
      <alignment horizontal="left" wrapText="1"/>
    </xf>
    <xf numFmtId="1" fontId="7" fillId="0" borderId="4" xfId="0" applyNumberFormat="1" applyFont="1" applyBorder="1" applyAlignment="1">
      <alignment vertical="top"/>
    </xf>
    <xf numFmtId="0" fontId="16" fillId="0" borderId="0" xfId="0" applyFont="1" applyAlignment="1">
      <alignment horizontal="left" wrapText="1" indent="28"/>
    </xf>
    <xf numFmtId="1" fontId="8" fillId="4" borderId="12" xfId="0" applyNumberFormat="1" applyFont="1" applyFill="1" applyBorder="1" applyAlignment="1">
      <alignment horizontal="left" indent="3"/>
    </xf>
    <xf numFmtId="1" fontId="1" fillId="4" borderId="11" xfId="0" applyNumberFormat="1" applyFont="1" applyFill="1" applyBorder="1" applyAlignment="1">
      <alignment horizontal="center"/>
    </xf>
    <xf numFmtId="1" fontId="8" fillId="4" borderId="10" xfId="0" applyNumberFormat="1" applyFont="1" applyFill="1" applyBorder="1" applyAlignment="1">
      <alignment horizontal="left" wrapText="1" indent="3"/>
    </xf>
    <xf numFmtId="1" fontId="1" fillId="4" borderId="5" xfId="0" applyNumberFormat="1" applyFont="1" applyFill="1" applyBorder="1" applyAlignment="1">
      <alignment horizontal="center"/>
    </xf>
    <xf numFmtId="1" fontId="8" fillId="4" borderId="10" xfId="0" applyNumberFormat="1" applyFont="1" applyFill="1" applyBorder="1" applyAlignment="1">
      <alignment horizontal="left" indent="3"/>
    </xf>
    <xf numFmtId="1" fontId="8" fillId="4" borderId="5" xfId="0" applyNumberFormat="1" applyFont="1" applyFill="1" applyBorder="1"/>
    <xf numFmtId="1" fontId="1" fillId="4" borderId="13" xfId="0" applyNumberFormat="1" applyFont="1" applyFill="1" applyBorder="1" applyAlignment="1">
      <alignment horizontal="center"/>
    </xf>
    <xf numFmtId="1" fontId="8" fillId="4" borderId="11" xfId="0" applyNumberFormat="1" applyFont="1" applyFill="1" applyBorder="1" applyAlignment="1">
      <alignment horizontal="left" indent="3"/>
    </xf>
    <xf numFmtId="1" fontId="4" fillId="4" borderId="9" xfId="0" applyNumberFormat="1" applyFont="1" applyFill="1" applyBorder="1"/>
    <xf numFmtId="1" fontId="8" fillId="4" borderId="11" xfId="0" applyNumberFormat="1" applyFont="1" applyFill="1" applyBorder="1"/>
    <xf numFmtId="1" fontId="1" fillId="0" borderId="2" xfId="0" applyNumberFormat="1" applyFont="1" applyFill="1" applyBorder="1"/>
    <xf numFmtId="1" fontId="8" fillId="4" borderId="12" xfId="0" applyNumberFormat="1" applyFont="1" applyFill="1" applyBorder="1"/>
    <xf numFmtId="1" fontId="1" fillId="4" borderId="14" xfId="0" applyNumberFormat="1" applyFont="1" applyFill="1" applyBorder="1" applyAlignment="1">
      <alignment horizontal="center"/>
    </xf>
    <xf numFmtId="1" fontId="8" fillId="4" borderId="5" xfId="0" applyNumberFormat="1" applyFont="1" applyFill="1" applyBorder="1" applyAlignment="1">
      <alignment horizontal="left" indent="2"/>
    </xf>
    <xf numFmtId="1" fontId="4" fillId="0" borderId="0" xfId="0" applyNumberFormat="1" applyFont="1" applyAlignment="1">
      <alignment horizontal="center"/>
    </xf>
    <xf numFmtId="1" fontId="7" fillId="0" borderId="0" xfId="0" applyNumberFormat="1" applyFont="1" applyBorder="1" applyAlignment="1">
      <alignment horizontal="center" vertical="center"/>
    </xf>
    <xf numFmtId="1" fontId="7" fillId="0" borderId="0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left" indent="28"/>
    </xf>
    <xf numFmtId="0" fontId="16" fillId="0" borderId="0" xfId="0" applyFont="1" applyAlignment="1">
      <alignment horizontal="left" wrapText="1" indent="28"/>
    </xf>
    <xf numFmtId="1" fontId="4" fillId="0" borderId="0" xfId="0" applyNumberFormat="1" applyFont="1" applyAlignment="1">
      <alignment horizont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0" fontId="16" fillId="0" borderId="0" xfId="0" applyFont="1" applyAlignment="1">
      <alignment horizontal="left" wrapText="1" indent="27"/>
    </xf>
    <xf numFmtId="1" fontId="8" fillId="0" borderId="5" xfId="0" applyNumberFormat="1" applyFont="1" applyFill="1" applyBorder="1" applyAlignment="1">
      <alignment horizontal="left" wrapText="1"/>
    </xf>
    <xf numFmtId="1" fontId="7" fillId="0" borderId="8" xfId="0" applyNumberFormat="1" applyFont="1" applyBorder="1" applyAlignment="1">
      <alignment horizontal="right"/>
    </xf>
    <xf numFmtId="1" fontId="8" fillId="4" borderId="5" xfId="0" applyNumberFormat="1" applyFont="1" applyFill="1" applyBorder="1" applyAlignment="1">
      <alignment horizontal="left" vertical="center" wrapText="1" indent="2"/>
    </xf>
    <xf numFmtId="1" fontId="1" fillId="4" borderId="11" xfId="0" applyNumberFormat="1" applyFont="1" applyFill="1" applyBorder="1" applyAlignment="1">
      <alignment horizontal="right"/>
    </xf>
    <xf numFmtId="1" fontId="1" fillId="4" borderId="12" xfId="0" applyNumberFormat="1" applyFont="1" applyFill="1" applyBorder="1" applyAlignment="1">
      <alignment horizontal="right"/>
    </xf>
    <xf numFmtId="1" fontId="4" fillId="4" borderId="11" xfId="0" applyNumberFormat="1" applyFont="1" applyFill="1" applyBorder="1" applyAlignment="1">
      <alignment vertical="distributed"/>
    </xf>
    <xf numFmtId="1" fontId="7" fillId="4" borderId="11" xfId="0" applyNumberFormat="1" applyFont="1" applyFill="1" applyBorder="1" applyAlignment="1">
      <alignment horizontal="center" vertical="center"/>
    </xf>
    <xf numFmtId="1" fontId="8" fillId="4" borderId="13" xfId="0" applyNumberFormat="1" applyFont="1" applyFill="1" applyBorder="1" applyAlignment="1">
      <alignment horizontal="left" vertical="center" indent="1"/>
    </xf>
    <xf numFmtId="1" fontId="7" fillId="4" borderId="2" xfId="0" applyNumberFormat="1" applyFont="1" applyFill="1" applyBorder="1" applyAlignment="1">
      <alignment horizontal="center" vertical="center"/>
    </xf>
    <xf numFmtId="1" fontId="4" fillId="4" borderId="6" xfId="0" applyNumberFormat="1" applyFont="1" applyFill="1" applyBorder="1" applyAlignment="1">
      <alignment vertical="center"/>
    </xf>
    <xf numFmtId="0" fontId="16" fillId="0" borderId="0" xfId="0" applyFont="1" applyAlignment="1">
      <alignment horizontal="left" wrapText="1" indent="27"/>
    </xf>
    <xf numFmtId="0" fontId="1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6" fillId="0" borderId="0" xfId="0" applyFont="1" applyAlignment="1">
      <alignment horizontal="left" indent="27"/>
    </xf>
    <xf numFmtId="1" fontId="5" fillId="0" borderId="1" xfId="0" applyNumberFormat="1" applyFont="1" applyBorder="1" applyAlignment="1">
      <alignment horizontal="center"/>
    </xf>
    <xf numFmtId="1" fontId="5" fillId="0" borderId="6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5" fillId="0" borderId="13" xfId="0" applyNumberFormat="1" applyFont="1" applyBorder="1" applyAlignment="1">
      <alignment horizontal="center"/>
    </xf>
    <xf numFmtId="1" fontId="5" fillId="0" borderId="8" xfId="0" applyNumberFormat="1" applyFont="1" applyBorder="1" applyAlignment="1">
      <alignment horizontal="center"/>
    </xf>
    <xf numFmtId="1" fontId="5" fillId="0" borderId="12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" fontId="3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7" fillId="0" borderId="16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1" fontId="7" fillId="0" borderId="9" xfId="0" applyNumberFormat="1" applyFont="1" applyBorder="1" applyAlignment="1">
      <alignment horizontal="center" vertical="center" wrapText="1"/>
    </xf>
    <xf numFmtId="1" fontId="7" fillId="0" borderId="12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left" indent="28"/>
    </xf>
    <xf numFmtId="0" fontId="16" fillId="0" borderId="0" xfId="0" applyFont="1" applyAlignment="1">
      <alignment horizontal="left" wrapText="1" indent="28"/>
    </xf>
    <xf numFmtId="0" fontId="16" fillId="0" borderId="0" xfId="0" applyFont="1" applyAlignment="1">
      <alignment horizontal="left" wrapText="1" indent="26"/>
    </xf>
    <xf numFmtId="0" fontId="16" fillId="0" borderId="0" xfId="0" applyFont="1" applyAlignment="1">
      <alignment horizontal="left" indent="26"/>
    </xf>
    <xf numFmtId="1" fontId="18" fillId="0" borderId="0" xfId="0" applyNumberFormat="1" applyFont="1" applyAlignment="1">
      <alignment horizontal="right"/>
    </xf>
    <xf numFmtId="1" fontId="5" fillId="0" borderId="11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 vertical="top"/>
    </xf>
    <xf numFmtId="1" fontId="3" fillId="0" borderId="11" xfId="0" applyNumberFormat="1" applyFont="1" applyBorder="1" applyAlignment="1">
      <alignment horizontal="center" vertical="top"/>
    </xf>
    <xf numFmtId="1" fontId="3" fillId="0" borderId="6" xfId="0" applyNumberFormat="1" applyFont="1" applyFill="1" applyBorder="1" applyAlignment="1">
      <alignment horizontal="center" vertical="top"/>
    </xf>
    <xf numFmtId="1" fontId="3" fillId="0" borderId="13" xfId="0" applyNumberFormat="1" applyFont="1" applyFill="1" applyBorder="1" applyAlignment="1">
      <alignment horizontal="center" vertical="top"/>
    </xf>
    <xf numFmtId="1" fontId="7" fillId="0" borderId="2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3" fillId="0" borderId="6" xfId="0" applyNumberFormat="1" applyFont="1" applyBorder="1" applyAlignment="1">
      <alignment horizontal="center" vertical="top"/>
    </xf>
    <xf numFmtId="1" fontId="3" fillId="0" borderId="13" xfId="0" applyNumberFormat="1" applyFont="1" applyBorder="1" applyAlignment="1">
      <alignment horizontal="center" vertical="top"/>
    </xf>
    <xf numFmtId="1" fontId="3" fillId="0" borderId="14" xfId="0" applyNumberFormat="1" applyFont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7" fillId="0" borderId="12" xfId="0" applyNumberFormat="1" applyFont="1" applyBorder="1" applyAlignment="1">
      <alignment horizontal="center" vertical="top"/>
    </xf>
    <xf numFmtId="1" fontId="7" fillId="0" borderId="2" xfId="0" applyNumberFormat="1" applyFont="1" applyFill="1" applyBorder="1" applyAlignment="1">
      <alignment horizontal="center" vertical="top"/>
    </xf>
    <xf numFmtId="1" fontId="7" fillId="0" borderId="11" xfId="0" applyNumberFormat="1" applyFont="1" applyFill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top"/>
    </xf>
    <xf numFmtId="1" fontId="8" fillId="0" borderId="5" xfId="0" applyNumberFormat="1" applyFont="1" applyFill="1" applyBorder="1" applyAlignment="1">
      <alignment horizontal="left" wrapText="1"/>
    </xf>
    <xf numFmtId="1" fontId="8" fillId="0" borderId="11" xfId="0" applyNumberFormat="1" applyFont="1" applyFill="1" applyBorder="1" applyAlignment="1">
      <alignment horizontal="left" wrapText="1"/>
    </xf>
    <xf numFmtId="1" fontId="7" fillId="0" borderId="7" xfId="0" applyNumberFormat="1" applyFont="1" applyBorder="1" applyAlignment="1">
      <alignment horizontal="center" vertical="top"/>
    </xf>
    <xf numFmtId="1" fontId="5" fillId="0" borderId="2" xfId="0" applyNumberFormat="1" applyFont="1" applyBorder="1" applyAlignment="1">
      <alignment horizontal="center"/>
    </xf>
    <xf numFmtId="1" fontId="5" fillId="0" borderId="16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1" fontId="5" fillId="0" borderId="9" xfId="0" applyNumberFormat="1" applyFont="1" applyBorder="1" applyAlignment="1">
      <alignment horizontal="center"/>
    </xf>
    <xf numFmtId="1" fontId="7" fillId="0" borderId="8" xfId="0" applyNumberFormat="1" applyFont="1" applyBorder="1" applyAlignment="1">
      <alignment horizontal="center" vertical="top"/>
    </xf>
    <xf numFmtId="1" fontId="5" fillId="4" borderId="1" xfId="0" applyNumberFormat="1" applyFont="1" applyFill="1" applyBorder="1" applyAlignment="1">
      <alignment horizontal="center"/>
    </xf>
    <xf numFmtId="1" fontId="7" fillId="4" borderId="12" xfId="0" applyNumberFormat="1" applyFont="1" applyFill="1" applyBorder="1" applyAlignment="1">
      <alignment horizontal="center"/>
    </xf>
    <xf numFmtId="1" fontId="3" fillId="4" borderId="5" xfId="0" applyNumberFormat="1" applyFont="1" applyFill="1" applyBorder="1" applyAlignment="1">
      <alignment horizontal="center" vertical="center"/>
    </xf>
    <xf numFmtId="1" fontId="4" fillId="4" borderId="3" xfId="0" applyNumberFormat="1" applyFont="1" applyFill="1" applyBorder="1" applyAlignment="1">
      <alignment vertical="center"/>
    </xf>
    <xf numFmtId="1" fontId="7" fillId="4" borderId="9" xfId="0" applyNumberFormat="1" applyFont="1" applyFill="1" applyBorder="1" applyAlignment="1">
      <alignment horizontal="center"/>
    </xf>
    <xf numFmtId="1" fontId="18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left" indent="28"/>
    </xf>
    <xf numFmtId="1" fontId="7" fillId="0" borderId="0" xfId="0" applyNumberFormat="1" applyFont="1" applyAlignment="1">
      <alignment horizontal="left" indent="28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ZGYT~1.E/AppData/Local/Temp/05-28_073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 pr._valstybinės f-jos"/>
      <sheetName val="6 pr._mokinio krepšelis"/>
      <sheetName val="7 pr._kita dotacija"/>
      <sheetName val="8 pr._aplinkos apsaugos s. p."/>
      <sheetName val="11 pr._apyvartinės lėšos"/>
      <sheetName val="12 pr._suvestinė pagal progr."/>
      <sheetName val="Lapas1"/>
    </sheetNames>
    <sheetDataSet>
      <sheetData sheetId="0">
        <row r="14">
          <cell r="E14">
            <v>408156</v>
          </cell>
          <cell r="F14">
            <v>235913</v>
          </cell>
          <cell r="G14">
            <v>0</v>
          </cell>
          <cell r="J14">
            <v>225160</v>
          </cell>
        </row>
        <row r="15">
          <cell r="J15">
            <v>24356</v>
          </cell>
        </row>
        <row r="16">
          <cell r="J16">
            <v>316976</v>
          </cell>
        </row>
        <row r="17">
          <cell r="J17">
            <v>638535</v>
          </cell>
        </row>
        <row r="20">
          <cell r="J20">
            <v>148302</v>
          </cell>
        </row>
        <row r="23">
          <cell r="J23">
            <v>1214934</v>
          </cell>
        </row>
        <row r="32">
          <cell r="E32">
            <v>11567</v>
          </cell>
          <cell r="F32">
            <v>8074</v>
          </cell>
          <cell r="G32">
            <v>0</v>
          </cell>
        </row>
        <row r="36">
          <cell r="E36">
            <v>11241</v>
          </cell>
          <cell r="F36">
            <v>7997</v>
          </cell>
          <cell r="G36">
            <v>0</v>
          </cell>
        </row>
        <row r="40">
          <cell r="E40">
            <v>12909</v>
          </cell>
          <cell r="F40">
            <v>8987</v>
          </cell>
          <cell r="G40">
            <v>0</v>
          </cell>
        </row>
        <row r="44">
          <cell r="E44">
            <v>9006</v>
          </cell>
          <cell r="F44">
            <v>6145</v>
          </cell>
          <cell r="G44">
            <v>0</v>
          </cell>
        </row>
        <row r="48">
          <cell r="E48">
            <v>11991</v>
          </cell>
          <cell r="F48">
            <v>8464</v>
          </cell>
          <cell r="G48">
            <v>0</v>
          </cell>
        </row>
        <row r="52">
          <cell r="E52">
            <v>9438</v>
          </cell>
          <cell r="F52">
            <v>6465</v>
          </cell>
          <cell r="G52">
            <v>0</v>
          </cell>
        </row>
        <row r="56">
          <cell r="E56">
            <v>11407</v>
          </cell>
          <cell r="F56">
            <v>8051</v>
          </cell>
          <cell r="G56">
            <v>0</v>
          </cell>
        </row>
        <row r="60">
          <cell r="E60">
            <v>19620</v>
          </cell>
          <cell r="F60">
            <v>13164</v>
          </cell>
          <cell r="G60">
            <v>0</v>
          </cell>
        </row>
        <row r="64">
          <cell r="E64">
            <v>10595</v>
          </cell>
          <cell r="F64">
            <v>7449</v>
          </cell>
          <cell r="G64">
            <v>0</v>
          </cell>
        </row>
        <row r="68">
          <cell r="E68">
            <v>10376</v>
          </cell>
          <cell r="F68">
            <v>7356</v>
          </cell>
          <cell r="G68">
            <v>0</v>
          </cell>
        </row>
        <row r="72">
          <cell r="E72">
            <v>4919</v>
          </cell>
          <cell r="F72">
            <v>2836</v>
          </cell>
          <cell r="G72">
            <v>0</v>
          </cell>
        </row>
        <row r="74">
          <cell r="E74">
            <v>316976</v>
          </cell>
          <cell r="F74">
            <v>219892</v>
          </cell>
        </row>
        <row r="76">
          <cell r="E76">
            <v>848201</v>
          </cell>
          <cell r="F76">
            <v>540793</v>
          </cell>
          <cell r="G76">
            <v>0</v>
          </cell>
        </row>
        <row r="78">
          <cell r="E78">
            <v>148302</v>
          </cell>
          <cell r="F78">
            <v>80621</v>
          </cell>
          <cell r="G78">
            <v>0</v>
          </cell>
        </row>
        <row r="82">
          <cell r="E82">
            <v>148302</v>
          </cell>
          <cell r="F82">
            <v>80621</v>
          </cell>
          <cell r="G82">
            <v>0</v>
          </cell>
        </row>
        <row r="84">
          <cell r="E84">
            <v>201865</v>
          </cell>
          <cell r="F84">
            <v>0</v>
          </cell>
          <cell r="G84">
            <v>0</v>
          </cell>
        </row>
        <row r="86">
          <cell r="E86">
            <v>8110</v>
          </cell>
          <cell r="F86">
            <v>5786</v>
          </cell>
          <cell r="G86">
            <v>0</v>
          </cell>
        </row>
        <row r="88">
          <cell r="E88">
            <v>8110</v>
          </cell>
          <cell r="F88">
            <v>5786</v>
          </cell>
          <cell r="G88">
            <v>0</v>
          </cell>
        </row>
        <row r="90">
          <cell r="E90">
            <v>13529</v>
          </cell>
          <cell r="F90">
            <v>9653</v>
          </cell>
          <cell r="G90">
            <v>0</v>
          </cell>
        </row>
        <row r="92">
          <cell r="E92">
            <v>9584</v>
          </cell>
          <cell r="F92">
            <v>6838</v>
          </cell>
          <cell r="G92">
            <v>0</v>
          </cell>
        </row>
        <row r="94">
          <cell r="E94">
            <v>13270</v>
          </cell>
          <cell r="F94">
            <v>8417</v>
          </cell>
          <cell r="G94">
            <v>0</v>
          </cell>
        </row>
        <row r="96">
          <cell r="E96">
            <v>9215</v>
          </cell>
          <cell r="F96">
            <v>6575</v>
          </cell>
          <cell r="G96">
            <v>0</v>
          </cell>
        </row>
        <row r="98">
          <cell r="E98">
            <v>10327</v>
          </cell>
          <cell r="F98">
            <v>7368</v>
          </cell>
          <cell r="G98">
            <v>0</v>
          </cell>
        </row>
        <row r="100">
          <cell r="E100">
            <v>29119</v>
          </cell>
          <cell r="F100">
            <v>20778</v>
          </cell>
          <cell r="G100">
            <v>0</v>
          </cell>
        </row>
        <row r="102">
          <cell r="E102">
            <v>8478</v>
          </cell>
          <cell r="F102">
            <v>6049</v>
          </cell>
          <cell r="G102">
            <v>0</v>
          </cell>
        </row>
        <row r="104">
          <cell r="E104">
            <v>6635</v>
          </cell>
          <cell r="F104">
            <v>4734</v>
          </cell>
          <cell r="G104">
            <v>0</v>
          </cell>
        </row>
        <row r="106">
          <cell r="E106">
            <v>75195</v>
          </cell>
          <cell r="F106">
            <v>46027</v>
          </cell>
          <cell r="G106">
            <v>0</v>
          </cell>
        </row>
        <row r="108">
          <cell r="E108">
            <v>393437</v>
          </cell>
          <cell r="F108">
            <v>128011</v>
          </cell>
          <cell r="G108">
            <v>0</v>
          </cell>
        </row>
        <row r="110">
          <cell r="E110">
            <v>1079053</v>
          </cell>
          <cell r="F110">
            <v>0</v>
          </cell>
          <cell r="G110">
            <v>0</v>
          </cell>
        </row>
        <row r="116">
          <cell r="E116">
            <v>99270</v>
          </cell>
          <cell r="F116">
            <v>75790</v>
          </cell>
        </row>
        <row r="118">
          <cell r="E118">
            <v>1178323</v>
          </cell>
          <cell r="F118">
            <v>75790</v>
          </cell>
          <cell r="G118">
            <v>0</v>
          </cell>
        </row>
      </sheetData>
      <sheetData sheetId="1">
        <row r="14">
          <cell r="E14">
            <v>959182</v>
          </cell>
          <cell r="F14">
            <v>712848</v>
          </cell>
          <cell r="G14">
            <v>0</v>
          </cell>
        </row>
        <row r="17">
          <cell r="E17">
            <v>436859</v>
          </cell>
          <cell r="F17">
            <v>324881</v>
          </cell>
        </row>
        <row r="18">
          <cell r="E18">
            <v>489362</v>
          </cell>
          <cell r="F18">
            <v>362916</v>
          </cell>
        </row>
        <row r="19">
          <cell r="E19">
            <v>672450</v>
          </cell>
          <cell r="F19">
            <v>498727</v>
          </cell>
        </row>
        <row r="20">
          <cell r="E20">
            <v>393865</v>
          </cell>
          <cell r="F20">
            <v>292545</v>
          </cell>
        </row>
        <row r="21">
          <cell r="E21">
            <v>244143</v>
          </cell>
          <cell r="F21">
            <v>180634</v>
          </cell>
        </row>
        <row r="22">
          <cell r="E22">
            <v>373011</v>
          </cell>
          <cell r="F22">
            <v>277168</v>
          </cell>
          <cell r="J22">
            <v>10896</v>
          </cell>
        </row>
        <row r="23">
          <cell r="E23">
            <v>178910</v>
          </cell>
          <cell r="F23">
            <v>133730</v>
          </cell>
          <cell r="J23">
            <v>8843751</v>
          </cell>
        </row>
        <row r="24">
          <cell r="E24">
            <v>413198</v>
          </cell>
          <cell r="F24">
            <v>305318</v>
          </cell>
        </row>
        <row r="25">
          <cell r="E25">
            <v>513527</v>
          </cell>
          <cell r="F25">
            <v>379276</v>
          </cell>
        </row>
        <row r="26">
          <cell r="E26">
            <v>545874</v>
          </cell>
          <cell r="F26">
            <v>402542</v>
          </cell>
        </row>
        <row r="27">
          <cell r="E27">
            <v>597122</v>
          </cell>
          <cell r="F27">
            <v>440295</v>
          </cell>
        </row>
        <row r="28">
          <cell r="E28">
            <v>119356</v>
          </cell>
          <cell r="F28">
            <v>88827</v>
          </cell>
        </row>
        <row r="29">
          <cell r="E29">
            <v>151694</v>
          </cell>
          <cell r="F29">
            <v>113328</v>
          </cell>
        </row>
        <row r="30">
          <cell r="E30">
            <v>183415</v>
          </cell>
          <cell r="F30">
            <v>137154</v>
          </cell>
        </row>
        <row r="31">
          <cell r="E31">
            <v>169025</v>
          </cell>
          <cell r="F31">
            <v>126345</v>
          </cell>
        </row>
        <row r="32">
          <cell r="E32">
            <v>265147</v>
          </cell>
          <cell r="F32">
            <v>197374</v>
          </cell>
        </row>
        <row r="33">
          <cell r="E33">
            <v>83109</v>
          </cell>
          <cell r="F33">
            <v>62309</v>
          </cell>
        </row>
        <row r="34">
          <cell r="E34">
            <v>117728</v>
          </cell>
          <cell r="F34">
            <v>88088</v>
          </cell>
        </row>
        <row r="35">
          <cell r="E35">
            <v>221061</v>
          </cell>
          <cell r="F35">
            <v>164753</v>
          </cell>
        </row>
        <row r="36">
          <cell r="E36">
            <v>71068</v>
          </cell>
          <cell r="F36">
            <v>52722</v>
          </cell>
        </row>
        <row r="37">
          <cell r="E37">
            <v>170171</v>
          </cell>
          <cell r="F37">
            <v>124650</v>
          </cell>
        </row>
        <row r="38">
          <cell r="E38">
            <v>85106</v>
          </cell>
          <cell r="F38">
            <v>62731</v>
          </cell>
        </row>
        <row r="39">
          <cell r="E39">
            <v>76373</v>
          </cell>
          <cell r="F39">
            <v>56866</v>
          </cell>
        </row>
        <row r="40">
          <cell r="E40">
            <v>160642</v>
          </cell>
          <cell r="F40">
            <v>117173</v>
          </cell>
        </row>
        <row r="41">
          <cell r="E41">
            <v>87332</v>
          </cell>
          <cell r="F41">
            <v>63706</v>
          </cell>
        </row>
        <row r="42">
          <cell r="E42">
            <v>89708</v>
          </cell>
          <cell r="F42">
            <v>65419</v>
          </cell>
        </row>
        <row r="43">
          <cell r="E43">
            <v>182714</v>
          </cell>
          <cell r="F43">
            <v>133230</v>
          </cell>
        </row>
        <row r="44">
          <cell r="E44">
            <v>93424</v>
          </cell>
          <cell r="F44">
            <v>68338</v>
          </cell>
        </row>
        <row r="45">
          <cell r="E45">
            <v>147696</v>
          </cell>
          <cell r="F45">
            <v>107728</v>
          </cell>
        </row>
        <row r="46">
          <cell r="E46">
            <v>29635</v>
          </cell>
          <cell r="F46">
            <v>21898</v>
          </cell>
        </row>
        <row r="47">
          <cell r="E47">
            <v>44013</v>
          </cell>
          <cell r="F47">
            <v>32194</v>
          </cell>
        </row>
        <row r="48">
          <cell r="E48">
            <v>732</v>
          </cell>
          <cell r="F48">
            <v>559</v>
          </cell>
        </row>
        <row r="49">
          <cell r="E49">
            <v>7188</v>
          </cell>
          <cell r="F49">
            <v>5488</v>
          </cell>
        </row>
        <row r="50">
          <cell r="E50">
            <v>1572</v>
          </cell>
          <cell r="F50">
            <v>1200</v>
          </cell>
        </row>
        <row r="51">
          <cell r="E51">
            <v>59995</v>
          </cell>
          <cell r="F51">
            <v>45805</v>
          </cell>
        </row>
        <row r="52">
          <cell r="E52">
            <v>245952</v>
          </cell>
          <cell r="F52">
            <v>184798</v>
          </cell>
        </row>
        <row r="53">
          <cell r="E53">
            <v>165476</v>
          </cell>
          <cell r="F53">
            <v>124248</v>
          </cell>
        </row>
        <row r="54">
          <cell r="E54">
            <v>7812</v>
          </cell>
          <cell r="F54">
            <v>5964</v>
          </cell>
        </row>
        <row r="55">
          <cell r="E55">
            <v>8854647</v>
          </cell>
          <cell r="F55">
            <v>6563775</v>
          </cell>
          <cell r="G55">
            <v>0</v>
          </cell>
        </row>
      </sheetData>
      <sheetData sheetId="2">
        <row r="16">
          <cell r="E16">
            <v>1031648</v>
          </cell>
          <cell r="F16">
            <v>0</v>
          </cell>
          <cell r="G16">
            <v>1199695</v>
          </cell>
        </row>
        <row r="18">
          <cell r="J18">
            <v>2040343</v>
          </cell>
        </row>
        <row r="19">
          <cell r="E19">
            <v>1031648</v>
          </cell>
          <cell r="F19">
            <v>0</v>
          </cell>
          <cell r="G19">
            <v>1199695</v>
          </cell>
          <cell r="J19">
            <v>191000</v>
          </cell>
        </row>
        <row r="21">
          <cell r="G21">
            <v>347544</v>
          </cell>
          <cell r="J21">
            <v>347544</v>
          </cell>
        </row>
        <row r="22">
          <cell r="J22">
            <v>231696</v>
          </cell>
        </row>
        <row r="23">
          <cell r="E23">
            <v>0</v>
          </cell>
          <cell r="F23">
            <v>0</v>
          </cell>
          <cell r="G23">
            <v>347544</v>
          </cell>
          <cell r="J23">
            <v>1596058</v>
          </cell>
        </row>
        <row r="24">
          <cell r="J24">
            <v>316315</v>
          </cell>
        </row>
        <row r="25">
          <cell r="G25">
            <v>1187442</v>
          </cell>
        </row>
        <row r="27">
          <cell r="E27">
            <v>161555</v>
          </cell>
          <cell r="F27">
            <v>104237</v>
          </cell>
          <cell r="G27">
            <v>0</v>
          </cell>
        </row>
        <row r="29">
          <cell r="E29">
            <v>247061</v>
          </cell>
          <cell r="F29">
            <v>142696</v>
          </cell>
          <cell r="G29">
            <v>0</v>
          </cell>
        </row>
        <row r="31">
          <cell r="E31">
            <v>408616</v>
          </cell>
          <cell r="F31">
            <v>246933</v>
          </cell>
          <cell r="G31">
            <v>1187442</v>
          </cell>
        </row>
        <row r="33">
          <cell r="G33">
            <v>231696</v>
          </cell>
        </row>
        <row r="35">
          <cell r="E35">
            <v>0</v>
          </cell>
          <cell r="F35">
            <v>0</v>
          </cell>
          <cell r="G35">
            <v>231696</v>
          </cell>
        </row>
        <row r="37">
          <cell r="G37">
            <v>144810</v>
          </cell>
        </row>
        <row r="39">
          <cell r="E39">
            <v>171505</v>
          </cell>
          <cell r="F39">
            <v>130940</v>
          </cell>
          <cell r="G39">
            <v>0</v>
          </cell>
        </row>
        <row r="41">
          <cell r="E41">
            <v>171505</v>
          </cell>
          <cell r="F41">
            <v>130940</v>
          </cell>
          <cell r="G41">
            <v>144810</v>
          </cell>
        </row>
      </sheetData>
      <sheetData sheetId="3">
        <row r="14">
          <cell r="E14">
            <v>78632</v>
          </cell>
          <cell r="G14">
            <v>17522</v>
          </cell>
          <cell r="J14">
            <v>96154</v>
          </cell>
        </row>
        <row r="15">
          <cell r="E15">
            <v>78632</v>
          </cell>
          <cell r="F15">
            <v>0</v>
          </cell>
          <cell r="G15">
            <v>17522</v>
          </cell>
        </row>
        <row r="16">
          <cell r="J16">
            <v>21142</v>
          </cell>
        </row>
        <row r="17">
          <cell r="E17">
            <v>21142</v>
          </cell>
        </row>
        <row r="18">
          <cell r="E18">
            <v>21142</v>
          </cell>
          <cell r="F18">
            <v>0</v>
          </cell>
          <cell r="G18">
            <v>0</v>
          </cell>
        </row>
      </sheetData>
      <sheetData sheetId="4">
        <row r="14">
          <cell r="E14">
            <v>156937</v>
          </cell>
          <cell r="F14">
            <v>0</v>
          </cell>
          <cell r="G14">
            <v>4608</v>
          </cell>
          <cell r="J14">
            <v>21294</v>
          </cell>
        </row>
        <row r="16">
          <cell r="J16">
            <v>8489</v>
          </cell>
        </row>
        <row r="17">
          <cell r="J17">
            <v>223618</v>
          </cell>
        </row>
        <row r="18">
          <cell r="J18">
            <v>14024</v>
          </cell>
        </row>
        <row r="19">
          <cell r="J19">
            <v>32473</v>
          </cell>
        </row>
        <row r="20">
          <cell r="E20">
            <v>187</v>
          </cell>
          <cell r="F20">
            <v>0</v>
          </cell>
          <cell r="G20">
            <v>0</v>
          </cell>
          <cell r="J20">
            <v>11254</v>
          </cell>
        </row>
        <row r="21">
          <cell r="J21">
            <v>58646</v>
          </cell>
        </row>
        <row r="22">
          <cell r="E22">
            <v>49</v>
          </cell>
          <cell r="F22">
            <v>0</v>
          </cell>
          <cell r="G22">
            <v>0</v>
          </cell>
          <cell r="J22">
            <v>200862</v>
          </cell>
        </row>
        <row r="23">
          <cell r="J23">
            <v>22229</v>
          </cell>
        </row>
        <row r="24">
          <cell r="E24">
            <v>69</v>
          </cell>
          <cell r="F24">
            <v>0</v>
          </cell>
          <cell r="G24">
            <v>0</v>
          </cell>
        </row>
        <row r="26">
          <cell r="E26">
            <v>146</v>
          </cell>
          <cell r="F26">
            <v>0</v>
          </cell>
          <cell r="G26">
            <v>0</v>
          </cell>
        </row>
        <row r="28">
          <cell r="E28">
            <v>196</v>
          </cell>
          <cell r="F28">
            <v>0</v>
          </cell>
          <cell r="G28">
            <v>0</v>
          </cell>
        </row>
        <row r="30">
          <cell r="E30">
            <v>86</v>
          </cell>
          <cell r="F30">
            <v>0</v>
          </cell>
          <cell r="G30">
            <v>1600</v>
          </cell>
        </row>
        <row r="32">
          <cell r="E32">
            <v>107</v>
          </cell>
          <cell r="F32">
            <v>0</v>
          </cell>
          <cell r="G32">
            <v>0</v>
          </cell>
        </row>
        <row r="34">
          <cell r="E34">
            <v>482</v>
          </cell>
          <cell r="F34">
            <v>0</v>
          </cell>
          <cell r="G34">
            <v>0</v>
          </cell>
        </row>
        <row r="36">
          <cell r="E36">
            <v>0</v>
          </cell>
          <cell r="F36">
            <v>0</v>
          </cell>
          <cell r="G36">
            <v>12974</v>
          </cell>
        </row>
        <row r="38">
          <cell r="E38">
            <v>158259</v>
          </cell>
          <cell r="F38">
            <v>0</v>
          </cell>
          <cell r="G38">
            <v>19182</v>
          </cell>
        </row>
        <row r="42">
          <cell r="E42">
            <v>13903</v>
          </cell>
          <cell r="F42">
            <v>0</v>
          </cell>
          <cell r="G42">
            <v>34914</v>
          </cell>
        </row>
        <row r="51">
          <cell r="E51">
            <v>5</v>
          </cell>
          <cell r="F51">
            <v>0</v>
          </cell>
          <cell r="G51">
            <v>0</v>
          </cell>
        </row>
        <row r="53">
          <cell r="E53">
            <v>186</v>
          </cell>
          <cell r="F53">
            <v>0</v>
          </cell>
          <cell r="G53">
            <v>0</v>
          </cell>
        </row>
        <row r="55">
          <cell r="E55">
            <v>384</v>
          </cell>
          <cell r="F55">
            <v>0</v>
          </cell>
          <cell r="G55">
            <v>841</v>
          </cell>
        </row>
        <row r="57">
          <cell r="E57">
            <v>117</v>
          </cell>
          <cell r="F57">
            <v>0</v>
          </cell>
          <cell r="G57">
            <v>0</v>
          </cell>
        </row>
        <row r="59">
          <cell r="E59">
            <v>334</v>
          </cell>
          <cell r="F59">
            <v>0</v>
          </cell>
          <cell r="G59">
            <v>0</v>
          </cell>
        </row>
        <row r="61">
          <cell r="E61">
            <v>1182</v>
          </cell>
          <cell r="F61">
            <v>0</v>
          </cell>
          <cell r="G61">
            <v>0</v>
          </cell>
        </row>
        <row r="63">
          <cell r="E63">
            <v>646</v>
          </cell>
          <cell r="F63">
            <v>0</v>
          </cell>
          <cell r="G63">
            <v>0</v>
          </cell>
        </row>
        <row r="65">
          <cell r="E65">
            <v>502</v>
          </cell>
          <cell r="F65">
            <v>0</v>
          </cell>
          <cell r="G65">
            <v>1500</v>
          </cell>
        </row>
        <row r="67">
          <cell r="E67">
            <v>243</v>
          </cell>
          <cell r="F67">
            <v>0</v>
          </cell>
          <cell r="G67">
            <v>0</v>
          </cell>
        </row>
        <row r="69">
          <cell r="E69">
            <v>229</v>
          </cell>
          <cell r="F69">
            <v>0</v>
          </cell>
          <cell r="G69">
            <v>0</v>
          </cell>
        </row>
        <row r="71">
          <cell r="E71">
            <v>17731</v>
          </cell>
          <cell r="F71">
            <v>0</v>
          </cell>
          <cell r="G71">
            <v>37255</v>
          </cell>
        </row>
        <row r="77">
          <cell r="E77">
            <v>3748</v>
          </cell>
          <cell r="F77">
            <v>0</v>
          </cell>
          <cell r="G77">
            <v>7506</v>
          </cell>
        </row>
        <row r="80">
          <cell r="E80">
            <v>3748</v>
          </cell>
          <cell r="F80">
            <v>0</v>
          </cell>
          <cell r="G80">
            <v>7506</v>
          </cell>
        </row>
        <row r="84">
          <cell r="E84">
            <v>9089</v>
          </cell>
          <cell r="F84">
            <v>0</v>
          </cell>
          <cell r="G84">
            <v>121234</v>
          </cell>
        </row>
        <row r="86">
          <cell r="E86">
            <v>245</v>
          </cell>
          <cell r="F86">
            <v>0</v>
          </cell>
          <cell r="G86">
            <v>0</v>
          </cell>
        </row>
        <row r="88">
          <cell r="E88">
            <v>1456</v>
          </cell>
          <cell r="F88">
            <v>0</v>
          </cell>
          <cell r="G88">
            <v>0</v>
          </cell>
        </row>
        <row r="90">
          <cell r="E90">
            <v>1886</v>
          </cell>
          <cell r="F90">
            <v>0</v>
          </cell>
          <cell r="G90">
            <v>0</v>
          </cell>
        </row>
        <row r="92">
          <cell r="E92">
            <v>97</v>
          </cell>
          <cell r="F92">
            <v>0</v>
          </cell>
          <cell r="G92">
            <v>0</v>
          </cell>
        </row>
        <row r="94">
          <cell r="E94">
            <v>886</v>
          </cell>
          <cell r="F94">
            <v>0</v>
          </cell>
          <cell r="G94">
            <v>0</v>
          </cell>
        </row>
        <row r="96">
          <cell r="E96">
            <v>8799</v>
          </cell>
          <cell r="F96">
            <v>0</v>
          </cell>
          <cell r="G96">
            <v>0</v>
          </cell>
        </row>
        <row r="98">
          <cell r="E98">
            <v>572</v>
          </cell>
          <cell r="F98">
            <v>0</v>
          </cell>
          <cell r="G98">
            <v>0</v>
          </cell>
        </row>
        <row r="100">
          <cell r="E100">
            <v>286</v>
          </cell>
          <cell r="F100">
            <v>0</v>
          </cell>
          <cell r="G100">
            <v>0</v>
          </cell>
        </row>
        <row r="102">
          <cell r="E102">
            <v>751</v>
          </cell>
          <cell r="F102">
            <v>0</v>
          </cell>
          <cell r="G102">
            <v>0</v>
          </cell>
        </row>
        <row r="104">
          <cell r="E104">
            <v>3776</v>
          </cell>
          <cell r="F104">
            <v>0</v>
          </cell>
          <cell r="G104">
            <v>0</v>
          </cell>
        </row>
        <row r="106">
          <cell r="E106">
            <v>1962</v>
          </cell>
          <cell r="F106">
            <v>0</v>
          </cell>
          <cell r="G106">
            <v>0</v>
          </cell>
        </row>
        <row r="108">
          <cell r="E108">
            <v>1752</v>
          </cell>
          <cell r="F108">
            <v>0</v>
          </cell>
          <cell r="G108">
            <v>0</v>
          </cell>
        </row>
        <row r="110">
          <cell r="E110">
            <v>6056</v>
          </cell>
          <cell r="F110">
            <v>0</v>
          </cell>
          <cell r="G110">
            <v>0</v>
          </cell>
        </row>
        <row r="112">
          <cell r="E112">
            <v>5845</v>
          </cell>
          <cell r="F112">
            <v>0</v>
          </cell>
          <cell r="G112">
            <v>0</v>
          </cell>
        </row>
        <row r="114">
          <cell r="E114">
            <v>1677</v>
          </cell>
          <cell r="F114">
            <v>0</v>
          </cell>
          <cell r="G114">
            <v>0</v>
          </cell>
        </row>
        <row r="116">
          <cell r="E116">
            <v>5878</v>
          </cell>
          <cell r="F116">
            <v>0</v>
          </cell>
          <cell r="G116">
            <v>0</v>
          </cell>
        </row>
        <row r="118">
          <cell r="E118">
            <v>4476</v>
          </cell>
          <cell r="F118">
            <v>0</v>
          </cell>
          <cell r="G118">
            <v>0</v>
          </cell>
        </row>
        <row r="120">
          <cell r="E120">
            <v>5510</v>
          </cell>
          <cell r="F120">
            <v>0</v>
          </cell>
          <cell r="G120">
            <v>0</v>
          </cell>
        </row>
        <row r="122">
          <cell r="E122">
            <v>335</v>
          </cell>
          <cell r="F122">
            <v>0</v>
          </cell>
          <cell r="G122">
            <v>0</v>
          </cell>
        </row>
        <row r="124">
          <cell r="E124">
            <v>1629</v>
          </cell>
          <cell r="F124">
            <v>0</v>
          </cell>
          <cell r="G124">
            <v>0</v>
          </cell>
        </row>
        <row r="126">
          <cell r="E126">
            <v>360</v>
          </cell>
          <cell r="F126">
            <v>275</v>
          </cell>
          <cell r="G126">
            <v>0</v>
          </cell>
        </row>
        <row r="128">
          <cell r="E128">
            <v>10912</v>
          </cell>
          <cell r="F128">
            <v>8185</v>
          </cell>
          <cell r="G128">
            <v>0</v>
          </cell>
        </row>
        <row r="130">
          <cell r="E130">
            <v>714</v>
          </cell>
          <cell r="F130">
            <v>384</v>
          </cell>
          <cell r="G130">
            <v>0</v>
          </cell>
        </row>
        <row r="132">
          <cell r="E132">
            <v>3640</v>
          </cell>
          <cell r="F132">
            <v>0</v>
          </cell>
          <cell r="G132">
            <v>0</v>
          </cell>
        </row>
        <row r="134">
          <cell r="E134">
            <v>1039</v>
          </cell>
          <cell r="F134">
            <v>0</v>
          </cell>
          <cell r="G134">
            <v>0</v>
          </cell>
        </row>
        <row r="138">
          <cell r="E138">
            <v>79628</v>
          </cell>
          <cell r="F138">
            <v>8844</v>
          </cell>
          <cell r="G138">
            <v>121234</v>
          </cell>
        </row>
        <row r="142">
          <cell r="E142">
            <v>67471</v>
          </cell>
          <cell r="F142">
            <v>0</v>
          </cell>
          <cell r="G142">
            <v>14480</v>
          </cell>
        </row>
        <row r="147">
          <cell r="E147">
            <v>67471</v>
          </cell>
          <cell r="F147">
            <v>0</v>
          </cell>
          <cell r="G147">
            <v>14480</v>
          </cell>
        </row>
        <row r="150">
          <cell r="E150">
            <v>0</v>
          </cell>
          <cell r="F150">
            <v>0</v>
          </cell>
          <cell r="G150">
            <v>34895</v>
          </cell>
        </row>
        <row r="152">
          <cell r="E152">
            <v>0</v>
          </cell>
          <cell r="F152">
            <v>0</v>
          </cell>
          <cell r="G152">
            <v>349</v>
          </cell>
        </row>
        <row r="154">
          <cell r="E154">
            <v>191</v>
          </cell>
          <cell r="F154">
            <v>0</v>
          </cell>
          <cell r="G154">
            <v>0</v>
          </cell>
        </row>
        <row r="156">
          <cell r="E156">
            <v>1378</v>
          </cell>
          <cell r="F156">
            <v>0</v>
          </cell>
          <cell r="G156">
            <v>0</v>
          </cell>
        </row>
        <row r="158">
          <cell r="E158">
            <v>269</v>
          </cell>
          <cell r="F158">
            <v>0</v>
          </cell>
          <cell r="G158">
            <v>0</v>
          </cell>
        </row>
        <row r="160">
          <cell r="E160">
            <v>217</v>
          </cell>
          <cell r="F160">
            <v>0</v>
          </cell>
          <cell r="G160">
            <v>0</v>
          </cell>
        </row>
        <row r="162">
          <cell r="E162">
            <v>287</v>
          </cell>
          <cell r="F162">
            <v>0</v>
          </cell>
          <cell r="G162">
            <v>0</v>
          </cell>
        </row>
        <row r="164">
          <cell r="E164">
            <v>212</v>
          </cell>
          <cell r="F164">
            <v>0</v>
          </cell>
          <cell r="G164">
            <v>0</v>
          </cell>
        </row>
        <row r="166">
          <cell r="E166">
            <v>202</v>
          </cell>
          <cell r="F166">
            <v>0</v>
          </cell>
          <cell r="G166">
            <v>0</v>
          </cell>
        </row>
        <row r="168">
          <cell r="E168">
            <v>99</v>
          </cell>
          <cell r="F168">
            <v>0</v>
          </cell>
          <cell r="G168">
            <v>0</v>
          </cell>
        </row>
        <row r="170">
          <cell r="E170">
            <v>105</v>
          </cell>
          <cell r="F170">
            <v>0</v>
          </cell>
          <cell r="G170">
            <v>0</v>
          </cell>
        </row>
        <row r="172">
          <cell r="E172">
            <v>286</v>
          </cell>
          <cell r="F172">
            <v>0</v>
          </cell>
          <cell r="G172">
            <v>0</v>
          </cell>
        </row>
        <row r="174">
          <cell r="E174">
            <v>2805</v>
          </cell>
          <cell r="F174">
            <v>0</v>
          </cell>
          <cell r="G174">
            <v>0</v>
          </cell>
        </row>
        <row r="176">
          <cell r="E176">
            <v>2871</v>
          </cell>
          <cell r="F176">
            <v>0</v>
          </cell>
          <cell r="G176">
            <v>0</v>
          </cell>
        </row>
        <row r="178">
          <cell r="E178">
            <v>8922</v>
          </cell>
          <cell r="F178">
            <v>0</v>
          </cell>
          <cell r="G178">
            <v>35244</v>
          </cell>
        </row>
        <row r="182">
          <cell r="E182">
            <v>19369</v>
          </cell>
          <cell r="F182">
            <v>0</v>
          </cell>
          <cell r="G182">
            <v>0</v>
          </cell>
        </row>
        <row r="184">
          <cell r="E184">
            <v>1685</v>
          </cell>
          <cell r="F184">
            <v>0</v>
          </cell>
          <cell r="G184">
            <v>0</v>
          </cell>
        </row>
        <row r="186">
          <cell r="E186">
            <v>1175</v>
          </cell>
          <cell r="F186">
            <v>0</v>
          </cell>
          <cell r="G186">
            <v>0</v>
          </cell>
        </row>
        <row r="189">
          <cell r="E189">
            <v>22229</v>
          </cell>
          <cell r="F189">
            <v>0</v>
          </cell>
          <cell r="G189">
            <v>0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3"/>
  <sheetViews>
    <sheetView workbookViewId="0">
      <selection activeCell="B10" sqref="B10:C10"/>
    </sheetView>
  </sheetViews>
  <sheetFormatPr defaultColWidth="9.42578125" defaultRowHeight="15" x14ac:dyDescent="0.25"/>
  <cols>
    <col min="1" max="1" width="8.5703125" style="158" customWidth="1"/>
    <col min="2" max="2" width="77.7109375" style="158" customWidth="1"/>
    <col min="3" max="3" width="11.5703125" style="159" customWidth="1"/>
    <col min="4" max="16384" width="9.42578125" style="158"/>
  </cols>
  <sheetData>
    <row r="1" spans="1:4" x14ac:dyDescent="0.25">
      <c r="B1" s="268" t="s">
        <v>434</v>
      </c>
      <c r="C1" s="268"/>
    </row>
    <row r="2" spans="1:4" x14ac:dyDescent="0.25">
      <c r="B2" s="268" t="s">
        <v>433</v>
      </c>
      <c r="C2" s="268"/>
    </row>
    <row r="3" spans="1:4" x14ac:dyDescent="0.25">
      <c r="B3" s="268" t="s">
        <v>432</v>
      </c>
      <c r="C3" s="268"/>
    </row>
    <row r="4" spans="1:4" x14ac:dyDescent="0.25">
      <c r="B4" s="268" t="s">
        <v>431</v>
      </c>
      <c r="C4" s="268"/>
    </row>
    <row r="5" spans="1:4" x14ac:dyDescent="0.25">
      <c r="B5" s="262" t="s">
        <v>430</v>
      </c>
      <c r="C5" s="262"/>
    </row>
    <row r="6" spans="1:4" x14ac:dyDescent="0.25">
      <c r="B6" s="262" t="s">
        <v>460</v>
      </c>
      <c r="C6" s="262"/>
    </row>
    <row r="7" spans="1:4" x14ac:dyDescent="0.25">
      <c r="B7" s="262" t="s">
        <v>459</v>
      </c>
      <c r="C7" s="262"/>
    </row>
    <row r="8" spans="1:4" x14ac:dyDescent="0.25">
      <c r="B8" s="262" t="s">
        <v>464</v>
      </c>
      <c r="C8" s="262"/>
    </row>
    <row r="9" spans="1:4" x14ac:dyDescent="0.25">
      <c r="B9" s="262" t="s">
        <v>463</v>
      </c>
      <c r="C9" s="262"/>
    </row>
    <row r="10" spans="1:4" x14ac:dyDescent="0.25">
      <c r="B10" s="262" t="s">
        <v>462</v>
      </c>
      <c r="C10" s="262"/>
    </row>
    <row r="11" spans="1:4" x14ac:dyDescent="0.25">
      <c r="B11" s="207"/>
      <c r="C11" s="207"/>
    </row>
    <row r="12" spans="1:4" ht="21.75" customHeight="1" x14ac:dyDescent="0.25">
      <c r="A12" s="263" t="s">
        <v>290</v>
      </c>
      <c r="B12" s="263"/>
      <c r="C12" s="263"/>
    </row>
    <row r="13" spans="1:4" x14ac:dyDescent="0.25">
      <c r="C13" s="160" t="s">
        <v>188</v>
      </c>
    </row>
    <row r="14" spans="1:4" x14ac:dyDescent="0.25">
      <c r="A14" s="264" t="s">
        <v>291</v>
      </c>
      <c r="B14" s="266" t="s">
        <v>292</v>
      </c>
      <c r="C14" s="266" t="s">
        <v>0</v>
      </c>
    </row>
    <row r="15" spans="1:4" ht="8.85" customHeight="1" x14ac:dyDescent="0.25">
      <c r="A15" s="265"/>
      <c r="B15" s="267"/>
      <c r="C15" s="267"/>
    </row>
    <row r="16" spans="1:4" x14ac:dyDescent="0.25">
      <c r="A16" s="161" t="s">
        <v>79</v>
      </c>
      <c r="B16" s="162" t="s">
        <v>293</v>
      </c>
      <c r="C16" s="163">
        <f>C17+C22+C26</f>
        <v>16410181</v>
      </c>
      <c r="D16" s="164"/>
    </row>
    <row r="17" spans="1:4" x14ac:dyDescent="0.25">
      <c r="A17" s="161" t="s">
        <v>294</v>
      </c>
      <c r="B17" s="165" t="s">
        <v>295</v>
      </c>
      <c r="C17" s="163">
        <f>C18</f>
        <v>14668117</v>
      </c>
      <c r="D17" s="164"/>
    </row>
    <row r="18" spans="1:4" ht="15.75" customHeight="1" x14ac:dyDescent="0.25">
      <c r="A18" s="161" t="s">
        <v>296</v>
      </c>
      <c r="B18" s="166" t="s">
        <v>369</v>
      </c>
      <c r="C18" s="167">
        <f>C19+C20+C21</f>
        <v>14668117</v>
      </c>
      <c r="D18" s="164"/>
    </row>
    <row r="19" spans="1:4" ht="17.25" customHeight="1" x14ac:dyDescent="0.25">
      <c r="A19" s="161" t="s">
        <v>297</v>
      </c>
      <c r="B19" s="166" t="s">
        <v>370</v>
      </c>
      <c r="C19" s="168">
        <v>8691207</v>
      </c>
      <c r="D19" s="164"/>
    </row>
    <row r="20" spans="1:4" ht="17.25" customHeight="1" x14ac:dyDescent="0.25">
      <c r="A20" s="161" t="s">
        <v>298</v>
      </c>
      <c r="B20" s="166" t="s">
        <v>371</v>
      </c>
      <c r="C20" s="169">
        <v>2723984</v>
      </c>
      <c r="D20" s="164"/>
    </row>
    <row r="21" spans="1:4" x14ac:dyDescent="0.25">
      <c r="A21" s="161" t="s">
        <v>299</v>
      </c>
      <c r="B21" s="196" t="s">
        <v>401</v>
      </c>
      <c r="C21" s="169">
        <v>3252926</v>
      </c>
      <c r="D21" s="164"/>
    </row>
    <row r="22" spans="1:4" x14ac:dyDescent="0.25">
      <c r="A22" s="161" t="s">
        <v>300</v>
      </c>
      <c r="B22" s="162" t="s">
        <v>301</v>
      </c>
      <c r="C22" s="163">
        <f>C23+C24+C25</f>
        <v>577792</v>
      </c>
      <c r="D22" s="164"/>
    </row>
    <row r="23" spans="1:4" x14ac:dyDescent="0.25">
      <c r="A23" s="161" t="s">
        <v>302</v>
      </c>
      <c r="B23" s="166" t="s">
        <v>372</v>
      </c>
      <c r="C23" s="169">
        <v>251390</v>
      </c>
      <c r="D23" s="164"/>
    </row>
    <row r="24" spans="1:4" x14ac:dyDescent="0.25">
      <c r="A24" s="161" t="s">
        <v>303</v>
      </c>
      <c r="B24" s="166" t="s">
        <v>373</v>
      </c>
      <c r="C24" s="169">
        <v>7820</v>
      </c>
      <c r="D24" s="164"/>
    </row>
    <row r="25" spans="1:4" x14ac:dyDescent="0.25">
      <c r="A25" s="161" t="s">
        <v>304</v>
      </c>
      <c r="B25" s="166" t="s">
        <v>374</v>
      </c>
      <c r="C25" s="170">
        <v>318582</v>
      </c>
      <c r="D25" s="164"/>
    </row>
    <row r="26" spans="1:4" x14ac:dyDescent="0.25">
      <c r="A26" s="161" t="s">
        <v>305</v>
      </c>
      <c r="B26" s="171" t="s">
        <v>306</v>
      </c>
      <c r="C26" s="163">
        <f>C27+C28+C29</f>
        <v>1164272</v>
      </c>
    </row>
    <row r="27" spans="1:4" x14ac:dyDescent="0.25">
      <c r="A27" s="161" t="s">
        <v>307</v>
      </c>
      <c r="B27" s="166" t="s">
        <v>375</v>
      </c>
      <c r="C27" s="169">
        <v>78197</v>
      </c>
    </row>
    <row r="28" spans="1:4" x14ac:dyDescent="0.25">
      <c r="A28" s="172" t="s">
        <v>308</v>
      </c>
      <c r="B28" s="166" t="s">
        <v>376</v>
      </c>
      <c r="C28" s="169">
        <v>43443</v>
      </c>
    </row>
    <row r="29" spans="1:4" x14ac:dyDescent="0.25">
      <c r="A29" s="161" t="s">
        <v>309</v>
      </c>
      <c r="B29" s="166" t="s">
        <v>377</v>
      </c>
      <c r="C29" s="168">
        <v>1042632</v>
      </c>
    </row>
    <row r="30" spans="1:4" x14ac:dyDescent="0.25">
      <c r="A30" s="161" t="s">
        <v>204</v>
      </c>
      <c r="B30" s="162" t="s">
        <v>310</v>
      </c>
      <c r="C30" s="163">
        <f>C31+C35+C39+C40</f>
        <v>1220931</v>
      </c>
    </row>
    <row r="31" spans="1:4" x14ac:dyDescent="0.25">
      <c r="A31" s="161" t="s">
        <v>311</v>
      </c>
      <c r="B31" s="162" t="s">
        <v>312</v>
      </c>
      <c r="C31" s="163">
        <f>C32+C33+C34</f>
        <v>184778</v>
      </c>
    </row>
    <row r="32" spans="1:4" ht="30" x14ac:dyDescent="0.25">
      <c r="A32" s="161" t="s">
        <v>313</v>
      </c>
      <c r="B32" s="173" t="s">
        <v>378</v>
      </c>
      <c r="C32" s="170">
        <v>145679</v>
      </c>
    </row>
    <row r="33" spans="1:3" x14ac:dyDescent="0.25">
      <c r="A33" s="161" t="s">
        <v>314</v>
      </c>
      <c r="B33" s="174" t="s">
        <v>379</v>
      </c>
      <c r="C33" s="170">
        <v>18825</v>
      </c>
    </row>
    <row r="34" spans="1:3" x14ac:dyDescent="0.25">
      <c r="A34" s="161" t="s">
        <v>315</v>
      </c>
      <c r="B34" s="173" t="s">
        <v>380</v>
      </c>
      <c r="C34" s="170">
        <v>20274</v>
      </c>
    </row>
    <row r="35" spans="1:3" x14ac:dyDescent="0.25">
      <c r="A35" s="161" t="s">
        <v>316</v>
      </c>
      <c r="B35" s="162" t="s">
        <v>317</v>
      </c>
      <c r="C35" s="163">
        <f>C36+C37+C38</f>
        <v>935669</v>
      </c>
    </row>
    <row r="36" spans="1:3" x14ac:dyDescent="0.25">
      <c r="A36" s="161" t="s">
        <v>318</v>
      </c>
      <c r="B36" s="166" t="s">
        <v>381</v>
      </c>
      <c r="C36" s="175">
        <v>163385</v>
      </c>
    </row>
    <row r="37" spans="1:3" x14ac:dyDescent="0.25">
      <c r="A37" s="161" t="s">
        <v>319</v>
      </c>
      <c r="B37" s="166" t="s">
        <v>382</v>
      </c>
      <c r="C37" s="167">
        <v>100152</v>
      </c>
    </row>
    <row r="38" spans="1:3" ht="15" customHeight="1" x14ac:dyDescent="0.25">
      <c r="A38" s="161" t="s">
        <v>320</v>
      </c>
      <c r="B38" s="166" t="s">
        <v>383</v>
      </c>
      <c r="C38" s="169">
        <v>672132</v>
      </c>
    </row>
    <row r="39" spans="1:3" x14ac:dyDescent="0.25">
      <c r="A39" s="161" t="s">
        <v>321</v>
      </c>
      <c r="B39" s="162" t="s">
        <v>322</v>
      </c>
      <c r="C39" s="176">
        <v>2896</v>
      </c>
    </row>
    <row r="40" spans="1:3" x14ac:dyDescent="0.25">
      <c r="A40" s="161" t="s">
        <v>323</v>
      </c>
      <c r="B40" s="162" t="s">
        <v>324</v>
      </c>
      <c r="C40" s="184">
        <v>97588</v>
      </c>
    </row>
    <row r="41" spans="1:3" ht="17.25" customHeight="1" x14ac:dyDescent="0.25">
      <c r="A41" s="161" t="s">
        <v>80</v>
      </c>
      <c r="B41" s="177" t="s">
        <v>325</v>
      </c>
      <c r="C41" s="178">
        <f>C42</f>
        <v>20273</v>
      </c>
    </row>
    <row r="42" spans="1:3" x14ac:dyDescent="0.25">
      <c r="A42" s="161" t="s">
        <v>326</v>
      </c>
      <c r="B42" s="177" t="s">
        <v>327</v>
      </c>
      <c r="C42" s="178">
        <f>C43+C44</f>
        <v>20273</v>
      </c>
    </row>
    <row r="43" spans="1:3" x14ac:dyDescent="0.25">
      <c r="A43" s="161" t="s">
        <v>328</v>
      </c>
      <c r="B43" s="179" t="s">
        <v>384</v>
      </c>
      <c r="C43" s="180">
        <v>20273</v>
      </c>
    </row>
    <row r="44" spans="1:3" hidden="1" x14ac:dyDescent="0.25">
      <c r="A44" s="161" t="s">
        <v>329</v>
      </c>
      <c r="B44" s="181" t="s">
        <v>330</v>
      </c>
      <c r="C44" s="180"/>
    </row>
    <row r="45" spans="1:3" x14ac:dyDescent="0.25">
      <c r="A45" s="161" t="s">
        <v>81</v>
      </c>
      <c r="B45" s="162" t="s">
        <v>331</v>
      </c>
      <c r="C45" s="163">
        <f>C46+C84+C85</f>
        <v>18336475</v>
      </c>
    </row>
    <row r="46" spans="1:3" x14ac:dyDescent="0.25">
      <c r="A46" s="161" t="s">
        <v>332</v>
      </c>
      <c r="B46" s="182" t="s">
        <v>333</v>
      </c>
      <c r="C46" s="163">
        <f>C47+C69+C70+C71</f>
        <v>16145866</v>
      </c>
    </row>
    <row r="47" spans="1:3" x14ac:dyDescent="0.25">
      <c r="A47" s="161" t="s">
        <v>334</v>
      </c>
      <c r="B47" s="183" t="s">
        <v>335</v>
      </c>
      <c r="C47" s="184">
        <f>C48+C49+C50+C51+C52+C53+C54+C56+C57+C59+C60+C61+C62+C63+C64+C65+C66+C67+C68+C55+C58</f>
        <v>2568263</v>
      </c>
    </row>
    <row r="48" spans="1:3" x14ac:dyDescent="0.25">
      <c r="A48" s="161" t="s">
        <v>336</v>
      </c>
      <c r="B48" s="166" t="s">
        <v>385</v>
      </c>
      <c r="C48" s="168">
        <v>579</v>
      </c>
    </row>
    <row r="49" spans="1:3" x14ac:dyDescent="0.25">
      <c r="A49" s="161" t="s">
        <v>337</v>
      </c>
      <c r="B49" s="166" t="s">
        <v>226</v>
      </c>
      <c r="C49" s="168">
        <v>7501</v>
      </c>
    </row>
    <row r="50" spans="1:3" x14ac:dyDescent="0.25">
      <c r="A50" s="161" t="s">
        <v>338</v>
      </c>
      <c r="B50" s="166" t="s">
        <v>386</v>
      </c>
      <c r="C50" s="168">
        <v>8000</v>
      </c>
    </row>
    <row r="51" spans="1:3" x14ac:dyDescent="0.25">
      <c r="A51" s="161" t="s">
        <v>339</v>
      </c>
      <c r="B51" s="166" t="s">
        <v>227</v>
      </c>
      <c r="C51" s="168">
        <v>216439</v>
      </c>
    </row>
    <row r="52" spans="1:3" x14ac:dyDescent="0.25">
      <c r="A52" s="161" t="s">
        <v>340</v>
      </c>
      <c r="B52" s="166" t="s">
        <v>387</v>
      </c>
      <c r="C52" s="168">
        <v>520804</v>
      </c>
    </row>
    <row r="53" spans="1:3" x14ac:dyDescent="0.25">
      <c r="A53" s="161" t="s">
        <v>341</v>
      </c>
      <c r="B53" s="166" t="s">
        <v>388</v>
      </c>
      <c r="C53" s="168">
        <v>447733</v>
      </c>
    </row>
    <row r="54" spans="1:3" x14ac:dyDescent="0.25">
      <c r="A54" s="161" t="s">
        <v>342</v>
      </c>
      <c r="B54" s="166" t="s">
        <v>389</v>
      </c>
      <c r="C54" s="168">
        <v>92215</v>
      </c>
    </row>
    <row r="55" spans="1:3" x14ac:dyDescent="0.25">
      <c r="A55" s="161" t="s">
        <v>343</v>
      </c>
      <c r="B55" s="166" t="s">
        <v>390</v>
      </c>
      <c r="C55" s="168">
        <v>13718</v>
      </c>
    </row>
    <row r="56" spans="1:3" ht="30" x14ac:dyDescent="0.25">
      <c r="A56" s="161" t="s">
        <v>344</v>
      </c>
      <c r="B56" s="173" t="s">
        <v>391</v>
      </c>
      <c r="C56" s="168">
        <v>204105</v>
      </c>
    </row>
    <row r="57" spans="1:3" x14ac:dyDescent="0.25">
      <c r="A57" s="161" t="s">
        <v>345</v>
      </c>
      <c r="B57" s="173" t="s">
        <v>392</v>
      </c>
      <c r="C57" s="168">
        <v>77005</v>
      </c>
    </row>
    <row r="58" spans="1:3" x14ac:dyDescent="0.25">
      <c r="A58" s="161" t="s">
        <v>346</v>
      </c>
      <c r="B58" s="173" t="s">
        <v>393</v>
      </c>
      <c r="C58" s="168">
        <v>71297</v>
      </c>
    </row>
    <row r="59" spans="1:3" x14ac:dyDescent="0.25">
      <c r="A59" s="161" t="s">
        <v>347</v>
      </c>
      <c r="B59" s="166" t="s">
        <v>229</v>
      </c>
      <c r="C59" s="168">
        <v>62761</v>
      </c>
    </row>
    <row r="60" spans="1:3" x14ac:dyDescent="0.25">
      <c r="A60" s="161" t="s">
        <v>348</v>
      </c>
      <c r="B60" s="166" t="s">
        <v>230</v>
      </c>
      <c r="C60" s="168">
        <v>8689</v>
      </c>
    </row>
    <row r="61" spans="1:3" x14ac:dyDescent="0.25">
      <c r="A61" s="161" t="s">
        <v>349</v>
      </c>
      <c r="B61" s="166" t="s">
        <v>238</v>
      </c>
      <c r="C61" s="168">
        <v>782</v>
      </c>
    </row>
    <row r="62" spans="1:3" x14ac:dyDescent="0.25">
      <c r="A62" s="161" t="s">
        <v>350</v>
      </c>
      <c r="B62" s="166" t="s">
        <v>394</v>
      </c>
      <c r="C62" s="168">
        <v>16855</v>
      </c>
    </row>
    <row r="63" spans="1:3" x14ac:dyDescent="0.25">
      <c r="A63" s="161" t="s">
        <v>351</v>
      </c>
      <c r="B63" s="166" t="s">
        <v>395</v>
      </c>
      <c r="C63" s="168">
        <v>316976</v>
      </c>
    </row>
    <row r="64" spans="1:3" ht="30" x14ac:dyDescent="0.25">
      <c r="A64" s="161" t="s">
        <v>352</v>
      </c>
      <c r="B64" s="173" t="s">
        <v>396</v>
      </c>
      <c r="C64" s="168">
        <v>12483</v>
      </c>
    </row>
    <row r="65" spans="1:3" x14ac:dyDescent="0.25">
      <c r="A65" s="161" t="s">
        <v>353</v>
      </c>
      <c r="B65" s="166" t="s">
        <v>397</v>
      </c>
      <c r="C65" s="168">
        <v>232565</v>
      </c>
    </row>
    <row r="66" spans="1:3" x14ac:dyDescent="0.25">
      <c r="A66" s="161" t="s">
        <v>354</v>
      </c>
      <c r="B66" s="166" t="s">
        <v>398</v>
      </c>
      <c r="C66" s="168">
        <v>201865</v>
      </c>
    </row>
    <row r="67" spans="1:3" x14ac:dyDescent="0.25">
      <c r="A67" s="161" t="s">
        <v>355</v>
      </c>
      <c r="B67" s="166" t="s">
        <v>231</v>
      </c>
      <c r="C67" s="168">
        <v>25933</v>
      </c>
    </row>
    <row r="68" spans="1:3" x14ac:dyDescent="0.25">
      <c r="A68" s="161" t="s">
        <v>356</v>
      </c>
      <c r="B68" s="166" t="s">
        <v>399</v>
      </c>
      <c r="C68" s="168">
        <v>29958</v>
      </c>
    </row>
    <row r="69" spans="1:3" x14ac:dyDescent="0.25">
      <c r="A69" s="161" t="s">
        <v>357</v>
      </c>
      <c r="B69" s="182" t="s">
        <v>358</v>
      </c>
      <c r="C69" s="178">
        <v>8854647</v>
      </c>
    </row>
    <row r="70" spans="1:3" x14ac:dyDescent="0.25">
      <c r="A70" s="161" t="s">
        <v>359</v>
      </c>
      <c r="B70" s="182" t="s">
        <v>360</v>
      </c>
      <c r="C70" s="178">
        <v>2811464</v>
      </c>
    </row>
    <row r="71" spans="1:3" x14ac:dyDescent="0.25">
      <c r="A71" s="161" t="s">
        <v>361</v>
      </c>
      <c r="B71" s="182" t="s">
        <v>362</v>
      </c>
      <c r="C71" s="178">
        <f>SUM(C72:C83)</f>
        <v>1911492</v>
      </c>
    </row>
    <row r="72" spans="1:3" ht="45" x14ac:dyDescent="0.25">
      <c r="A72" s="206" t="s">
        <v>428</v>
      </c>
      <c r="B72" s="205" t="s">
        <v>427</v>
      </c>
      <c r="C72" s="167">
        <v>173772</v>
      </c>
    </row>
    <row r="73" spans="1:3" ht="30" x14ac:dyDescent="0.25">
      <c r="A73" s="206" t="s">
        <v>426</v>
      </c>
      <c r="B73" s="205" t="s">
        <v>425</v>
      </c>
      <c r="C73" s="167">
        <v>260658</v>
      </c>
    </row>
    <row r="74" spans="1:3" ht="30" x14ac:dyDescent="0.25">
      <c r="A74" s="206" t="s">
        <v>424</v>
      </c>
      <c r="B74" s="205" t="s">
        <v>423</v>
      </c>
      <c r="C74" s="167">
        <v>260658</v>
      </c>
    </row>
    <row r="75" spans="1:3" x14ac:dyDescent="0.25">
      <c r="A75" s="206" t="s">
        <v>422</v>
      </c>
      <c r="B75" s="205" t="s">
        <v>421</v>
      </c>
      <c r="C75" s="167">
        <v>173772</v>
      </c>
    </row>
    <row r="76" spans="1:3" ht="30" x14ac:dyDescent="0.25">
      <c r="A76" s="206" t="s">
        <v>420</v>
      </c>
      <c r="B76" s="205" t="s">
        <v>419</v>
      </c>
      <c r="C76" s="167">
        <v>144810</v>
      </c>
    </row>
    <row r="77" spans="1:3" x14ac:dyDescent="0.25">
      <c r="A77" s="206" t="s">
        <v>418</v>
      </c>
      <c r="B77" s="205" t="s">
        <v>417</v>
      </c>
      <c r="C77" s="167">
        <v>57924</v>
      </c>
    </row>
    <row r="78" spans="1:3" x14ac:dyDescent="0.25">
      <c r="A78" s="206" t="s">
        <v>416</v>
      </c>
      <c r="B78" s="205" t="s">
        <v>415</v>
      </c>
      <c r="C78" s="167">
        <v>144810</v>
      </c>
    </row>
    <row r="79" spans="1:3" x14ac:dyDescent="0.25">
      <c r="A79" s="206" t="s">
        <v>414</v>
      </c>
      <c r="B79" s="205" t="s">
        <v>413</v>
      </c>
      <c r="C79" s="167">
        <v>144810</v>
      </c>
    </row>
    <row r="80" spans="1:3" ht="30" x14ac:dyDescent="0.25">
      <c r="A80" s="206" t="s">
        <v>412</v>
      </c>
      <c r="B80" s="205" t="s">
        <v>411</v>
      </c>
      <c r="C80" s="167">
        <v>202734</v>
      </c>
    </row>
    <row r="81" spans="1:3" x14ac:dyDescent="0.25">
      <c r="A81" s="206" t="s">
        <v>410</v>
      </c>
      <c r="B81" s="205" t="s">
        <v>409</v>
      </c>
      <c r="C81" s="167">
        <v>144810</v>
      </c>
    </row>
    <row r="82" spans="1:3" x14ac:dyDescent="0.25">
      <c r="A82" s="206" t="s">
        <v>408</v>
      </c>
      <c r="B82" s="205" t="s">
        <v>407</v>
      </c>
      <c r="C82" s="167">
        <v>144810</v>
      </c>
    </row>
    <row r="83" spans="1:3" ht="30" x14ac:dyDescent="0.25">
      <c r="A83" s="206" t="s">
        <v>406</v>
      </c>
      <c r="B83" s="205" t="s">
        <v>405</v>
      </c>
      <c r="C83" s="167">
        <v>57924</v>
      </c>
    </row>
    <row r="84" spans="1:3" x14ac:dyDescent="0.25">
      <c r="A84" s="161" t="s">
        <v>363</v>
      </c>
      <c r="B84" s="182" t="s">
        <v>364</v>
      </c>
      <c r="C84" s="185">
        <v>2006952</v>
      </c>
    </row>
    <row r="85" spans="1:3" x14ac:dyDescent="0.25">
      <c r="A85" s="161" t="s">
        <v>365</v>
      </c>
      <c r="B85" s="204" t="s">
        <v>404</v>
      </c>
      <c r="C85" s="163">
        <v>183657</v>
      </c>
    </row>
    <row r="86" spans="1:3" hidden="1" x14ac:dyDescent="0.25">
      <c r="A86" s="161" t="s">
        <v>366</v>
      </c>
      <c r="B86" s="204" t="s">
        <v>403</v>
      </c>
      <c r="C86" s="163"/>
    </row>
    <row r="87" spans="1:3" x14ac:dyDescent="0.25">
      <c r="A87" s="197" t="s">
        <v>82</v>
      </c>
      <c r="B87" s="198" t="s">
        <v>367</v>
      </c>
      <c r="C87" s="199">
        <f>C16+C30+C41+C45</f>
        <v>35987860</v>
      </c>
    </row>
    <row r="88" spans="1:3" hidden="1" x14ac:dyDescent="0.25">
      <c r="A88" s="161"/>
      <c r="B88" s="162"/>
      <c r="C88" s="186"/>
    </row>
    <row r="89" spans="1:3" hidden="1" x14ac:dyDescent="0.25">
      <c r="A89" s="161"/>
      <c r="B89" s="187"/>
      <c r="C89" s="186"/>
    </row>
    <row r="90" spans="1:3" s="191" customFormat="1" hidden="1" x14ac:dyDescent="0.25">
      <c r="A90" s="188"/>
      <c r="B90" s="189"/>
      <c r="C90" s="190"/>
    </row>
    <row r="91" spans="1:3" hidden="1" x14ac:dyDescent="0.25">
      <c r="A91" s="161"/>
      <c r="B91" s="187"/>
      <c r="C91" s="192"/>
    </row>
    <row r="92" spans="1:3" hidden="1" x14ac:dyDescent="0.25">
      <c r="A92" s="161"/>
      <c r="B92" s="193"/>
      <c r="C92" s="194"/>
    </row>
    <row r="93" spans="1:3" x14ac:dyDescent="0.25">
      <c r="B93" s="195" t="s">
        <v>400</v>
      </c>
    </row>
  </sheetData>
  <mergeCells count="14">
    <mergeCell ref="B6:C6"/>
    <mergeCell ref="B5:C5"/>
    <mergeCell ref="B1:C1"/>
    <mergeCell ref="B2:C2"/>
    <mergeCell ref="B3:C3"/>
    <mergeCell ref="B4:C4"/>
    <mergeCell ref="B7:C7"/>
    <mergeCell ref="B8:C8"/>
    <mergeCell ref="A12:C12"/>
    <mergeCell ref="A14:A15"/>
    <mergeCell ref="B14:B15"/>
    <mergeCell ref="C14:C15"/>
    <mergeCell ref="B9:C9"/>
    <mergeCell ref="B10:C10"/>
  </mergeCells>
  <pageMargins left="0.98425196850393704" right="0.19685039370078741" top="0.78740157480314965" bottom="0.78740157480314965" header="0.31496062992125984" footer="0.31496062992125984"/>
  <pageSetup paperSize="9" scale="9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8"/>
  <sheetViews>
    <sheetView showZeros="0" workbookViewId="0">
      <pane xSplit="1" ySplit="12" topLeftCell="B26" activePane="bottomRight" state="frozen"/>
      <selection pane="topRight" activeCell="B1" sqref="B1"/>
      <selection pane="bottomLeft" activeCell="A13" sqref="A13"/>
      <selection pane="bottomRight" activeCell="P38" sqref="P3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68" t="s">
        <v>434</v>
      </c>
      <c r="C1" s="268"/>
      <c r="D1" s="268"/>
      <c r="E1" s="268"/>
      <c r="F1" s="268"/>
      <c r="G1" s="268"/>
    </row>
    <row r="2" spans="1:10" x14ac:dyDescent="0.25">
      <c r="B2" s="268" t="s">
        <v>433</v>
      </c>
      <c r="C2" s="268"/>
      <c r="D2" s="268"/>
      <c r="E2" s="268"/>
      <c r="F2" s="268"/>
      <c r="G2" s="268"/>
    </row>
    <row r="3" spans="1:10" x14ac:dyDescent="0.25">
      <c r="B3" s="268" t="s">
        <v>432</v>
      </c>
      <c r="C3" s="268"/>
      <c r="D3" s="268"/>
      <c r="E3" s="268"/>
      <c r="F3" s="268"/>
      <c r="G3" s="268"/>
    </row>
    <row r="4" spans="1:10" x14ac:dyDescent="0.25">
      <c r="B4" s="268" t="s">
        <v>475</v>
      </c>
      <c r="C4" s="268"/>
      <c r="D4" s="268"/>
      <c r="E4" s="268"/>
      <c r="F4" s="268"/>
      <c r="G4" s="268"/>
    </row>
    <row r="5" spans="1:10" ht="15" customHeight="1" x14ac:dyDescent="0.25">
      <c r="B5" s="262" t="s">
        <v>474</v>
      </c>
      <c r="C5" s="262"/>
      <c r="D5" s="262"/>
      <c r="E5" s="262"/>
      <c r="F5" s="262"/>
      <c r="G5" s="262"/>
    </row>
    <row r="6" spans="1:10" ht="15" customHeight="1" x14ac:dyDescent="0.25">
      <c r="B6" s="262" t="s">
        <v>467</v>
      </c>
      <c r="C6" s="262"/>
      <c r="D6" s="262"/>
      <c r="E6" s="262"/>
      <c r="F6" s="262"/>
      <c r="G6" s="262"/>
    </row>
    <row r="7" spans="1:10" x14ac:dyDescent="0.25">
      <c r="B7" s="329"/>
      <c r="C7" s="330"/>
      <c r="D7" s="329"/>
      <c r="E7" s="329"/>
      <c r="F7" s="329"/>
      <c r="G7" s="329"/>
    </row>
    <row r="8" spans="1:10" ht="33.75" customHeight="1" x14ac:dyDescent="0.25">
      <c r="A8" s="277" t="s">
        <v>285</v>
      </c>
      <c r="B8" s="277"/>
      <c r="C8" s="277"/>
      <c r="D8" s="277"/>
      <c r="E8" s="277"/>
      <c r="F8" s="277"/>
      <c r="G8" s="277"/>
    </row>
    <row r="9" spans="1:10" ht="17.25" customHeight="1" x14ac:dyDescent="0.25">
      <c r="G9" s="4" t="s">
        <v>188</v>
      </c>
    </row>
    <row r="10" spans="1:10" x14ac:dyDescent="0.25">
      <c r="A10" s="278" t="s">
        <v>5</v>
      </c>
      <c r="B10" s="308" t="s">
        <v>193</v>
      </c>
      <c r="C10" s="279" t="s">
        <v>60</v>
      </c>
      <c r="D10" s="280" t="s">
        <v>0</v>
      </c>
      <c r="E10" s="280" t="s">
        <v>235</v>
      </c>
      <c r="F10" s="280"/>
      <c r="G10" s="280"/>
    </row>
    <row r="11" spans="1:10" x14ac:dyDescent="0.25">
      <c r="A11" s="278"/>
      <c r="B11" s="309"/>
      <c r="C11" s="279"/>
      <c r="D11" s="280"/>
      <c r="E11" s="280" t="s">
        <v>1</v>
      </c>
      <c r="F11" s="280"/>
      <c r="G11" s="279" t="s">
        <v>2</v>
      </c>
    </row>
    <row r="12" spans="1:10" ht="28.5" customHeight="1" x14ac:dyDescent="0.25">
      <c r="A12" s="278"/>
      <c r="B12" s="310"/>
      <c r="C12" s="279"/>
      <c r="D12" s="280"/>
      <c r="E12" s="250" t="s">
        <v>3</v>
      </c>
      <c r="F12" s="249" t="s">
        <v>4</v>
      </c>
      <c r="G12" s="279"/>
    </row>
    <row r="13" spans="1:10" ht="15.95" customHeight="1" x14ac:dyDescent="0.25">
      <c r="A13" s="7" t="s">
        <v>79</v>
      </c>
      <c r="B13" s="319" t="s">
        <v>6</v>
      </c>
      <c r="C13" s="271"/>
      <c r="D13" s="271"/>
      <c r="E13" s="271"/>
      <c r="F13" s="271"/>
      <c r="G13" s="272"/>
      <c r="J13" s="328" t="s">
        <v>473</v>
      </c>
    </row>
    <row r="14" spans="1:10" ht="15" customHeight="1" x14ac:dyDescent="0.25">
      <c r="A14" s="7" t="s">
        <v>204</v>
      </c>
      <c r="B14" s="18" t="s">
        <v>20</v>
      </c>
      <c r="C14" s="9"/>
      <c r="D14" s="10">
        <f>SUM(D15:D16)</f>
        <v>59532</v>
      </c>
      <c r="E14" s="10">
        <f>SUM(E15:E16)</f>
        <v>857</v>
      </c>
      <c r="F14" s="10">
        <f>SUM(F15:F16)</f>
        <v>321</v>
      </c>
      <c r="G14" s="10">
        <f>SUM(G15:G16)</f>
        <v>58675</v>
      </c>
      <c r="I14" s="131" t="s">
        <v>447</v>
      </c>
      <c r="J14" s="26">
        <f>D15</f>
        <v>13121</v>
      </c>
    </row>
    <row r="15" spans="1:10" ht="15" customHeight="1" x14ac:dyDescent="0.25">
      <c r="A15" s="13"/>
      <c r="B15" s="66"/>
      <c r="C15" s="9" t="s">
        <v>9</v>
      </c>
      <c r="D15" s="10">
        <f>E15+G15</f>
        <v>13121</v>
      </c>
      <c r="E15" s="10">
        <v>785</v>
      </c>
      <c r="F15" s="10">
        <v>321</v>
      </c>
      <c r="G15" s="10">
        <v>12336</v>
      </c>
      <c r="I15" s="131" t="s">
        <v>446</v>
      </c>
      <c r="J15" s="26"/>
    </row>
    <row r="16" spans="1:10" ht="15" customHeight="1" x14ac:dyDescent="0.25">
      <c r="A16" s="13"/>
      <c r="B16" s="125"/>
      <c r="C16" s="9" t="s">
        <v>21</v>
      </c>
      <c r="D16" s="10">
        <f>E16+G16</f>
        <v>46411</v>
      </c>
      <c r="E16" s="10">
        <v>72</v>
      </c>
      <c r="F16" s="10"/>
      <c r="G16" s="10">
        <v>46339</v>
      </c>
      <c r="I16" s="131" t="s">
        <v>445</v>
      </c>
      <c r="J16" s="26">
        <f>D16</f>
        <v>46411</v>
      </c>
    </row>
    <row r="17" spans="1:10" ht="15.95" customHeight="1" x14ac:dyDescent="0.25">
      <c r="A17" s="126" t="s">
        <v>80</v>
      </c>
      <c r="B17" s="1" t="s">
        <v>195</v>
      </c>
      <c r="C17" s="16"/>
      <c r="D17" s="1">
        <f>D14</f>
        <v>59532</v>
      </c>
      <c r="E17" s="1">
        <f>E14</f>
        <v>857</v>
      </c>
      <c r="F17" s="1">
        <f>F14</f>
        <v>321</v>
      </c>
      <c r="G17" s="1">
        <f>G14</f>
        <v>58675</v>
      </c>
      <c r="I17" s="131" t="s">
        <v>444</v>
      </c>
      <c r="J17" s="26">
        <f>D20+D37</f>
        <v>248348</v>
      </c>
    </row>
    <row r="18" spans="1:10" ht="15.95" customHeight="1" x14ac:dyDescent="0.25">
      <c r="A18" s="13" t="s">
        <v>81</v>
      </c>
      <c r="B18" s="273" t="s">
        <v>66</v>
      </c>
      <c r="C18" s="274"/>
      <c r="D18" s="274"/>
      <c r="E18" s="274"/>
      <c r="F18" s="274"/>
      <c r="G18" s="275"/>
      <c r="I18" s="131" t="s">
        <v>443</v>
      </c>
      <c r="J18" s="26">
        <f>D21</f>
        <v>516083</v>
      </c>
    </row>
    <row r="19" spans="1:10" ht="15" customHeight="1" x14ac:dyDescent="0.25">
      <c r="A19" s="7" t="s">
        <v>82</v>
      </c>
      <c r="B19" s="21" t="s">
        <v>20</v>
      </c>
      <c r="C19" s="22"/>
      <c r="D19" s="10">
        <f>D20+D21+D22+D23</f>
        <v>716471</v>
      </c>
      <c r="E19" s="10">
        <f>E20+E21+E22+E23</f>
        <v>3575</v>
      </c>
      <c r="F19" s="10">
        <f>F20+F21+F22+F23</f>
        <v>2607</v>
      </c>
      <c r="G19" s="10">
        <f>G20+G21+G22+G23</f>
        <v>712896</v>
      </c>
      <c r="I19" s="131" t="s">
        <v>442</v>
      </c>
      <c r="J19" s="26">
        <f>D22</f>
        <v>3649</v>
      </c>
    </row>
    <row r="20" spans="1:10" ht="15" customHeight="1" x14ac:dyDescent="0.25">
      <c r="A20" s="13"/>
      <c r="B20" s="49"/>
      <c r="C20" s="22" t="s">
        <v>25</v>
      </c>
      <c r="D20" s="10">
        <f>E20+G20</f>
        <v>156395</v>
      </c>
      <c r="E20" s="10"/>
      <c r="F20" s="10"/>
      <c r="G20" s="10">
        <v>156395</v>
      </c>
      <c r="I20" s="131" t="s">
        <v>441</v>
      </c>
      <c r="J20" s="26">
        <f>D26</f>
        <v>58909</v>
      </c>
    </row>
    <row r="21" spans="1:10" ht="15" customHeight="1" x14ac:dyDescent="0.25">
      <c r="A21" s="31"/>
      <c r="B21" s="32"/>
      <c r="C21" s="59" t="s">
        <v>33</v>
      </c>
      <c r="D21" s="10">
        <f>E21+G21</f>
        <v>516083</v>
      </c>
      <c r="E21" s="29"/>
      <c r="F21" s="29"/>
      <c r="G21" s="29">
        <v>516083</v>
      </c>
      <c r="I21" s="131" t="s">
        <v>440</v>
      </c>
      <c r="J21" s="26">
        <f>D23+D30+D40+D41</f>
        <v>1078614</v>
      </c>
    </row>
    <row r="22" spans="1:10" ht="15" customHeight="1" x14ac:dyDescent="0.25">
      <c r="A22" s="31"/>
      <c r="B22" s="32"/>
      <c r="C22" s="59" t="s">
        <v>22</v>
      </c>
      <c r="D22" s="10">
        <f>E22+G22</f>
        <v>3649</v>
      </c>
      <c r="E22" s="29"/>
      <c r="F22" s="29"/>
      <c r="G22" s="29">
        <v>3649</v>
      </c>
      <c r="I22" s="131" t="s">
        <v>439</v>
      </c>
      <c r="J22" s="26">
        <f>D31+D32+D33+D34</f>
        <v>22789</v>
      </c>
    </row>
    <row r="23" spans="1:10" ht="15" customHeight="1" x14ac:dyDescent="0.25">
      <c r="A23" s="31"/>
      <c r="B23" s="32"/>
      <c r="C23" s="59" t="s">
        <v>32</v>
      </c>
      <c r="D23" s="10">
        <f>E23+G23</f>
        <v>40344</v>
      </c>
      <c r="E23" s="29">
        <v>3575</v>
      </c>
      <c r="F23" s="29">
        <v>2607</v>
      </c>
      <c r="G23" s="29">
        <v>36769</v>
      </c>
      <c r="I23" s="131" t="s">
        <v>438</v>
      </c>
      <c r="J23" s="26"/>
    </row>
    <row r="24" spans="1:10" ht="15.95" customHeight="1" x14ac:dyDescent="0.25">
      <c r="A24" s="126" t="s">
        <v>83</v>
      </c>
      <c r="B24" s="1" t="s">
        <v>196</v>
      </c>
      <c r="C24" s="16"/>
      <c r="D24" s="1">
        <f>D19</f>
        <v>716471</v>
      </c>
      <c r="E24" s="1">
        <f>E19</f>
        <v>3575</v>
      </c>
      <c r="F24" s="1">
        <f>F19</f>
        <v>2607</v>
      </c>
      <c r="G24" s="1">
        <f>G19</f>
        <v>712896</v>
      </c>
      <c r="I24" s="210" t="s">
        <v>191</v>
      </c>
      <c r="J24" s="209">
        <f>SUM(J14:J23)</f>
        <v>1987924</v>
      </c>
    </row>
    <row r="25" spans="1:10" ht="15.95" customHeight="1" x14ac:dyDescent="0.25">
      <c r="A25" s="13" t="s">
        <v>84</v>
      </c>
      <c r="B25" s="273" t="s">
        <v>70</v>
      </c>
      <c r="C25" s="271"/>
      <c r="D25" s="271"/>
      <c r="E25" s="271"/>
      <c r="F25" s="271"/>
      <c r="G25" s="272"/>
    </row>
    <row r="26" spans="1:10" ht="15" customHeight="1" x14ac:dyDescent="0.25">
      <c r="A26" s="7" t="s">
        <v>85</v>
      </c>
      <c r="B26" s="18" t="s">
        <v>20</v>
      </c>
      <c r="C26" s="9" t="s">
        <v>34</v>
      </c>
      <c r="D26" s="10">
        <f>E26+G26</f>
        <v>58909</v>
      </c>
      <c r="E26" s="10"/>
      <c r="F26" s="10"/>
      <c r="G26" s="10">
        <v>58909</v>
      </c>
      <c r="J26" s="2">
        <f>J24-D46</f>
        <v>0</v>
      </c>
    </row>
    <row r="27" spans="1:10" ht="15.95" customHeight="1" x14ac:dyDescent="0.25">
      <c r="A27" s="126" t="s">
        <v>86</v>
      </c>
      <c r="B27" s="1" t="s">
        <v>197</v>
      </c>
      <c r="C27" s="127"/>
      <c r="D27" s="1">
        <f>D26</f>
        <v>58909</v>
      </c>
      <c r="E27" s="1">
        <f>E26</f>
        <v>0</v>
      </c>
      <c r="F27" s="1">
        <f>F26</f>
        <v>0</v>
      </c>
      <c r="G27" s="1">
        <f>G26</f>
        <v>58909</v>
      </c>
    </row>
    <row r="28" spans="1:10" ht="15.95" customHeight="1" x14ac:dyDescent="0.25">
      <c r="A28" s="13" t="s">
        <v>87</v>
      </c>
      <c r="B28" s="273" t="s">
        <v>190</v>
      </c>
      <c r="C28" s="274"/>
      <c r="D28" s="274"/>
      <c r="E28" s="274"/>
      <c r="F28" s="274"/>
      <c r="G28" s="275"/>
    </row>
    <row r="29" spans="1:10" ht="15" customHeight="1" x14ac:dyDescent="0.25">
      <c r="A29" s="7" t="s">
        <v>88</v>
      </c>
      <c r="B29" s="48" t="s">
        <v>20</v>
      </c>
      <c r="C29" s="22"/>
      <c r="D29" s="10">
        <f>SUM(D30:D31)</f>
        <v>98572</v>
      </c>
      <c r="E29" s="10">
        <f>SUM(E30:E31)</f>
        <v>10933</v>
      </c>
      <c r="F29" s="10">
        <f>SUM(F30:F31)</f>
        <v>0</v>
      </c>
      <c r="G29" s="10">
        <f>SUM(G30:G31)</f>
        <v>87639</v>
      </c>
    </row>
    <row r="30" spans="1:10" ht="15" customHeight="1" x14ac:dyDescent="0.25">
      <c r="A30" s="13"/>
      <c r="B30" s="71"/>
      <c r="C30" s="22" t="s">
        <v>32</v>
      </c>
      <c r="D30" s="10">
        <f>E30+G30</f>
        <v>85683</v>
      </c>
      <c r="E30" s="33">
        <v>6733</v>
      </c>
      <c r="F30" s="33"/>
      <c r="G30" s="33">
        <v>78950</v>
      </c>
    </row>
    <row r="31" spans="1:10" ht="15" customHeight="1" x14ac:dyDescent="0.25">
      <c r="A31" s="13"/>
      <c r="B31" s="71"/>
      <c r="C31" s="22" t="s">
        <v>57</v>
      </c>
      <c r="D31" s="10">
        <f>E31+G31</f>
        <v>12889</v>
      </c>
      <c r="E31" s="33">
        <v>4200</v>
      </c>
      <c r="F31" s="33"/>
      <c r="G31" s="33">
        <v>8689</v>
      </c>
    </row>
    <row r="32" spans="1:10" ht="15" customHeight="1" x14ac:dyDescent="0.25">
      <c r="A32" s="7" t="s">
        <v>89</v>
      </c>
      <c r="B32" s="21" t="s">
        <v>176</v>
      </c>
      <c r="C32" s="22" t="s">
        <v>57</v>
      </c>
      <c r="D32" s="10">
        <f>E32+G32</f>
        <v>4200</v>
      </c>
      <c r="E32" s="10">
        <v>4200</v>
      </c>
      <c r="F32" s="10"/>
      <c r="G32" s="10"/>
    </row>
    <row r="33" spans="1:7" ht="15" customHeight="1" x14ac:dyDescent="0.25">
      <c r="A33" s="7" t="s">
        <v>90</v>
      </c>
      <c r="B33" s="18" t="s">
        <v>37</v>
      </c>
      <c r="C33" s="9" t="s">
        <v>57</v>
      </c>
      <c r="D33" s="10">
        <f>E33+G33</f>
        <v>2600</v>
      </c>
      <c r="E33" s="10">
        <v>2600</v>
      </c>
      <c r="F33" s="10"/>
      <c r="G33" s="10"/>
    </row>
    <row r="34" spans="1:7" ht="15" customHeight="1" x14ac:dyDescent="0.25">
      <c r="A34" s="7" t="s">
        <v>91</v>
      </c>
      <c r="B34" s="18" t="s">
        <v>56</v>
      </c>
      <c r="C34" s="9" t="s">
        <v>57</v>
      </c>
      <c r="D34" s="10">
        <f>E34+G34</f>
        <v>3100</v>
      </c>
      <c r="E34" s="10">
        <v>3100</v>
      </c>
      <c r="F34" s="10"/>
      <c r="G34" s="10"/>
    </row>
    <row r="35" spans="1:7" ht="15.95" customHeight="1" x14ac:dyDescent="0.25">
      <c r="A35" s="126" t="s">
        <v>92</v>
      </c>
      <c r="B35" s="1" t="s">
        <v>198</v>
      </c>
      <c r="C35" s="16"/>
      <c r="D35" s="1">
        <f>D29+SUM(D32:D34)</f>
        <v>108472</v>
      </c>
      <c r="E35" s="1">
        <f>E29+SUM(E32:E34)</f>
        <v>20833</v>
      </c>
      <c r="F35" s="1">
        <f>F29+SUM(F32:F34)</f>
        <v>0</v>
      </c>
      <c r="G35" s="1">
        <f>G29+SUM(G32:G34)</f>
        <v>87639</v>
      </c>
    </row>
    <row r="36" spans="1:7" ht="15.95" customHeight="1" x14ac:dyDescent="0.25">
      <c r="A36" s="13" t="s">
        <v>93</v>
      </c>
      <c r="B36" s="276" t="s">
        <v>203</v>
      </c>
      <c r="C36" s="291"/>
      <c r="D36" s="291"/>
      <c r="E36" s="291"/>
      <c r="F36" s="291"/>
      <c r="G36" s="291"/>
    </row>
    <row r="37" spans="1:7" ht="15" customHeight="1" x14ac:dyDescent="0.25">
      <c r="A37" s="7" t="s">
        <v>94</v>
      </c>
      <c r="B37" s="21" t="s">
        <v>20</v>
      </c>
      <c r="C37" s="22" t="s">
        <v>25</v>
      </c>
      <c r="D37" s="10">
        <f>E37+G37</f>
        <v>91953</v>
      </c>
      <c r="E37" s="33">
        <v>1940</v>
      </c>
      <c r="F37" s="33">
        <v>1477</v>
      </c>
      <c r="G37" s="33">
        <v>90013</v>
      </c>
    </row>
    <row r="38" spans="1:7" ht="15.95" customHeight="1" x14ac:dyDescent="0.25">
      <c r="A38" s="126" t="s">
        <v>95</v>
      </c>
      <c r="B38" s="1" t="s">
        <v>199</v>
      </c>
      <c r="C38" s="16"/>
      <c r="D38" s="1">
        <f>D37</f>
        <v>91953</v>
      </c>
      <c r="E38" s="1">
        <f>E37</f>
        <v>1940</v>
      </c>
      <c r="F38" s="1">
        <f>F37</f>
        <v>1477</v>
      </c>
      <c r="G38" s="1">
        <f>G37</f>
        <v>90013</v>
      </c>
    </row>
    <row r="39" spans="1:7" ht="15.95" customHeight="1" x14ac:dyDescent="0.25">
      <c r="A39" s="13" t="s">
        <v>96</v>
      </c>
      <c r="B39" s="276" t="s">
        <v>74</v>
      </c>
      <c r="C39" s="269"/>
      <c r="D39" s="269"/>
      <c r="E39" s="269"/>
      <c r="F39" s="269"/>
      <c r="G39" s="269"/>
    </row>
    <row r="40" spans="1:7" ht="15" customHeight="1" x14ac:dyDescent="0.25">
      <c r="A40" s="27" t="s">
        <v>97</v>
      </c>
      <c r="B40" s="21" t="s">
        <v>20</v>
      </c>
      <c r="C40" s="28" t="s">
        <v>32</v>
      </c>
      <c r="D40" s="10">
        <f>E40+G40</f>
        <v>946587</v>
      </c>
      <c r="E40" s="29">
        <v>24218</v>
      </c>
      <c r="F40" s="29">
        <v>4750</v>
      </c>
      <c r="G40" s="29">
        <v>922369</v>
      </c>
    </row>
    <row r="41" spans="1:7" ht="15" customHeight="1" x14ac:dyDescent="0.25">
      <c r="A41" s="27" t="s">
        <v>98</v>
      </c>
      <c r="B41" s="21" t="s">
        <v>30</v>
      </c>
      <c r="C41" s="28" t="s">
        <v>32</v>
      </c>
      <c r="D41" s="10">
        <f>E41+G41</f>
        <v>6000</v>
      </c>
      <c r="E41" s="29">
        <v>6000</v>
      </c>
      <c r="F41" s="29">
        <v>3740</v>
      </c>
      <c r="G41" s="29"/>
    </row>
    <row r="42" spans="1:7" ht="15.95" customHeight="1" x14ac:dyDescent="0.25">
      <c r="A42" s="126" t="s">
        <v>99</v>
      </c>
      <c r="B42" s="1" t="s">
        <v>200</v>
      </c>
      <c r="C42" s="127"/>
      <c r="D42" s="1">
        <f>SUM(D40:D41)</f>
        <v>952587</v>
      </c>
      <c r="E42" s="1">
        <f>SUM(E40:E41)</f>
        <v>30218</v>
      </c>
      <c r="F42" s="1">
        <f>SUM(F40:F41)</f>
        <v>8490</v>
      </c>
      <c r="G42" s="1">
        <f>SUM(G40:G41)</f>
        <v>922369</v>
      </c>
    </row>
    <row r="43" spans="1:7" ht="15.95" hidden="1" customHeight="1" x14ac:dyDescent="0.25">
      <c r="A43" s="126"/>
      <c r="B43" s="323" t="s">
        <v>76</v>
      </c>
      <c r="C43" s="323"/>
      <c r="D43" s="323"/>
      <c r="E43" s="323"/>
      <c r="F43" s="323"/>
      <c r="G43" s="323"/>
    </row>
    <row r="44" spans="1:7" ht="15" hidden="1" customHeight="1" x14ac:dyDescent="0.25">
      <c r="A44" s="126"/>
      <c r="B44" s="1" t="s">
        <v>20</v>
      </c>
      <c r="C44" s="127" t="s">
        <v>24</v>
      </c>
      <c r="D44" s="1"/>
      <c r="E44" s="1"/>
      <c r="F44" s="1"/>
      <c r="G44" s="1"/>
    </row>
    <row r="45" spans="1:7" ht="15.95" hidden="1" customHeight="1" x14ac:dyDescent="0.25">
      <c r="A45" s="126"/>
      <c r="B45" s="1" t="s">
        <v>236</v>
      </c>
      <c r="C45" s="127"/>
      <c r="D45" s="1">
        <f>D44</f>
        <v>0</v>
      </c>
      <c r="E45" s="1">
        <f>E44</f>
        <v>0</v>
      </c>
      <c r="F45" s="1">
        <f>F44</f>
        <v>0</v>
      </c>
      <c r="G45" s="1">
        <f>G44</f>
        <v>0</v>
      </c>
    </row>
    <row r="46" spans="1:7" ht="15.95" customHeight="1" x14ac:dyDescent="0.25">
      <c r="A46" s="128" t="s">
        <v>100</v>
      </c>
      <c r="B46" s="129" t="s">
        <v>191</v>
      </c>
      <c r="C46" s="130"/>
      <c r="D46" s="39">
        <f>D17+D24+D27+D35+D38+D42+D45</f>
        <v>1987924</v>
      </c>
      <c r="E46" s="39">
        <f>E17+E24+E27+E35+E38+E42+E45</f>
        <v>57423</v>
      </c>
      <c r="F46" s="39">
        <f>F17+F24+F27+F35+F38+F42+F45</f>
        <v>12895</v>
      </c>
      <c r="G46" s="39">
        <f>G17+G24+G27+G35+G38+G42+G45</f>
        <v>1930501</v>
      </c>
    </row>
    <row r="47" spans="1:7" ht="15" customHeight="1" x14ac:dyDescent="0.25">
      <c r="A47" s="40"/>
      <c r="B47" s="41"/>
      <c r="C47" s="42"/>
      <c r="D47" s="41"/>
      <c r="E47" s="41"/>
      <c r="F47" s="51"/>
      <c r="G47" s="44"/>
    </row>
    <row r="48" spans="1:7" x14ac:dyDescent="0.25">
      <c r="A48" s="40"/>
      <c r="B48" s="14"/>
      <c r="C48" s="45"/>
      <c r="D48" s="14"/>
      <c r="E48" s="14"/>
      <c r="F48" s="4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</sheetData>
  <mergeCells count="21">
    <mergeCell ref="B6:G6"/>
    <mergeCell ref="B1:G1"/>
    <mergeCell ref="B2:G2"/>
    <mergeCell ref="B3:G3"/>
    <mergeCell ref="B4:G4"/>
    <mergeCell ref="B5:G5"/>
    <mergeCell ref="A8:G8"/>
    <mergeCell ref="A10:A12"/>
    <mergeCell ref="B10:B12"/>
    <mergeCell ref="C10:C12"/>
    <mergeCell ref="D10:D12"/>
    <mergeCell ref="E10:G10"/>
    <mergeCell ref="E11:F11"/>
    <mergeCell ref="G11:G12"/>
    <mergeCell ref="B43:G43"/>
    <mergeCell ref="B13:G13"/>
    <mergeCell ref="B18:G18"/>
    <mergeCell ref="B25:G25"/>
    <mergeCell ref="B28:G28"/>
    <mergeCell ref="B36:G36"/>
    <mergeCell ref="B39:G39"/>
  </mergeCells>
  <pageMargins left="0.98425196850393704" right="0.39370078740157483" top="0.75590551181102361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8"/>
  <sheetViews>
    <sheetView showZeros="0" workbookViewId="0">
      <selection activeCell="B6" sqref="B6:G6"/>
    </sheetView>
  </sheetViews>
  <sheetFormatPr defaultRowHeight="15" x14ac:dyDescent="0.25"/>
  <cols>
    <col min="1" max="1" width="5" style="2" customWidth="1"/>
    <col min="2" max="2" width="44.570312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86" t="s">
        <v>434</v>
      </c>
      <c r="C1" s="286"/>
      <c r="D1" s="286"/>
      <c r="E1" s="286"/>
      <c r="F1" s="286"/>
      <c r="G1" s="286"/>
    </row>
    <row r="2" spans="1:10" x14ac:dyDescent="0.25">
      <c r="B2" s="286" t="s">
        <v>433</v>
      </c>
      <c r="C2" s="286"/>
      <c r="D2" s="286"/>
      <c r="E2" s="286"/>
      <c r="F2" s="286"/>
      <c r="G2" s="286"/>
    </row>
    <row r="3" spans="1:10" x14ac:dyDescent="0.25">
      <c r="B3" s="286" t="s">
        <v>432</v>
      </c>
      <c r="C3" s="286"/>
      <c r="D3" s="286"/>
      <c r="E3" s="286"/>
      <c r="F3" s="286"/>
      <c r="G3" s="286"/>
    </row>
    <row r="4" spans="1:10" x14ac:dyDescent="0.25">
      <c r="B4" s="286" t="s">
        <v>456</v>
      </c>
      <c r="C4" s="286"/>
      <c r="D4" s="286"/>
      <c r="E4" s="286"/>
      <c r="F4" s="286"/>
      <c r="G4" s="286"/>
    </row>
    <row r="5" spans="1:10" ht="15" customHeight="1" x14ac:dyDescent="0.25">
      <c r="B5" s="287" t="s">
        <v>430</v>
      </c>
      <c r="C5" s="287"/>
      <c r="D5" s="287"/>
      <c r="E5" s="287"/>
      <c r="F5" s="287"/>
      <c r="G5" s="287"/>
    </row>
    <row r="6" spans="1:10" ht="15" customHeight="1" x14ac:dyDescent="0.25">
      <c r="B6" s="287" t="s">
        <v>436</v>
      </c>
      <c r="C6" s="287"/>
      <c r="D6" s="287"/>
      <c r="E6" s="287"/>
      <c r="F6" s="287"/>
      <c r="G6" s="287"/>
    </row>
    <row r="7" spans="1:10" ht="15" customHeight="1" x14ac:dyDescent="0.25">
      <c r="B7" s="228"/>
      <c r="C7" s="228"/>
      <c r="D7" s="228"/>
      <c r="E7" s="228"/>
      <c r="F7" s="228"/>
      <c r="G7" s="228"/>
    </row>
    <row r="8" spans="1:10" ht="47.25" customHeight="1" x14ac:dyDescent="0.25">
      <c r="A8" s="277" t="s">
        <v>282</v>
      </c>
      <c r="B8" s="277"/>
      <c r="C8" s="277"/>
      <c r="D8" s="277"/>
      <c r="E8" s="277"/>
      <c r="F8" s="277"/>
      <c r="G8" s="277"/>
    </row>
    <row r="9" spans="1:10" ht="15" customHeight="1" x14ac:dyDescent="0.25">
      <c r="G9" s="131" t="s">
        <v>188</v>
      </c>
    </row>
    <row r="10" spans="1:10" ht="15.75" customHeight="1" x14ac:dyDescent="0.25">
      <c r="A10" s="278" t="s">
        <v>5</v>
      </c>
      <c r="B10" s="279" t="s">
        <v>194</v>
      </c>
      <c r="C10" s="279" t="s">
        <v>60</v>
      </c>
      <c r="D10" s="280" t="s">
        <v>0</v>
      </c>
      <c r="E10" s="280" t="s">
        <v>235</v>
      </c>
      <c r="F10" s="280"/>
      <c r="G10" s="280"/>
    </row>
    <row r="11" spans="1:10" ht="16.5" customHeight="1" x14ac:dyDescent="0.25">
      <c r="A11" s="278"/>
      <c r="B11" s="279"/>
      <c r="C11" s="279"/>
      <c r="D11" s="280"/>
      <c r="E11" s="280" t="s">
        <v>1</v>
      </c>
      <c r="F11" s="280"/>
      <c r="G11" s="279" t="s">
        <v>2</v>
      </c>
    </row>
    <row r="12" spans="1:10" ht="30" customHeight="1" x14ac:dyDescent="0.25">
      <c r="A12" s="278"/>
      <c r="B12" s="279"/>
      <c r="C12" s="279"/>
      <c r="D12" s="280"/>
      <c r="E12" s="201" t="s">
        <v>3</v>
      </c>
      <c r="F12" s="200" t="s">
        <v>4</v>
      </c>
      <c r="G12" s="279"/>
    </row>
    <row r="13" spans="1:10" ht="15.75" customHeight="1" x14ac:dyDescent="0.25">
      <c r="A13" s="7" t="s">
        <v>79</v>
      </c>
      <c r="B13" s="270" t="s">
        <v>6</v>
      </c>
      <c r="C13" s="271"/>
      <c r="D13" s="271"/>
      <c r="E13" s="271"/>
      <c r="F13" s="271"/>
      <c r="G13" s="272"/>
      <c r="I13" s="290" t="s">
        <v>455</v>
      </c>
      <c r="J13" s="290"/>
    </row>
    <row r="14" spans="1:10" ht="15" customHeight="1" x14ac:dyDescent="0.25">
      <c r="A14" s="7" t="s">
        <v>204</v>
      </c>
      <c r="B14" s="8" t="s">
        <v>20</v>
      </c>
      <c r="C14" s="9"/>
      <c r="D14" s="10">
        <f t="shared" ref="D14:D40" si="0">E14+G14</f>
        <v>161545</v>
      </c>
      <c r="E14" s="10">
        <f>E15+E18</f>
        <v>156937</v>
      </c>
      <c r="F14" s="10">
        <f>F15+F18</f>
        <v>0</v>
      </c>
      <c r="G14" s="10">
        <f>G15+G18</f>
        <v>4608</v>
      </c>
      <c r="I14" s="131" t="s">
        <v>447</v>
      </c>
      <c r="J14" s="26">
        <f>D15+D20+D22+D24+D26+D28+D30+D32+D34+D36</f>
        <v>21294</v>
      </c>
    </row>
    <row r="15" spans="1:10" ht="15" customHeight="1" x14ac:dyDescent="0.25">
      <c r="A15" s="13"/>
      <c r="B15" s="14"/>
      <c r="C15" s="9" t="s">
        <v>9</v>
      </c>
      <c r="D15" s="10">
        <f t="shared" si="0"/>
        <v>5398</v>
      </c>
      <c r="E15" s="10">
        <f>E17+E16</f>
        <v>790</v>
      </c>
      <c r="F15" s="10">
        <f>F17+F16</f>
        <v>0</v>
      </c>
      <c r="G15" s="10">
        <f>G17+G16</f>
        <v>4608</v>
      </c>
      <c r="I15" s="131" t="s">
        <v>446</v>
      </c>
      <c r="J15" s="26"/>
    </row>
    <row r="16" spans="1:10" ht="15" customHeight="1" x14ac:dyDescent="0.25">
      <c r="A16" s="13"/>
      <c r="B16" s="132" t="s">
        <v>263</v>
      </c>
      <c r="C16" s="9" t="s">
        <v>9</v>
      </c>
      <c r="D16" s="10">
        <f t="shared" si="0"/>
        <v>4608</v>
      </c>
      <c r="E16" s="10"/>
      <c r="F16" s="10"/>
      <c r="G16" s="10">
        <v>4608</v>
      </c>
      <c r="I16" s="131" t="s">
        <v>445</v>
      </c>
      <c r="J16" s="26">
        <f>D43</f>
        <v>8489</v>
      </c>
    </row>
    <row r="17" spans="1:10" s="26" customFormat="1" ht="15" customHeight="1" x14ac:dyDescent="0.2">
      <c r="A17" s="133"/>
      <c r="B17" s="134" t="s">
        <v>264</v>
      </c>
      <c r="C17" s="9" t="s">
        <v>9</v>
      </c>
      <c r="D17" s="78">
        <f t="shared" si="0"/>
        <v>790</v>
      </c>
      <c r="E17" s="78">
        <v>790</v>
      </c>
      <c r="F17" s="78"/>
      <c r="G17" s="78"/>
      <c r="I17" s="131" t="s">
        <v>444</v>
      </c>
      <c r="J17" s="26">
        <f>D18+D143</f>
        <v>223618</v>
      </c>
    </row>
    <row r="18" spans="1:10" s="136" customFormat="1" ht="15.75" customHeight="1" x14ac:dyDescent="0.25">
      <c r="A18" s="31"/>
      <c r="B18" s="135"/>
      <c r="C18" s="54" t="s">
        <v>25</v>
      </c>
      <c r="D18" s="29">
        <f t="shared" si="0"/>
        <v>156147</v>
      </c>
      <c r="E18" s="29">
        <f>E19</f>
        <v>156147</v>
      </c>
      <c r="F18" s="29">
        <f>F19</f>
        <v>0</v>
      </c>
      <c r="G18" s="29">
        <f>G19</f>
        <v>0</v>
      </c>
      <c r="I18" s="131" t="s">
        <v>443</v>
      </c>
      <c r="J18" s="139">
        <f>D45</f>
        <v>14024</v>
      </c>
    </row>
    <row r="19" spans="1:10" s="139" customFormat="1" ht="15" customHeight="1" x14ac:dyDescent="0.2">
      <c r="A19" s="137"/>
      <c r="B19" s="138" t="s">
        <v>263</v>
      </c>
      <c r="C19" s="54" t="s">
        <v>25</v>
      </c>
      <c r="D19" s="64">
        <f t="shared" si="0"/>
        <v>156147</v>
      </c>
      <c r="E19" s="64">
        <v>156147</v>
      </c>
      <c r="F19" s="64"/>
      <c r="G19" s="64"/>
      <c r="I19" s="131" t="s">
        <v>442</v>
      </c>
      <c r="J19" s="139">
        <f>D49+D51+D53+D55+D57+D59+D61+D63+D65+D67+D69</f>
        <v>32473</v>
      </c>
    </row>
    <row r="20" spans="1:10" ht="15" customHeight="1" x14ac:dyDescent="0.25">
      <c r="A20" s="7" t="s">
        <v>80</v>
      </c>
      <c r="B20" s="8" t="s">
        <v>7</v>
      </c>
      <c r="C20" s="9" t="s">
        <v>9</v>
      </c>
      <c r="D20" s="10">
        <f t="shared" si="0"/>
        <v>187</v>
      </c>
      <c r="E20" s="10">
        <f>E21</f>
        <v>187</v>
      </c>
      <c r="F20" s="10">
        <f>F21</f>
        <v>0</v>
      </c>
      <c r="G20" s="10">
        <f>G21</f>
        <v>0</v>
      </c>
      <c r="I20" s="131" t="s">
        <v>441</v>
      </c>
      <c r="J20" s="26">
        <f>D77</f>
        <v>11254</v>
      </c>
    </row>
    <row r="21" spans="1:10" s="26" customFormat="1" ht="15" customHeight="1" x14ac:dyDescent="0.25">
      <c r="A21" s="31"/>
      <c r="B21" s="138" t="s">
        <v>265</v>
      </c>
      <c r="C21" s="54" t="s">
        <v>9</v>
      </c>
      <c r="D21" s="64">
        <f t="shared" si="0"/>
        <v>187</v>
      </c>
      <c r="E21" s="64">
        <v>187</v>
      </c>
      <c r="F21" s="64"/>
      <c r="G21" s="64"/>
      <c r="I21" s="131" t="s">
        <v>440</v>
      </c>
      <c r="J21" s="26">
        <f>D145+D150+D152+D154+D156+D158+D160+D162+D164+D166+D168+D170+D172+D174+D176</f>
        <v>58646</v>
      </c>
    </row>
    <row r="22" spans="1:10" ht="15" customHeight="1" x14ac:dyDescent="0.25">
      <c r="A22" s="7" t="s">
        <v>81</v>
      </c>
      <c r="B22" s="8" t="s">
        <v>10</v>
      </c>
      <c r="C22" s="9" t="s">
        <v>9</v>
      </c>
      <c r="D22" s="10">
        <f t="shared" si="0"/>
        <v>49</v>
      </c>
      <c r="E22" s="10">
        <f>E23</f>
        <v>49</v>
      </c>
      <c r="F22" s="10">
        <f>F23</f>
        <v>0</v>
      </c>
      <c r="G22" s="10">
        <f>G23</f>
        <v>0</v>
      </c>
      <c r="I22" s="131" t="s">
        <v>439</v>
      </c>
      <c r="J22" s="26">
        <f>D84+D86+D88+D90+D92+D94+D96+D98+D100+D102+D104+D106+D108+D110+D112+D114+D116+D118+D120+D122+D124+D126+D128+D130+D132+D134</f>
        <v>200862</v>
      </c>
    </row>
    <row r="23" spans="1:10" s="26" customFormat="1" ht="15" customHeight="1" x14ac:dyDescent="0.25">
      <c r="A23" s="31"/>
      <c r="B23" s="138" t="s">
        <v>266</v>
      </c>
      <c r="C23" s="54" t="s">
        <v>9</v>
      </c>
      <c r="D23" s="78">
        <f t="shared" si="0"/>
        <v>49</v>
      </c>
      <c r="E23" s="64">
        <v>49</v>
      </c>
      <c r="F23" s="64"/>
      <c r="G23" s="64"/>
      <c r="I23" s="131" t="s">
        <v>438</v>
      </c>
      <c r="J23" s="26">
        <f>D182+D184+D186</f>
        <v>22229</v>
      </c>
    </row>
    <row r="24" spans="1:10" ht="15" customHeight="1" x14ac:dyDescent="0.25">
      <c r="A24" s="7" t="s">
        <v>82</v>
      </c>
      <c r="B24" s="8" t="s">
        <v>11</v>
      </c>
      <c r="C24" s="9" t="s">
        <v>9</v>
      </c>
      <c r="D24" s="10">
        <f t="shared" si="0"/>
        <v>69</v>
      </c>
      <c r="E24" s="10">
        <f>E25</f>
        <v>69</v>
      </c>
      <c r="F24" s="10">
        <f>F25</f>
        <v>0</v>
      </c>
      <c r="G24" s="10">
        <f>G25</f>
        <v>0</v>
      </c>
      <c r="I24" s="210" t="s">
        <v>191</v>
      </c>
      <c r="J24" s="209">
        <f>SUM(J14:J23)</f>
        <v>592889</v>
      </c>
    </row>
    <row r="25" spans="1:10" s="26" customFormat="1" ht="15" customHeight="1" x14ac:dyDescent="0.25">
      <c r="A25" s="31"/>
      <c r="B25" s="138" t="s">
        <v>266</v>
      </c>
      <c r="C25" s="54" t="s">
        <v>9</v>
      </c>
      <c r="D25" s="78">
        <f t="shared" si="0"/>
        <v>69</v>
      </c>
      <c r="E25" s="64">
        <v>69</v>
      </c>
      <c r="F25" s="64"/>
      <c r="G25" s="64"/>
    </row>
    <row r="26" spans="1:10" ht="15" customHeight="1" x14ac:dyDescent="0.25">
      <c r="A26" s="7" t="s">
        <v>83</v>
      </c>
      <c r="B26" s="8" t="s">
        <v>12</v>
      </c>
      <c r="C26" s="9" t="s">
        <v>9</v>
      </c>
      <c r="D26" s="10">
        <f t="shared" si="0"/>
        <v>146</v>
      </c>
      <c r="E26" s="10">
        <f>E27</f>
        <v>146</v>
      </c>
      <c r="F26" s="10">
        <f>F27</f>
        <v>0</v>
      </c>
      <c r="G26" s="10">
        <f>G27</f>
        <v>0</v>
      </c>
      <c r="J26" s="2">
        <f>J24-D192</f>
        <v>0</v>
      </c>
    </row>
    <row r="27" spans="1:10" s="26" customFormat="1" ht="15" customHeight="1" x14ac:dyDescent="0.25">
      <c r="A27" s="31"/>
      <c r="B27" s="138" t="s">
        <v>266</v>
      </c>
      <c r="C27" s="54" t="s">
        <v>9</v>
      </c>
      <c r="D27" s="78">
        <f t="shared" si="0"/>
        <v>146</v>
      </c>
      <c r="E27" s="64">
        <v>146</v>
      </c>
      <c r="F27" s="64"/>
      <c r="G27" s="64"/>
    </row>
    <row r="28" spans="1:10" ht="15" customHeight="1" x14ac:dyDescent="0.25">
      <c r="A28" s="7" t="s">
        <v>84</v>
      </c>
      <c r="B28" s="55" t="s">
        <v>14</v>
      </c>
      <c r="C28" s="9" t="s">
        <v>9</v>
      </c>
      <c r="D28" s="10">
        <f t="shared" si="0"/>
        <v>196</v>
      </c>
      <c r="E28" s="10">
        <f>E29</f>
        <v>196</v>
      </c>
      <c r="F28" s="10">
        <f>F29</f>
        <v>0</v>
      </c>
      <c r="G28" s="10">
        <f>G29</f>
        <v>0</v>
      </c>
    </row>
    <row r="29" spans="1:10" s="26" customFormat="1" ht="15" customHeight="1" x14ac:dyDescent="0.25">
      <c r="A29" s="57"/>
      <c r="B29" s="140" t="s">
        <v>266</v>
      </c>
      <c r="C29" s="54" t="s">
        <v>9</v>
      </c>
      <c r="D29" s="78">
        <f t="shared" si="0"/>
        <v>196</v>
      </c>
      <c r="E29" s="64">
        <v>196</v>
      </c>
      <c r="F29" s="64"/>
      <c r="G29" s="64"/>
    </row>
    <row r="30" spans="1:10" ht="15" customHeight="1" x14ac:dyDescent="0.25">
      <c r="A30" s="7" t="s">
        <v>85</v>
      </c>
      <c r="B30" s="8" t="s">
        <v>16</v>
      </c>
      <c r="C30" s="9" t="s">
        <v>9</v>
      </c>
      <c r="D30" s="10">
        <f t="shared" si="0"/>
        <v>1686</v>
      </c>
      <c r="E30" s="10">
        <f>E31</f>
        <v>86</v>
      </c>
      <c r="F30" s="10">
        <f>F31</f>
        <v>0</v>
      </c>
      <c r="G30" s="10">
        <f>G31</f>
        <v>1600</v>
      </c>
    </row>
    <row r="31" spans="1:10" s="26" customFormat="1" ht="15" customHeight="1" x14ac:dyDescent="0.25">
      <c r="A31" s="31"/>
      <c r="B31" s="138" t="s">
        <v>266</v>
      </c>
      <c r="C31" s="54" t="s">
        <v>9</v>
      </c>
      <c r="D31" s="78">
        <f t="shared" si="0"/>
        <v>1686</v>
      </c>
      <c r="E31" s="64">
        <v>86</v>
      </c>
      <c r="F31" s="64"/>
      <c r="G31" s="64">
        <v>1600</v>
      </c>
    </row>
    <row r="32" spans="1:10" ht="15" customHeight="1" x14ac:dyDescent="0.25">
      <c r="A32" s="7" t="s">
        <v>86</v>
      </c>
      <c r="B32" s="8" t="s">
        <v>17</v>
      </c>
      <c r="C32" s="9" t="s">
        <v>9</v>
      </c>
      <c r="D32" s="10">
        <f t="shared" si="0"/>
        <v>107</v>
      </c>
      <c r="E32" s="10">
        <f>E33</f>
        <v>107</v>
      </c>
      <c r="F32" s="10">
        <f>F33</f>
        <v>0</v>
      </c>
      <c r="G32" s="10">
        <f>G33</f>
        <v>0</v>
      </c>
    </row>
    <row r="33" spans="1:7" s="26" customFormat="1" ht="15" customHeight="1" x14ac:dyDescent="0.25">
      <c r="A33" s="31"/>
      <c r="B33" s="138" t="s">
        <v>266</v>
      </c>
      <c r="C33" s="54" t="s">
        <v>9</v>
      </c>
      <c r="D33" s="78">
        <f t="shared" si="0"/>
        <v>107</v>
      </c>
      <c r="E33" s="64">
        <v>107</v>
      </c>
      <c r="F33" s="64"/>
      <c r="G33" s="64"/>
    </row>
    <row r="34" spans="1:7" ht="15" customHeight="1" x14ac:dyDescent="0.25">
      <c r="A34" s="7" t="s">
        <v>87</v>
      </c>
      <c r="B34" s="8" t="s">
        <v>18</v>
      </c>
      <c r="C34" s="9" t="s">
        <v>9</v>
      </c>
      <c r="D34" s="10">
        <f t="shared" si="0"/>
        <v>482</v>
      </c>
      <c r="E34" s="10">
        <f>E35</f>
        <v>482</v>
      </c>
      <c r="F34" s="10">
        <f>F35</f>
        <v>0</v>
      </c>
      <c r="G34" s="10">
        <f>G35</f>
        <v>0</v>
      </c>
    </row>
    <row r="35" spans="1:7" s="26" customFormat="1" ht="15" customHeight="1" x14ac:dyDescent="0.25">
      <c r="A35" s="31"/>
      <c r="B35" s="138" t="s">
        <v>266</v>
      </c>
      <c r="C35" s="54" t="s">
        <v>9</v>
      </c>
      <c r="D35" s="78">
        <f t="shared" si="0"/>
        <v>482</v>
      </c>
      <c r="E35" s="64">
        <v>482</v>
      </c>
      <c r="F35" s="64"/>
      <c r="G35" s="64"/>
    </row>
    <row r="36" spans="1:7" ht="15" customHeight="1" x14ac:dyDescent="0.25">
      <c r="A36" s="7" t="s">
        <v>88</v>
      </c>
      <c r="B36" s="8" t="s">
        <v>26</v>
      </c>
      <c r="C36" s="9" t="s">
        <v>9</v>
      </c>
      <c r="D36" s="10">
        <f t="shared" si="0"/>
        <v>12974</v>
      </c>
      <c r="E36" s="10">
        <f>E37</f>
        <v>0</v>
      </c>
      <c r="F36" s="10">
        <f>F37</f>
        <v>0</v>
      </c>
      <c r="G36" s="10">
        <f>G37</f>
        <v>12974</v>
      </c>
    </row>
    <row r="37" spans="1:7" s="26" customFormat="1" ht="15" customHeight="1" x14ac:dyDescent="0.25">
      <c r="A37" s="31"/>
      <c r="B37" s="138" t="s">
        <v>263</v>
      </c>
      <c r="C37" s="54" t="s">
        <v>9</v>
      </c>
      <c r="D37" s="78">
        <f t="shared" si="0"/>
        <v>12974</v>
      </c>
      <c r="E37" s="64"/>
      <c r="F37" s="64"/>
      <c r="G37" s="64">
        <v>12974</v>
      </c>
    </row>
    <row r="38" spans="1:7" ht="15" customHeight="1" x14ac:dyDescent="0.25">
      <c r="A38" s="34" t="s">
        <v>89</v>
      </c>
      <c r="B38" s="35" t="s">
        <v>267</v>
      </c>
      <c r="C38" s="20"/>
      <c r="D38" s="1">
        <f t="shared" si="0"/>
        <v>177441</v>
      </c>
      <c r="E38" s="1">
        <f>E39+E40</f>
        <v>158259</v>
      </c>
      <c r="F38" s="1">
        <f>F39+F40</f>
        <v>0</v>
      </c>
      <c r="G38" s="1">
        <f>G39+G40</f>
        <v>19182</v>
      </c>
    </row>
    <row r="39" spans="1:7" s="26" customFormat="1" ht="15" customHeight="1" x14ac:dyDescent="0.2">
      <c r="A39" s="235"/>
      <c r="B39" s="234" t="s">
        <v>263</v>
      </c>
      <c r="C39" s="20"/>
      <c r="D39" s="82">
        <f t="shared" si="0"/>
        <v>173729</v>
      </c>
      <c r="E39" s="82">
        <f>E16+E19+E37</f>
        <v>156147</v>
      </c>
      <c r="F39" s="82">
        <f>F16+F19+F37</f>
        <v>0</v>
      </c>
      <c r="G39" s="82">
        <f>G16+G19+G37</f>
        <v>17582</v>
      </c>
    </row>
    <row r="40" spans="1:7" s="26" customFormat="1" ht="15.75" customHeight="1" x14ac:dyDescent="0.2">
      <c r="A40" s="241"/>
      <c r="B40" s="238" t="s">
        <v>268</v>
      </c>
      <c r="C40" s="20"/>
      <c r="D40" s="82">
        <f t="shared" si="0"/>
        <v>3712</v>
      </c>
      <c r="E40" s="82">
        <f>E17+E21+E23+E25+E27+E29+E31+E33+E35</f>
        <v>2112</v>
      </c>
      <c r="F40" s="82">
        <f>F17+F21+F23+F25+F27+F29+F31+F35</f>
        <v>0</v>
      </c>
      <c r="G40" s="82">
        <f>G17+G21+G23+G25+G27+G29+G31+G35</f>
        <v>1600</v>
      </c>
    </row>
    <row r="41" spans="1:7" ht="18.75" customHeight="1" x14ac:dyDescent="0.25">
      <c r="A41" s="13" t="s">
        <v>90</v>
      </c>
      <c r="B41" s="273" t="s">
        <v>66</v>
      </c>
      <c r="C41" s="271"/>
      <c r="D41" s="271"/>
      <c r="E41" s="271"/>
      <c r="F41" s="271"/>
      <c r="G41" s="272"/>
    </row>
    <row r="42" spans="1:7" ht="15" customHeight="1" x14ac:dyDescent="0.25">
      <c r="A42" s="7" t="s">
        <v>91</v>
      </c>
      <c r="B42" s="55" t="s">
        <v>20</v>
      </c>
      <c r="C42" s="22"/>
      <c r="D42" s="10">
        <f t="shared" ref="D42:D75" si="1">E42+G42</f>
        <v>48817</v>
      </c>
      <c r="E42" s="10">
        <f>E43+E45+E49</f>
        <v>13903</v>
      </c>
      <c r="F42" s="10">
        <f>F43+F45+F49</f>
        <v>0</v>
      </c>
      <c r="G42" s="10">
        <f>G43+G45+G49</f>
        <v>34914</v>
      </c>
    </row>
    <row r="43" spans="1:7" ht="15" customHeight="1" x14ac:dyDescent="0.25">
      <c r="A43" s="13"/>
      <c r="B43" s="56"/>
      <c r="C43" s="22" t="s">
        <v>21</v>
      </c>
      <c r="D43" s="10">
        <f t="shared" si="1"/>
        <v>8489</v>
      </c>
      <c r="E43" s="10">
        <f>E44</f>
        <v>8489</v>
      </c>
      <c r="F43" s="10">
        <f>F44</f>
        <v>0</v>
      </c>
      <c r="G43" s="10">
        <f>G44</f>
        <v>0</v>
      </c>
    </row>
    <row r="44" spans="1:7" s="26" customFormat="1" ht="15" customHeight="1" x14ac:dyDescent="0.25">
      <c r="A44" s="137"/>
      <c r="B44" s="132" t="s">
        <v>263</v>
      </c>
      <c r="C44" s="59" t="s">
        <v>21</v>
      </c>
      <c r="D44" s="10">
        <f t="shared" si="1"/>
        <v>8489</v>
      </c>
      <c r="E44" s="64">
        <v>8489</v>
      </c>
      <c r="F44" s="64"/>
      <c r="G44" s="64"/>
    </row>
    <row r="45" spans="1:7" ht="15" customHeight="1" x14ac:dyDescent="0.25">
      <c r="A45" s="13"/>
      <c r="B45" s="56"/>
      <c r="C45" s="22" t="s">
        <v>33</v>
      </c>
      <c r="D45" s="10">
        <f t="shared" si="1"/>
        <v>14024</v>
      </c>
      <c r="E45" s="10">
        <f>E46+E47+E48</f>
        <v>5414</v>
      </c>
      <c r="F45" s="10">
        <f>F46+F47+F48</f>
        <v>0</v>
      </c>
      <c r="G45" s="10">
        <f>G46+G47+G48</f>
        <v>8610</v>
      </c>
    </row>
    <row r="46" spans="1:7" s="26" customFormat="1" ht="15" customHeight="1" x14ac:dyDescent="0.25">
      <c r="A46" s="137"/>
      <c r="B46" s="132" t="s">
        <v>263</v>
      </c>
      <c r="C46" s="59" t="s">
        <v>33</v>
      </c>
      <c r="D46" s="10">
        <f t="shared" si="1"/>
        <v>9587</v>
      </c>
      <c r="E46" s="64">
        <v>977</v>
      </c>
      <c r="F46" s="64"/>
      <c r="G46" s="64">
        <v>8610</v>
      </c>
    </row>
    <row r="47" spans="1:7" s="26" customFormat="1" ht="15" customHeight="1" x14ac:dyDescent="0.25">
      <c r="A47" s="137"/>
      <c r="B47" s="141" t="s">
        <v>269</v>
      </c>
      <c r="C47" s="59" t="s">
        <v>33</v>
      </c>
      <c r="D47" s="10">
        <f t="shared" si="1"/>
        <v>4145</v>
      </c>
      <c r="E47" s="64">
        <v>4145</v>
      </c>
      <c r="F47" s="64"/>
      <c r="G47" s="64"/>
    </row>
    <row r="48" spans="1:7" s="26" customFormat="1" ht="26.25" customHeight="1" x14ac:dyDescent="0.2">
      <c r="A48" s="137"/>
      <c r="B48" s="142" t="s">
        <v>67</v>
      </c>
      <c r="C48" s="59" t="s">
        <v>33</v>
      </c>
      <c r="D48" s="78">
        <f t="shared" si="1"/>
        <v>292</v>
      </c>
      <c r="E48" s="64">
        <v>292</v>
      </c>
      <c r="F48" s="64"/>
      <c r="G48" s="64"/>
    </row>
    <row r="49" spans="1:7" ht="15" customHeight="1" x14ac:dyDescent="0.25">
      <c r="A49" s="13"/>
      <c r="B49" s="56"/>
      <c r="C49" s="22" t="s">
        <v>22</v>
      </c>
      <c r="D49" s="10">
        <f t="shared" si="1"/>
        <v>26304</v>
      </c>
      <c r="E49" s="10">
        <f>E50</f>
        <v>0</v>
      </c>
      <c r="F49" s="10">
        <f>F50</f>
        <v>0</v>
      </c>
      <c r="G49" s="10">
        <f>G50</f>
        <v>26304</v>
      </c>
    </row>
    <row r="50" spans="1:7" s="26" customFormat="1" ht="15" customHeight="1" x14ac:dyDescent="0.25">
      <c r="A50" s="137"/>
      <c r="B50" s="132" t="s">
        <v>263</v>
      </c>
      <c r="C50" s="59" t="s">
        <v>22</v>
      </c>
      <c r="D50" s="10">
        <f t="shared" si="1"/>
        <v>26304</v>
      </c>
      <c r="E50" s="64"/>
      <c r="F50" s="64"/>
      <c r="G50" s="64">
        <v>26304</v>
      </c>
    </row>
    <row r="51" spans="1:7" ht="15" customHeight="1" x14ac:dyDescent="0.25">
      <c r="A51" s="7" t="s">
        <v>92</v>
      </c>
      <c r="B51" s="8" t="s">
        <v>7</v>
      </c>
      <c r="C51" s="9" t="s">
        <v>22</v>
      </c>
      <c r="D51" s="10">
        <f t="shared" si="1"/>
        <v>5</v>
      </c>
      <c r="E51" s="10">
        <f>E52</f>
        <v>5</v>
      </c>
      <c r="F51" s="10">
        <f>F52</f>
        <v>0</v>
      </c>
      <c r="G51" s="10">
        <f>G52</f>
        <v>0</v>
      </c>
    </row>
    <row r="52" spans="1:7" s="26" customFormat="1" ht="15" customHeight="1" x14ac:dyDescent="0.25">
      <c r="A52" s="31"/>
      <c r="B52" s="138" t="s">
        <v>266</v>
      </c>
      <c r="C52" s="54" t="s">
        <v>22</v>
      </c>
      <c r="D52" s="78">
        <f t="shared" si="1"/>
        <v>5</v>
      </c>
      <c r="E52" s="64">
        <v>5</v>
      </c>
      <c r="F52" s="64"/>
      <c r="G52" s="64"/>
    </row>
    <row r="53" spans="1:7" ht="15" customHeight="1" x14ac:dyDescent="0.25">
      <c r="A53" s="7" t="s">
        <v>93</v>
      </c>
      <c r="B53" s="8" t="s">
        <v>10</v>
      </c>
      <c r="C53" s="9" t="s">
        <v>22</v>
      </c>
      <c r="D53" s="10">
        <f t="shared" si="1"/>
        <v>186</v>
      </c>
      <c r="E53" s="10">
        <f>E54</f>
        <v>186</v>
      </c>
      <c r="F53" s="10">
        <f>F54</f>
        <v>0</v>
      </c>
      <c r="G53" s="10">
        <f>G54</f>
        <v>0</v>
      </c>
    </row>
    <row r="54" spans="1:7" s="26" customFormat="1" ht="15" customHeight="1" x14ac:dyDescent="0.25">
      <c r="A54" s="31"/>
      <c r="B54" s="138" t="s">
        <v>266</v>
      </c>
      <c r="C54" s="54" t="s">
        <v>22</v>
      </c>
      <c r="D54" s="78">
        <f t="shared" si="1"/>
        <v>186</v>
      </c>
      <c r="E54" s="64">
        <v>186</v>
      </c>
      <c r="F54" s="64"/>
      <c r="G54" s="64"/>
    </row>
    <row r="55" spans="1:7" ht="15" customHeight="1" x14ac:dyDescent="0.25">
      <c r="A55" s="7" t="s">
        <v>94</v>
      </c>
      <c r="B55" s="8" t="s">
        <v>11</v>
      </c>
      <c r="C55" s="9" t="s">
        <v>22</v>
      </c>
      <c r="D55" s="10">
        <f t="shared" si="1"/>
        <v>1225</v>
      </c>
      <c r="E55" s="10">
        <f>E56</f>
        <v>384</v>
      </c>
      <c r="F55" s="10">
        <f>F56</f>
        <v>0</v>
      </c>
      <c r="G55" s="10">
        <f>G56</f>
        <v>841</v>
      </c>
    </row>
    <row r="56" spans="1:7" s="26" customFormat="1" ht="15" customHeight="1" x14ac:dyDescent="0.25">
      <c r="A56" s="31"/>
      <c r="B56" s="138" t="s">
        <v>266</v>
      </c>
      <c r="C56" s="54" t="s">
        <v>22</v>
      </c>
      <c r="D56" s="78">
        <f t="shared" si="1"/>
        <v>1225</v>
      </c>
      <c r="E56" s="64">
        <v>384</v>
      </c>
      <c r="F56" s="64"/>
      <c r="G56" s="64">
        <v>841</v>
      </c>
    </row>
    <row r="57" spans="1:7" ht="15" customHeight="1" x14ac:dyDescent="0.25">
      <c r="A57" s="27" t="s">
        <v>95</v>
      </c>
      <c r="B57" s="18" t="s">
        <v>12</v>
      </c>
      <c r="C57" s="9" t="s">
        <v>22</v>
      </c>
      <c r="D57" s="10">
        <f t="shared" si="1"/>
        <v>117</v>
      </c>
      <c r="E57" s="29">
        <f>E58</f>
        <v>117</v>
      </c>
      <c r="F57" s="29">
        <f>F58</f>
        <v>0</v>
      </c>
      <c r="G57" s="29">
        <f>G58</f>
        <v>0</v>
      </c>
    </row>
    <row r="58" spans="1:7" s="26" customFormat="1" ht="15" customHeight="1" x14ac:dyDescent="0.25">
      <c r="A58" s="57"/>
      <c r="B58" s="138" t="s">
        <v>266</v>
      </c>
      <c r="C58" s="54" t="s">
        <v>22</v>
      </c>
      <c r="D58" s="78">
        <f t="shared" si="1"/>
        <v>117</v>
      </c>
      <c r="E58" s="64">
        <v>117</v>
      </c>
      <c r="F58" s="64"/>
      <c r="G58" s="64"/>
    </row>
    <row r="59" spans="1:7" ht="15" customHeight="1" x14ac:dyDescent="0.25">
      <c r="A59" s="27" t="s">
        <v>96</v>
      </c>
      <c r="B59" s="18" t="s">
        <v>13</v>
      </c>
      <c r="C59" s="9" t="s">
        <v>22</v>
      </c>
      <c r="D59" s="10">
        <f t="shared" si="1"/>
        <v>334</v>
      </c>
      <c r="E59" s="29">
        <f>E60</f>
        <v>334</v>
      </c>
      <c r="F59" s="29">
        <f>F60</f>
        <v>0</v>
      </c>
      <c r="G59" s="29">
        <f>G60</f>
        <v>0</v>
      </c>
    </row>
    <row r="60" spans="1:7" s="26" customFormat="1" ht="15" customHeight="1" x14ac:dyDescent="0.25">
      <c r="A60" s="57"/>
      <c r="B60" s="138" t="s">
        <v>266</v>
      </c>
      <c r="C60" s="54" t="s">
        <v>22</v>
      </c>
      <c r="D60" s="78">
        <f t="shared" si="1"/>
        <v>334</v>
      </c>
      <c r="E60" s="64">
        <v>334</v>
      </c>
      <c r="F60" s="64"/>
      <c r="G60" s="64"/>
    </row>
    <row r="61" spans="1:7" ht="15" customHeight="1" x14ac:dyDescent="0.25">
      <c r="A61" s="7" t="s">
        <v>97</v>
      </c>
      <c r="B61" s="55" t="s">
        <v>14</v>
      </c>
      <c r="C61" s="9" t="s">
        <v>22</v>
      </c>
      <c r="D61" s="10">
        <f t="shared" si="1"/>
        <v>1182</v>
      </c>
      <c r="E61" s="10">
        <f>E62</f>
        <v>1182</v>
      </c>
      <c r="F61" s="10">
        <f>F62</f>
        <v>0</v>
      </c>
      <c r="G61" s="10">
        <f>G62</f>
        <v>0</v>
      </c>
    </row>
    <row r="62" spans="1:7" s="26" customFormat="1" ht="15" customHeight="1" x14ac:dyDescent="0.25">
      <c r="A62" s="57"/>
      <c r="B62" s="140" t="s">
        <v>266</v>
      </c>
      <c r="C62" s="54" t="s">
        <v>22</v>
      </c>
      <c r="D62" s="78">
        <f t="shared" si="1"/>
        <v>1182</v>
      </c>
      <c r="E62" s="64">
        <v>1182</v>
      </c>
      <c r="F62" s="64"/>
      <c r="G62" s="64"/>
    </row>
    <row r="63" spans="1:7" ht="15" customHeight="1" x14ac:dyDescent="0.25">
      <c r="A63" s="13" t="s">
        <v>98</v>
      </c>
      <c r="B63" s="14" t="s">
        <v>15</v>
      </c>
      <c r="C63" s="9" t="s">
        <v>22</v>
      </c>
      <c r="D63" s="10">
        <f t="shared" si="1"/>
        <v>646</v>
      </c>
      <c r="E63" s="10">
        <f>E64</f>
        <v>646</v>
      </c>
      <c r="F63" s="10">
        <f>F64</f>
        <v>0</v>
      </c>
      <c r="G63" s="10">
        <f>G64</f>
        <v>0</v>
      </c>
    </row>
    <row r="64" spans="1:7" s="26" customFormat="1" ht="15" customHeight="1" x14ac:dyDescent="0.25">
      <c r="A64" s="31"/>
      <c r="B64" s="138" t="s">
        <v>266</v>
      </c>
      <c r="C64" s="54" t="s">
        <v>22</v>
      </c>
      <c r="D64" s="64">
        <f t="shared" si="1"/>
        <v>646</v>
      </c>
      <c r="E64" s="64">
        <v>646</v>
      </c>
      <c r="F64" s="64"/>
      <c r="G64" s="64"/>
    </row>
    <row r="65" spans="1:7" ht="15" customHeight="1" x14ac:dyDescent="0.25">
      <c r="A65" s="7" t="s">
        <v>99</v>
      </c>
      <c r="B65" s="8" t="s">
        <v>16</v>
      </c>
      <c r="C65" s="9" t="s">
        <v>22</v>
      </c>
      <c r="D65" s="10">
        <f t="shared" si="1"/>
        <v>2002</v>
      </c>
      <c r="E65" s="10">
        <f>E66</f>
        <v>502</v>
      </c>
      <c r="F65" s="10">
        <f>F66</f>
        <v>0</v>
      </c>
      <c r="G65" s="10">
        <f>G66</f>
        <v>1500</v>
      </c>
    </row>
    <row r="66" spans="1:7" s="26" customFormat="1" ht="15" customHeight="1" x14ac:dyDescent="0.25">
      <c r="A66" s="31"/>
      <c r="B66" s="138" t="s">
        <v>266</v>
      </c>
      <c r="C66" s="54" t="s">
        <v>22</v>
      </c>
      <c r="D66" s="78">
        <f t="shared" si="1"/>
        <v>2002</v>
      </c>
      <c r="E66" s="64">
        <v>502</v>
      </c>
      <c r="F66" s="64"/>
      <c r="G66" s="64">
        <v>1500</v>
      </c>
    </row>
    <row r="67" spans="1:7" ht="15" customHeight="1" x14ac:dyDescent="0.25">
      <c r="A67" s="7" t="s">
        <v>100</v>
      </c>
      <c r="B67" s="8" t="s">
        <v>17</v>
      </c>
      <c r="C67" s="9" t="s">
        <v>22</v>
      </c>
      <c r="D67" s="10">
        <f t="shared" si="1"/>
        <v>243</v>
      </c>
      <c r="E67" s="10">
        <f>E68</f>
        <v>243</v>
      </c>
      <c r="F67" s="10">
        <f>F68</f>
        <v>0</v>
      </c>
      <c r="G67" s="10">
        <f>G68</f>
        <v>0</v>
      </c>
    </row>
    <row r="68" spans="1:7" s="26" customFormat="1" ht="15" customHeight="1" x14ac:dyDescent="0.25">
      <c r="A68" s="31"/>
      <c r="B68" s="138" t="s">
        <v>266</v>
      </c>
      <c r="C68" s="54" t="s">
        <v>22</v>
      </c>
      <c r="D68" s="64">
        <f t="shared" si="1"/>
        <v>243</v>
      </c>
      <c r="E68" s="64">
        <v>243</v>
      </c>
      <c r="F68" s="64"/>
      <c r="G68" s="64"/>
    </row>
    <row r="69" spans="1:7" ht="15" customHeight="1" x14ac:dyDescent="0.25">
      <c r="A69" s="7" t="s">
        <v>101</v>
      </c>
      <c r="B69" s="8" t="s">
        <v>18</v>
      </c>
      <c r="C69" s="9" t="s">
        <v>22</v>
      </c>
      <c r="D69" s="10">
        <f t="shared" si="1"/>
        <v>229</v>
      </c>
      <c r="E69" s="10">
        <f>E70</f>
        <v>229</v>
      </c>
      <c r="F69" s="10">
        <f>F70</f>
        <v>0</v>
      </c>
      <c r="G69" s="10">
        <f>G70</f>
        <v>0</v>
      </c>
    </row>
    <row r="70" spans="1:7" s="26" customFormat="1" ht="15" customHeight="1" x14ac:dyDescent="0.25">
      <c r="A70" s="31"/>
      <c r="B70" s="138" t="s">
        <v>266</v>
      </c>
      <c r="C70" s="54" t="s">
        <v>22</v>
      </c>
      <c r="D70" s="78">
        <f t="shared" si="1"/>
        <v>229</v>
      </c>
      <c r="E70" s="64">
        <v>229</v>
      </c>
      <c r="F70" s="64"/>
      <c r="G70" s="64"/>
    </row>
    <row r="71" spans="1:7" ht="15" customHeight="1" x14ac:dyDescent="0.25">
      <c r="A71" s="34" t="s">
        <v>102</v>
      </c>
      <c r="B71" s="35" t="s">
        <v>270</v>
      </c>
      <c r="C71" s="17"/>
      <c r="D71" s="1">
        <f t="shared" si="1"/>
        <v>54986</v>
      </c>
      <c r="E71" s="1">
        <f>E72+E73+E74+E75</f>
        <v>17731</v>
      </c>
      <c r="F71" s="1">
        <f>F72+F73+F74+F75</f>
        <v>0</v>
      </c>
      <c r="G71" s="1">
        <f>G72+G73+G74+G75</f>
        <v>37255</v>
      </c>
    </row>
    <row r="72" spans="1:7" s="26" customFormat="1" ht="15" customHeight="1" x14ac:dyDescent="0.2">
      <c r="A72" s="235"/>
      <c r="B72" s="234" t="s">
        <v>263</v>
      </c>
      <c r="C72" s="17"/>
      <c r="D72" s="82">
        <f t="shared" si="1"/>
        <v>44380</v>
      </c>
      <c r="E72" s="82">
        <f>E44+E46+E50</f>
        <v>9466</v>
      </c>
      <c r="F72" s="82">
        <f>F44+F46+F50</f>
        <v>0</v>
      </c>
      <c r="G72" s="82">
        <f>G44+G46+G50</f>
        <v>34914</v>
      </c>
    </row>
    <row r="73" spans="1:7" s="26" customFormat="1" ht="15" customHeight="1" x14ac:dyDescent="0.2">
      <c r="A73" s="235"/>
      <c r="B73" s="242" t="s">
        <v>269</v>
      </c>
      <c r="C73" s="17"/>
      <c r="D73" s="82">
        <f t="shared" si="1"/>
        <v>4145</v>
      </c>
      <c r="E73" s="82">
        <f>E47</f>
        <v>4145</v>
      </c>
      <c r="F73" s="82">
        <f>F47</f>
        <v>0</v>
      </c>
      <c r="G73" s="82">
        <f>G47</f>
        <v>0</v>
      </c>
    </row>
    <row r="74" spans="1:7" s="26" customFormat="1" ht="15" customHeight="1" x14ac:dyDescent="0.2">
      <c r="A74" s="235"/>
      <c r="B74" s="242" t="s">
        <v>271</v>
      </c>
      <c r="C74" s="17"/>
      <c r="D74" s="82">
        <f t="shared" si="1"/>
        <v>6169</v>
      </c>
      <c r="E74" s="82">
        <f>E52+E54+E56+E58+E60+E62+E64+E66+E68+E70</f>
        <v>3828</v>
      </c>
      <c r="F74" s="82">
        <f>F54+F56+F58+F60+F62+F64+F66+F68+F70</f>
        <v>0</v>
      </c>
      <c r="G74" s="82">
        <f>G54+G56+G58+G60+G62+G64+G66+G68+G70</f>
        <v>2341</v>
      </c>
    </row>
    <row r="75" spans="1:7" s="26" customFormat="1" ht="26.25" customHeight="1" x14ac:dyDescent="0.2">
      <c r="A75" s="241"/>
      <c r="B75" s="212" t="s">
        <v>67</v>
      </c>
      <c r="C75" s="17"/>
      <c r="D75" s="82">
        <f t="shared" si="1"/>
        <v>292</v>
      </c>
      <c r="E75" s="82">
        <f>E48</f>
        <v>292</v>
      </c>
      <c r="F75" s="82">
        <f>F48</f>
        <v>0</v>
      </c>
      <c r="G75" s="82">
        <f>G48</f>
        <v>0</v>
      </c>
    </row>
    <row r="76" spans="1:7" ht="20.25" customHeight="1" x14ac:dyDescent="0.25">
      <c r="A76" s="13" t="s">
        <v>103</v>
      </c>
      <c r="B76" s="273" t="s">
        <v>70</v>
      </c>
      <c r="C76" s="271"/>
      <c r="D76" s="271"/>
      <c r="E76" s="271"/>
      <c r="F76" s="271"/>
      <c r="G76" s="272"/>
    </row>
    <row r="77" spans="1:7" ht="15" customHeight="1" x14ac:dyDescent="0.25">
      <c r="A77" s="7" t="s">
        <v>104</v>
      </c>
      <c r="B77" s="18" t="s">
        <v>20</v>
      </c>
      <c r="C77" s="9" t="s">
        <v>34</v>
      </c>
      <c r="D77" s="10">
        <f t="shared" ref="D77:D82" si="2">E77+G77</f>
        <v>11254</v>
      </c>
      <c r="E77" s="10">
        <f>E78+E79</f>
        <v>3748</v>
      </c>
      <c r="F77" s="10">
        <f>F78+F79</f>
        <v>0</v>
      </c>
      <c r="G77" s="10">
        <f>G78+G79</f>
        <v>7506</v>
      </c>
    </row>
    <row r="78" spans="1:7" s="26" customFormat="1" ht="15" customHeight="1" x14ac:dyDescent="0.25">
      <c r="A78" s="13"/>
      <c r="B78" s="143" t="s">
        <v>272</v>
      </c>
      <c r="C78" s="9" t="s">
        <v>34</v>
      </c>
      <c r="D78" s="78">
        <f t="shared" si="2"/>
        <v>3748</v>
      </c>
      <c r="E78" s="78">
        <v>3748</v>
      </c>
      <c r="F78" s="78"/>
      <c r="G78" s="78"/>
    </row>
    <row r="79" spans="1:7" s="26" customFormat="1" ht="15" customHeight="1" x14ac:dyDescent="0.25">
      <c r="A79" s="13"/>
      <c r="B79" s="134" t="s">
        <v>264</v>
      </c>
      <c r="C79" s="9" t="s">
        <v>34</v>
      </c>
      <c r="D79" s="78">
        <f t="shared" si="2"/>
        <v>7506</v>
      </c>
      <c r="E79" s="78"/>
      <c r="F79" s="78"/>
      <c r="G79" s="78">
        <v>7506</v>
      </c>
    </row>
    <row r="80" spans="1:7" ht="15" customHeight="1" x14ac:dyDescent="0.25">
      <c r="A80" s="67" t="s">
        <v>105</v>
      </c>
      <c r="B80" s="35" t="s">
        <v>273</v>
      </c>
      <c r="C80" s="20"/>
      <c r="D80" s="1">
        <f t="shared" si="2"/>
        <v>11254</v>
      </c>
      <c r="E80" s="1">
        <f>E81+E82</f>
        <v>3748</v>
      </c>
      <c r="F80" s="1">
        <f>F81+F82</f>
        <v>0</v>
      </c>
      <c r="G80" s="1">
        <f>G81+G82</f>
        <v>7506</v>
      </c>
    </row>
    <row r="81" spans="1:7" s="26" customFormat="1" ht="15" customHeight="1" x14ac:dyDescent="0.2">
      <c r="A81" s="232"/>
      <c r="B81" s="234" t="s">
        <v>272</v>
      </c>
      <c r="C81" s="20"/>
      <c r="D81" s="82">
        <f t="shared" si="2"/>
        <v>3748</v>
      </c>
      <c r="E81" s="82">
        <f t="shared" ref="E81:G82" si="3">E78</f>
        <v>3748</v>
      </c>
      <c r="F81" s="82">
        <f t="shared" si="3"/>
        <v>0</v>
      </c>
      <c r="G81" s="82">
        <f t="shared" si="3"/>
        <v>0</v>
      </c>
    </row>
    <row r="82" spans="1:7" s="26" customFormat="1" ht="15" customHeight="1" x14ac:dyDescent="0.2">
      <c r="A82" s="230"/>
      <c r="B82" s="238" t="s">
        <v>268</v>
      </c>
      <c r="C82" s="20"/>
      <c r="D82" s="82">
        <f t="shared" si="2"/>
        <v>7506</v>
      </c>
      <c r="E82" s="82">
        <f t="shared" si="3"/>
        <v>0</v>
      </c>
      <c r="F82" s="82">
        <f t="shared" si="3"/>
        <v>0</v>
      </c>
      <c r="G82" s="82">
        <f t="shared" si="3"/>
        <v>7506</v>
      </c>
    </row>
    <row r="83" spans="1:7" ht="18.75" customHeight="1" x14ac:dyDescent="0.25">
      <c r="A83" s="13" t="s">
        <v>106</v>
      </c>
      <c r="B83" s="273" t="s">
        <v>274</v>
      </c>
      <c r="C83" s="271"/>
      <c r="D83" s="271"/>
      <c r="E83" s="271"/>
      <c r="F83" s="271"/>
      <c r="G83" s="272"/>
    </row>
    <row r="84" spans="1:7" ht="15" customHeight="1" x14ac:dyDescent="0.25">
      <c r="A84" s="27" t="s">
        <v>107</v>
      </c>
      <c r="B84" s="144" t="s">
        <v>20</v>
      </c>
      <c r="C84" s="59" t="s">
        <v>57</v>
      </c>
      <c r="D84" s="29">
        <f t="shared" ref="D84:D115" si="4">E84+G84</f>
        <v>130323</v>
      </c>
      <c r="E84" s="145">
        <f>E85</f>
        <v>9089</v>
      </c>
      <c r="F84" s="145">
        <f>F85</f>
        <v>0</v>
      </c>
      <c r="G84" s="145">
        <f>G85</f>
        <v>121234</v>
      </c>
    </row>
    <row r="85" spans="1:7" s="26" customFormat="1" ht="15" customHeight="1" x14ac:dyDescent="0.2">
      <c r="A85" s="137"/>
      <c r="B85" s="132" t="s">
        <v>263</v>
      </c>
      <c r="C85" s="59" t="s">
        <v>57</v>
      </c>
      <c r="D85" s="64">
        <f t="shared" si="4"/>
        <v>130323</v>
      </c>
      <c r="E85" s="64">
        <v>9089</v>
      </c>
      <c r="F85" s="64"/>
      <c r="G85" s="64">
        <v>121234</v>
      </c>
    </row>
    <row r="86" spans="1:7" ht="15" customHeight="1" x14ac:dyDescent="0.25">
      <c r="A86" s="7" t="s">
        <v>108</v>
      </c>
      <c r="B86" s="21" t="s">
        <v>176</v>
      </c>
      <c r="C86" s="9" t="s">
        <v>57</v>
      </c>
      <c r="D86" s="10">
        <f t="shared" si="4"/>
        <v>245</v>
      </c>
      <c r="E86" s="10">
        <f>E87</f>
        <v>245</v>
      </c>
      <c r="F86" s="10">
        <f>F87</f>
        <v>0</v>
      </c>
      <c r="G86" s="10">
        <f>G87</f>
        <v>0</v>
      </c>
    </row>
    <row r="87" spans="1:7" s="26" customFormat="1" ht="15" customHeight="1" x14ac:dyDescent="0.2">
      <c r="A87" s="146"/>
      <c r="B87" s="138" t="s">
        <v>275</v>
      </c>
      <c r="C87" s="9" t="s">
        <v>57</v>
      </c>
      <c r="D87" s="78">
        <f t="shared" si="4"/>
        <v>245</v>
      </c>
      <c r="E87" s="78">
        <v>245</v>
      </c>
      <c r="F87" s="78"/>
      <c r="G87" s="78"/>
    </row>
    <row r="88" spans="1:7" ht="15" customHeight="1" x14ac:dyDescent="0.25">
      <c r="A88" s="7" t="s">
        <v>109</v>
      </c>
      <c r="B88" s="21" t="s">
        <v>184</v>
      </c>
      <c r="C88" s="9" t="s">
        <v>57</v>
      </c>
      <c r="D88" s="10">
        <f t="shared" si="4"/>
        <v>1456</v>
      </c>
      <c r="E88" s="10">
        <f>E89</f>
        <v>1456</v>
      </c>
      <c r="F88" s="10">
        <f>F89</f>
        <v>0</v>
      </c>
      <c r="G88" s="10">
        <f>G89</f>
        <v>0</v>
      </c>
    </row>
    <row r="89" spans="1:7" s="26" customFormat="1" ht="15" customHeight="1" x14ac:dyDescent="0.2">
      <c r="A89" s="146"/>
      <c r="B89" s="138" t="s">
        <v>275</v>
      </c>
      <c r="C89" s="9" t="s">
        <v>57</v>
      </c>
      <c r="D89" s="78">
        <f t="shared" si="4"/>
        <v>1456</v>
      </c>
      <c r="E89" s="78">
        <v>1456</v>
      </c>
      <c r="F89" s="78"/>
      <c r="G89" s="78"/>
    </row>
    <row r="90" spans="1:7" ht="15" customHeight="1" x14ac:dyDescent="0.25">
      <c r="A90" s="7" t="s">
        <v>110</v>
      </c>
      <c r="B90" s="21" t="s">
        <v>163</v>
      </c>
      <c r="C90" s="9" t="s">
        <v>57</v>
      </c>
      <c r="D90" s="10">
        <f t="shared" si="4"/>
        <v>1886</v>
      </c>
      <c r="E90" s="10">
        <f>E91</f>
        <v>1886</v>
      </c>
      <c r="F90" s="10">
        <f>F91</f>
        <v>0</v>
      </c>
      <c r="G90" s="10">
        <f>G91</f>
        <v>0</v>
      </c>
    </row>
    <row r="91" spans="1:7" s="26" customFormat="1" ht="15" customHeight="1" x14ac:dyDescent="0.2">
      <c r="A91" s="146"/>
      <c r="B91" s="138" t="s">
        <v>275</v>
      </c>
      <c r="C91" s="9" t="s">
        <v>57</v>
      </c>
      <c r="D91" s="78">
        <f t="shared" si="4"/>
        <v>1886</v>
      </c>
      <c r="E91" s="78">
        <v>1886</v>
      </c>
      <c r="F91" s="78"/>
      <c r="G91" s="78"/>
    </row>
    <row r="92" spans="1:7" ht="15" customHeight="1" x14ac:dyDescent="0.25">
      <c r="A92" s="7" t="s">
        <v>111</v>
      </c>
      <c r="B92" s="21" t="s">
        <v>46</v>
      </c>
      <c r="C92" s="9" t="s">
        <v>57</v>
      </c>
      <c r="D92" s="10">
        <f t="shared" si="4"/>
        <v>97</v>
      </c>
      <c r="E92" s="10">
        <f>E93</f>
        <v>97</v>
      </c>
      <c r="F92" s="10">
        <f>F93</f>
        <v>0</v>
      </c>
      <c r="G92" s="10">
        <f>G93</f>
        <v>0</v>
      </c>
    </row>
    <row r="93" spans="1:7" s="26" customFormat="1" ht="15" customHeight="1" x14ac:dyDescent="0.2">
      <c r="A93" s="146"/>
      <c r="B93" s="138" t="s">
        <v>275</v>
      </c>
      <c r="C93" s="9" t="s">
        <v>57</v>
      </c>
      <c r="D93" s="78">
        <f t="shared" si="4"/>
        <v>97</v>
      </c>
      <c r="E93" s="78">
        <v>97</v>
      </c>
      <c r="F93" s="78"/>
      <c r="G93" s="78"/>
    </row>
    <row r="94" spans="1:7" ht="15" customHeight="1" x14ac:dyDescent="0.25">
      <c r="A94" s="7" t="s">
        <v>112</v>
      </c>
      <c r="B94" s="21" t="s">
        <v>45</v>
      </c>
      <c r="C94" s="9" t="s">
        <v>57</v>
      </c>
      <c r="D94" s="10">
        <f t="shared" si="4"/>
        <v>886</v>
      </c>
      <c r="E94" s="10">
        <f>E95</f>
        <v>886</v>
      </c>
      <c r="F94" s="10">
        <f>F95</f>
        <v>0</v>
      </c>
      <c r="G94" s="10">
        <f>G95</f>
        <v>0</v>
      </c>
    </row>
    <row r="95" spans="1:7" s="26" customFormat="1" ht="15" customHeight="1" x14ac:dyDescent="0.2">
      <c r="A95" s="146"/>
      <c r="B95" s="138" t="s">
        <v>275</v>
      </c>
      <c r="C95" s="9" t="s">
        <v>57</v>
      </c>
      <c r="D95" s="78">
        <f t="shared" si="4"/>
        <v>886</v>
      </c>
      <c r="E95" s="78">
        <v>886</v>
      </c>
      <c r="F95" s="78"/>
      <c r="G95" s="78"/>
    </row>
    <row r="96" spans="1:7" ht="15" customHeight="1" x14ac:dyDescent="0.25">
      <c r="A96" s="7" t="s">
        <v>113</v>
      </c>
      <c r="B96" s="21" t="s">
        <v>167</v>
      </c>
      <c r="C96" s="9" t="s">
        <v>57</v>
      </c>
      <c r="D96" s="10">
        <f t="shared" si="4"/>
        <v>8799</v>
      </c>
      <c r="E96" s="10">
        <f>E97</f>
        <v>8799</v>
      </c>
      <c r="F96" s="10">
        <f>F97</f>
        <v>0</v>
      </c>
      <c r="G96" s="10">
        <f>G97</f>
        <v>0</v>
      </c>
    </row>
    <row r="97" spans="1:7" s="26" customFormat="1" ht="15" customHeight="1" x14ac:dyDescent="0.2">
      <c r="A97" s="146"/>
      <c r="B97" s="138" t="s">
        <v>275</v>
      </c>
      <c r="C97" s="9" t="s">
        <v>57</v>
      </c>
      <c r="D97" s="78">
        <f t="shared" si="4"/>
        <v>8799</v>
      </c>
      <c r="E97" s="78">
        <v>8799</v>
      </c>
      <c r="F97" s="78"/>
      <c r="G97" s="78"/>
    </row>
    <row r="98" spans="1:7" ht="15" customHeight="1" x14ac:dyDescent="0.25">
      <c r="A98" s="7" t="s">
        <v>114</v>
      </c>
      <c r="B98" s="21" t="s">
        <v>165</v>
      </c>
      <c r="C98" s="9" t="s">
        <v>57</v>
      </c>
      <c r="D98" s="10">
        <f t="shared" si="4"/>
        <v>572</v>
      </c>
      <c r="E98" s="10">
        <f>E99</f>
        <v>572</v>
      </c>
      <c r="F98" s="10">
        <f>F99</f>
        <v>0</v>
      </c>
      <c r="G98" s="10">
        <f>G99</f>
        <v>0</v>
      </c>
    </row>
    <row r="99" spans="1:7" s="26" customFormat="1" ht="15" customHeight="1" x14ac:dyDescent="0.2">
      <c r="A99" s="146"/>
      <c r="B99" s="138" t="s">
        <v>275</v>
      </c>
      <c r="C99" s="9" t="s">
        <v>57</v>
      </c>
      <c r="D99" s="78">
        <f t="shared" si="4"/>
        <v>572</v>
      </c>
      <c r="E99" s="78">
        <v>572</v>
      </c>
      <c r="F99" s="78"/>
      <c r="G99" s="78"/>
    </row>
    <row r="100" spans="1:7" ht="15" customHeight="1" x14ac:dyDescent="0.25">
      <c r="A100" s="7" t="s">
        <v>115</v>
      </c>
      <c r="B100" s="21" t="s">
        <v>52</v>
      </c>
      <c r="C100" s="9" t="s">
        <v>57</v>
      </c>
      <c r="D100" s="10">
        <f t="shared" si="4"/>
        <v>286</v>
      </c>
      <c r="E100" s="10">
        <f>E101</f>
        <v>286</v>
      </c>
      <c r="F100" s="10">
        <f>F101</f>
        <v>0</v>
      </c>
      <c r="G100" s="10">
        <f>G101</f>
        <v>0</v>
      </c>
    </row>
    <row r="101" spans="1:7" s="26" customFormat="1" ht="15" customHeight="1" x14ac:dyDescent="0.2">
      <c r="A101" s="146"/>
      <c r="B101" s="138" t="s">
        <v>275</v>
      </c>
      <c r="C101" s="9" t="s">
        <v>57</v>
      </c>
      <c r="D101" s="78">
        <f t="shared" si="4"/>
        <v>286</v>
      </c>
      <c r="E101" s="78">
        <v>286</v>
      </c>
      <c r="F101" s="78"/>
      <c r="G101" s="78"/>
    </row>
    <row r="102" spans="1:7" ht="15" customHeight="1" x14ac:dyDescent="0.25">
      <c r="A102" s="7" t="s">
        <v>116</v>
      </c>
      <c r="B102" s="21" t="s">
        <v>71</v>
      </c>
      <c r="C102" s="22" t="s">
        <v>57</v>
      </c>
      <c r="D102" s="10">
        <f t="shared" si="4"/>
        <v>751</v>
      </c>
      <c r="E102" s="10">
        <f>E103</f>
        <v>751</v>
      </c>
      <c r="F102" s="10">
        <f>F103</f>
        <v>0</v>
      </c>
      <c r="G102" s="10">
        <f>G103</f>
        <v>0</v>
      </c>
    </row>
    <row r="103" spans="1:7" s="26" customFormat="1" ht="15" customHeight="1" x14ac:dyDescent="0.2">
      <c r="A103" s="146"/>
      <c r="B103" s="77" t="s">
        <v>275</v>
      </c>
      <c r="C103" s="22" t="s">
        <v>57</v>
      </c>
      <c r="D103" s="78">
        <f t="shared" si="4"/>
        <v>751</v>
      </c>
      <c r="E103" s="78">
        <v>751</v>
      </c>
      <c r="F103" s="78"/>
      <c r="G103" s="78"/>
    </row>
    <row r="104" spans="1:7" ht="15" customHeight="1" x14ac:dyDescent="0.25">
      <c r="A104" s="7" t="s">
        <v>117</v>
      </c>
      <c r="B104" s="21" t="s">
        <v>44</v>
      </c>
      <c r="C104" s="22" t="s">
        <v>57</v>
      </c>
      <c r="D104" s="10">
        <f t="shared" si="4"/>
        <v>3776</v>
      </c>
      <c r="E104" s="10">
        <f>E105</f>
        <v>3776</v>
      </c>
      <c r="F104" s="10">
        <f>F105</f>
        <v>0</v>
      </c>
      <c r="G104" s="10">
        <f>G105</f>
        <v>0</v>
      </c>
    </row>
    <row r="105" spans="1:7" s="26" customFormat="1" ht="15" customHeight="1" x14ac:dyDescent="0.2">
      <c r="A105" s="146"/>
      <c r="B105" s="138" t="s">
        <v>275</v>
      </c>
      <c r="C105" s="9" t="s">
        <v>57</v>
      </c>
      <c r="D105" s="78">
        <f t="shared" si="4"/>
        <v>3776</v>
      </c>
      <c r="E105" s="78">
        <v>3776</v>
      </c>
      <c r="F105" s="78"/>
      <c r="G105" s="78"/>
    </row>
    <row r="106" spans="1:7" ht="15" customHeight="1" x14ac:dyDescent="0.25">
      <c r="A106" s="7" t="s">
        <v>170</v>
      </c>
      <c r="B106" s="24" t="s">
        <v>43</v>
      </c>
      <c r="C106" s="22" t="s">
        <v>57</v>
      </c>
      <c r="D106" s="10">
        <f t="shared" si="4"/>
        <v>1962</v>
      </c>
      <c r="E106" s="10">
        <f>E107</f>
        <v>1962</v>
      </c>
      <c r="F106" s="10">
        <f>F107</f>
        <v>0</v>
      </c>
      <c r="G106" s="10">
        <f>G107</f>
        <v>0</v>
      </c>
    </row>
    <row r="107" spans="1:7" s="26" customFormat="1" ht="15" customHeight="1" x14ac:dyDescent="0.2">
      <c r="A107" s="146"/>
      <c r="B107" s="138" t="s">
        <v>275</v>
      </c>
      <c r="C107" s="9" t="s">
        <v>57</v>
      </c>
      <c r="D107" s="78">
        <f t="shared" si="4"/>
        <v>1962</v>
      </c>
      <c r="E107" s="78">
        <v>1962</v>
      </c>
      <c r="F107" s="78"/>
      <c r="G107" s="78"/>
    </row>
    <row r="108" spans="1:7" ht="15" customHeight="1" x14ac:dyDescent="0.25">
      <c r="A108" s="7" t="s">
        <v>171</v>
      </c>
      <c r="B108" s="21" t="s">
        <v>177</v>
      </c>
      <c r="C108" s="22" t="s">
        <v>57</v>
      </c>
      <c r="D108" s="10">
        <f t="shared" si="4"/>
        <v>1752</v>
      </c>
      <c r="E108" s="10">
        <f>E109</f>
        <v>1752</v>
      </c>
      <c r="F108" s="10">
        <f>F109</f>
        <v>0</v>
      </c>
      <c r="G108" s="10">
        <f>G109</f>
        <v>0</v>
      </c>
    </row>
    <row r="109" spans="1:7" s="26" customFormat="1" ht="15" customHeight="1" x14ac:dyDescent="0.2">
      <c r="A109" s="147"/>
      <c r="B109" s="77" t="s">
        <v>275</v>
      </c>
      <c r="C109" s="59" t="s">
        <v>57</v>
      </c>
      <c r="D109" s="64">
        <f t="shared" si="4"/>
        <v>1752</v>
      </c>
      <c r="E109" s="64">
        <v>1752</v>
      </c>
      <c r="F109" s="64"/>
      <c r="G109" s="64"/>
    </row>
    <row r="110" spans="1:7" ht="15" customHeight="1" x14ac:dyDescent="0.25">
      <c r="A110" s="7" t="s">
        <v>118</v>
      </c>
      <c r="B110" s="21" t="s">
        <v>168</v>
      </c>
      <c r="C110" s="22" t="s">
        <v>57</v>
      </c>
      <c r="D110" s="10">
        <f t="shared" si="4"/>
        <v>6056</v>
      </c>
      <c r="E110" s="10">
        <f>E111</f>
        <v>6056</v>
      </c>
      <c r="F110" s="10">
        <f>F111</f>
        <v>0</v>
      </c>
      <c r="G110" s="10">
        <f>G111</f>
        <v>0</v>
      </c>
    </row>
    <row r="111" spans="1:7" s="26" customFormat="1" ht="15" customHeight="1" x14ac:dyDescent="0.2">
      <c r="A111" s="146"/>
      <c r="B111" s="138" t="s">
        <v>275</v>
      </c>
      <c r="C111" s="9" t="s">
        <v>57</v>
      </c>
      <c r="D111" s="78">
        <f t="shared" si="4"/>
        <v>6056</v>
      </c>
      <c r="E111" s="78">
        <v>6056</v>
      </c>
      <c r="F111" s="78"/>
      <c r="G111" s="78"/>
    </row>
    <row r="112" spans="1:7" ht="15" customHeight="1" x14ac:dyDescent="0.25">
      <c r="A112" s="7" t="s">
        <v>172</v>
      </c>
      <c r="B112" s="21" t="s">
        <v>36</v>
      </c>
      <c r="C112" s="22" t="s">
        <v>57</v>
      </c>
      <c r="D112" s="10">
        <f t="shared" si="4"/>
        <v>5845</v>
      </c>
      <c r="E112" s="10">
        <f>E113</f>
        <v>5845</v>
      </c>
      <c r="F112" s="10">
        <f>F113</f>
        <v>0</v>
      </c>
      <c r="G112" s="10">
        <f>G113</f>
        <v>0</v>
      </c>
    </row>
    <row r="113" spans="1:7" s="26" customFormat="1" ht="15" customHeight="1" x14ac:dyDescent="0.2">
      <c r="A113" s="146"/>
      <c r="B113" s="138" t="s">
        <v>275</v>
      </c>
      <c r="C113" s="9" t="s">
        <v>57</v>
      </c>
      <c r="D113" s="78">
        <f t="shared" si="4"/>
        <v>5845</v>
      </c>
      <c r="E113" s="78">
        <v>5845</v>
      </c>
      <c r="F113" s="78"/>
      <c r="G113" s="78"/>
    </row>
    <row r="114" spans="1:7" ht="15" customHeight="1" x14ac:dyDescent="0.25">
      <c r="A114" s="7" t="s">
        <v>173</v>
      </c>
      <c r="B114" s="21" t="s">
        <v>38</v>
      </c>
      <c r="C114" s="22" t="s">
        <v>57</v>
      </c>
      <c r="D114" s="10">
        <f t="shared" si="4"/>
        <v>1677</v>
      </c>
      <c r="E114" s="10">
        <f>E115</f>
        <v>1677</v>
      </c>
      <c r="F114" s="10">
        <f>F115</f>
        <v>0</v>
      </c>
      <c r="G114" s="10">
        <f>G115</f>
        <v>0</v>
      </c>
    </row>
    <row r="115" spans="1:7" s="26" customFormat="1" ht="15" customHeight="1" x14ac:dyDescent="0.2">
      <c r="A115" s="146"/>
      <c r="B115" s="138" t="s">
        <v>275</v>
      </c>
      <c r="C115" s="9" t="s">
        <v>57</v>
      </c>
      <c r="D115" s="78">
        <f t="shared" si="4"/>
        <v>1677</v>
      </c>
      <c r="E115" s="78">
        <v>1677</v>
      </c>
      <c r="F115" s="78"/>
      <c r="G115" s="78"/>
    </row>
    <row r="116" spans="1:7" ht="15" customHeight="1" x14ac:dyDescent="0.25">
      <c r="A116" s="7" t="s">
        <v>119</v>
      </c>
      <c r="B116" s="21" t="s">
        <v>40</v>
      </c>
      <c r="C116" s="22" t="s">
        <v>57</v>
      </c>
      <c r="D116" s="10">
        <f t="shared" ref="D116:D140" si="5">E116+G116</f>
        <v>5878</v>
      </c>
      <c r="E116" s="10">
        <f>E117</f>
        <v>5878</v>
      </c>
      <c r="F116" s="10">
        <f>F117</f>
        <v>0</v>
      </c>
      <c r="G116" s="10">
        <f>G117</f>
        <v>0</v>
      </c>
    </row>
    <row r="117" spans="1:7" s="26" customFormat="1" ht="15" customHeight="1" x14ac:dyDescent="0.2">
      <c r="A117" s="146"/>
      <c r="B117" s="138" t="s">
        <v>275</v>
      </c>
      <c r="C117" s="9" t="s">
        <v>57</v>
      </c>
      <c r="D117" s="78">
        <f t="shared" si="5"/>
        <v>5878</v>
      </c>
      <c r="E117" s="78">
        <v>5878</v>
      </c>
      <c r="F117" s="78"/>
      <c r="G117" s="78"/>
    </row>
    <row r="118" spans="1:7" ht="15" customHeight="1" x14ac:dyDescent="0.25">
      <c r="A118" s="7" t="s">
        <v>120</v>
      </c>
      <c r="B118" s="21" t="s">
        <v>39</v>
      </c>
      <c r="C118" s="22" t="s">
        <v>57</v>
      </c>
      <c r="D118" s="10">
        <f t="shared" si="5"/>
        <v>4476</v>
      </c>
      <c r="E118" s="10">
        <f>E119</f>
        <v>4476</v>
      </c>
      <c r="F118" s="10">
        <f>F119</f>
        <v>0</v>
      </c>
      <c r="G118" s="10">
        <f>G119</f>
        <v>0</v>
      </c>
    </row>
    <row r="119" spans="1:7" s="26" customFormat="1" ht="15" customHeight="1" x14ac:dyDescent="0.2">
      <c r="A119" s="146"/>
      <c r="B119" s="138" t="s">
        <v>275</v>
      </c>
      <c r="C119" s="9" t="s">
        <v>57</v>
      </c>
      <c r="D119" s="78">
        <f t="shared" si="5"/>
        <v>4476</v>
      </c>
      <c r="E119" s="78">
        <v>4476</v>
      </c>
      <c r="F119" s="78"/>
      <c r="G119" s="78"/>
    </row>
    <row r="120" spans="1:7" ht="15" customHeight="1" x14ac:dyDescent="0.25">
      <c r="A120" s="7" t="s">
        <v>121</v>
      </c>
      <c r="B120" s="18" t="s">
        <v>37</v>
      </c>
      <c r="C120" s="9" t="s">
        <v>57</v>
      </c>
      <c r="D120" s="10">
        <f t="shared" si="5"/>
        <v>5510</v>
      </c>
      <c r="E120" s="10">
        <f>E121</f>
        <v>5510</v>
      </c>
      <c r="F120" s="10">
        <f>F121</f>
        <v>0</v>
      </c>
      <c r="G120" s="10">
        <f>G121</f>
        <v>0</v>
      </c>
    </row>
    <row r="121" spans="1:7" s="26" customFormat="1" ht="15" customHeight="1" x14ac:dyDescent="0.2">
      <c r="A121" s="146"/>
      <c r="B121" s="138" t="s">
        <v>275</v>
      </c>
      <c r="C121" s="9" t="s">
        <v>57</v>
      </c>
      <c r="D121" s="78">
        <f t="shared" si="5"/>
        <v>5510</v>
      </c>
      <c r="E121" s="78">
        <v>5510</v>
      </c>
      <c r="F121" s="78"/>
      <c r="G121" s="78"/>
    </row>
    <row r="122" spans="1:7" ht="15" customHeight="1" x14ac:dyDescent="0.25">
      <c r="A122" s="7" t="s">
        <v>122</v>
      </c>
      <c r="B122" s="25" t="s">
        <v>41</v>
      </c>
      <c r="C122" s="9" t="s">
        <v>57</v>
      </c>
      <c r="D122" s="10">
        <f t="shared" si="5"/>
        <v>335</v>
      </c>
      <c r="E122" s="10">
        <f>E123</f>
        <v>335</v>
      </c>
      <c r="F122" s="10">
        <f>F123</f>
        <v>0</v>
      </c>
      <c r="G122" s="10">
        <f>G123</f>
        <v>0</v>
      </c>
    </row>
    <row r="123" spans="1:7" s="26" customFormat="1" ht="15" customHeight="1" x14ac:dyDescent="0.2">
      <c r="A123" s="146"/>
      <c r="B123" s="138" t="s">
        <v>275</v>
      </c>
      <c r="C123" s="9" t="s">
        <v>57</v>
      </c>
      <c r="D123" s="78">
        <f t="shared" si="5"/>
        <v>335</v>
      </c>
      <c r="E123" s="78">
        <v>335</v>
      </c>
      <c r="F123" s="78"/>
      <c r="G123" s="78"/>
    </row>
    <row r="124" spans="1:7" ht="15" customHeight="1" x14ac:dyDescent="0.25">
      <c r="A124" s="7" t="s">
        <v>123</v>
      </c>
      <c r="B124" s="25" t="s">
        <v>42</v>
      </c>
      <c r="C124" s="9" t="s">
        <v>57</v>
      </c>
      <c r="D124" s="10">
        <f t="shared" si="5"/>
        <v>1629</v>
      </c>
      <c r="E124" s="10">
        <f>E125</f>
        <v>1629</v>
      </c>
      <c r="F124" s="10">
        <f>F125</f>
        <v>0</v>
      </c>
      <c r="G124" s="10">
        <f>G125</f>
        <v>0</v>
      </c>
    </row>
    <row r="125" spans="1:7" s="26" customFormat="1" ht="15" customHeight="1" x14ac:dyDescent="0.2">
      <c r="A125" s="146"/>
      <c r="B125" s="138" t="s">
        <v>275</v>
      </c>
      <c r="C125" s="9" t="s">
        <v>57</v>
      </c>
      <c r="D125" s="78">
        <f t="shared" si="5"/>
        <v>1629</v>
      </c>
      <c r="E125" s="78">
        <v>1629</v>
      </c>
      <c r="F125" s="78"/>
      <c r="G125" s="78"/>
    </row>
    <row r="126" spans="1:7" ht="15" customHeight="1" x14ac:dyDescent="0.25">
      <c r="A126" s="7" t="s">
        <v>183</v>
      </c>
      <c r="B126" s="18" t="s">
        <v>55</v>
      </c>
      <c r="C126" s="9" t="s">
        <v>57</v>
      </c>
      <c r="D126" s="10">
        <f t="shared" si="5"/>
        <v>360</v>
      </c>
      <c r="E126" s="10">
        <f>E127</f>
        <v>360</v>
      </c>
      <c r="F126" s="10">
        <f>F127</f>
        <v>275</v>
      </c>
      <c r="G126" s="10">
        <f>G127</f>
        <v>0</v>
      </c>
    </row>
    <row r="127" spans="1:7" s="26" customFormat="1" ht="15" customHeight="1" x14ac:dyDescent="0.2">
      <c r="A127" s="146"/>
      <c r="B127" s="138" t="s">
        <v>275</v>
      </c>
      <c r="C127" s="9" t="s">
        <v>57</v>
      </c>
      <c r="D127" s="78">
        <f t="shared" si="5"/>
        <v>360</v>
      </c>
      <c r="E127" s="78">
        <v>360</v>
      </c>
      <c r="F127" s="78">
        <v>275</v>
      </c>
      <c r="G127" s="78"/>
    </row>
    <row r="128" spans="1:7" ht="15" customHeight="1" x14ac:dyDescent="0.25">
      <c r="A128" s="7" t="s">
        <v>124</v>
      </c>
      <c r="B128" s="18" t="s">
        <v>54</v>
      </c>
      <c r="C128" s="9" t="s">
        <v>57</v>
      </c>
      <c r="D128" s="10">
        <f t="shared" si="5"/>
        <v>10912</v>
      </c>
      <c r="E128" s="10">
        <f>E129</f>
        <v>10912</v>
      </c>
      <c r="F128" s="10">
        <f>F129</f>
        <v>8185</v>
      </c>
      <c r="G128" s="10">
        <f>G129</f>
        <v>0</v>
      </c>
    </row>
    <row r="129" spans="1:7" s="26" customFormat="1" ht="15" customHeight="1" x14ac:dyDescent="0.2">
      <c r="A129" s="146"/>
      <c r="B129" s="138" t="s">
        <v>275</v>
      </c>
      <c r="C129" s="9" t="s">
        <v>57</v>
      </c>
      <c r="D129" s="78">
        <f t="shared" si="5"/>
        <v>10912</v>
      </c>
      <c r="E129" s="78">
        <v>10912</v>
      </c>
      <c r="F129" s="78">
        <v>8185</v>
      </c>
      <c r="G129" s="78"/>
    </row>
    <row r="130" spans="1:7" ht="15" customHeight="1" x14ac:dyDescent="0.25">
      <c r="A130" s="7" t="s">
        <v>125</v>
      </c>
      <c r="B130" s="18" t="s">
        <v>73</v>
      </c>
      <c r="C130" s="9" t="s">
        <v>57</v>
      </c>
      <c r="D130" s="10">
        <f t="shared" si="5"/>
        <v>714</v>
      </c>
      <c r="E130" s="10">
        <f>E131</f>
        <v>714</v>
      </c>
      <c r="F130" s="10">
        <f>F131</f>
        <v>384</v>
      </c>
      <c r="G130" s="10">
        <f>G131</f>
        <v>0</v>
      </c>
    </row>
    <row r="131" spans="1:7" s="26" customFormat="1" ht="15" customHeight="1" x14ac:dyDescent="0.2">
      <c r="A131" s="146"/>
      <c r="B131" s="138" t="s">
        <v>275</v>
      </c>
      <c r="C131" s="9" t="s">
        <v>57</v>
      </c>
      <c r="D131" s="78">
        <f t="shared" si="5"/>
        <v>714</v>
      </c>
      <c r="E131" s="78">
        <v>714</v>
      </c>
      <c r="F131" s="78">
        <v>384</v>
      </c>
      <c r="G131" s="78"/>
    </row>
    <row r="132" spans="1:7" ht="15" customHeight="1" x14ac:dyDescent="0.25">
      <c r="A132" s="7" t="s">
        <v>126</v>
      </c>
      <c r="B132" s="18" t="s">
        <v>56</v>
      </c>
      <c r="C132" s="9" t="s">
        <v>57</v>
      </c>
      <c r="D132" s="10">
        <f t="shared" si="5"/>
        <v>3640</v>
      </c>
      <c r="E132" s="10">
        <f>E133</f>
        <v>3640</v>
      </c>
      <c r="F132" s="10">
        <f>F133</f>
        <v>0</v>
      </c>
      <c r="G132" s="10">
        <f>G133</f>
        <v>0</v>
      </c>
    </row>
    <row r="133" spans="1:7" s="26" customFormat="1" ht="15" customHeight="1" x14ac:dyDescent="0.2">
      <c r="A133" s="146"/>
      <c r="B133" s="138" t="s">
        <v>275</v>
      </c>
      <c r="C133" s="9" t="s">
        <v>57</v>
      </c>
      <c r="D133" s="78">
        <f t="shared" si="5"/>
        <v>3640</v>
      </c>
      <c r="E133" s="78">
        <v>3640</v>
      </c>
      <c r="F133" s="78"/>
      <c r="G133" s="78"/>
    </row>
    <row r="134" spans="1:7" ht="15" customHeight="1" x14ac:dyDescent="0.25">
      <c r="A134" s="7" t="s">
        <v>127</v>
      </c>
      <c r="B134" s="18" t="s">
        <v>185</v>
      </c>
      <c r="C134" s="9" t="s">
        <v>57</v>
      </c>
      <c r="D134" s="10">
        <f t="shared" si="5"/>
        <v>1039</v>
      </c>
      <c r="E134" s="10">
        <f>E135</f>
        <v>1039</v>
      </c>
      <c r="F134" s="10">
        <f>F135</f>
        <v>0</v>
      </c>
      <c r="G134" s="10">
        <f>G135</f>
        <v>0</v>
      </c>
    </row>
    <row r="135" spans="1:7" s="26" customFormat="1" ht="15" customHeight="1" x14ac:dyDescent="0.2">
      <c r="A135" s="146"/>
      <c r="B135" s="138" t="s">
        <v>275</v>
      </c>
      <c r="C135" s="9" t="s">
        <v>57</v>
      </c>
      <c r="D135" s="78">
        <f t="shared" si="5"/>
        <v>1039</v>
      </c>
      <c r="E135" s="78">
        <v>1039</v>
      </c>
      <c r="F135" s="78"/>
      <c r="G135" s="78"/>
    </row>
    <row r="136" spans="1:7" s="26" customFormat="1" ht="15" hidden="1" customHeight="1" x14ac:dyDescent="0.25">
      <c r="A136" s="148"/>
      <c r="B136" s="149" t="s">
        <v>26</v>
      </c>
      <c r="C136" s="150" t="s">
        <v>57</v>
      </c>
      <c r="D136" s="151">
        <f t="shared" si="5"/>
        <v>0</v>
      </c>
      <c r="E136" s="152">
        <f>E137</f>
        <v>0</v>
      </c>
      <c r="F136" s="152">
        <f>F137</f>
        <v>0</v>
      </c>
      <c r="G136" s="152">
        <f>G137</f>
        <v>0</v>
      </c>
    </row>
    <row r="137" spans="1:7" s="26" customFormat="1" ht="15" hidden="1" customHeight="1" x14ac:dyDescent="0.25">
      <c r="A137" s="153"/>
      <c r="B137" s="154" t="s">
        <v>276</v>
      </c>
      <c r="C137" s="150" t="s">
        <v>57</v>
      </c>
      <c r="D137" s="151">
        <f t="shared" si="5"/>
        <v>0</v>
      </c>
      <c r="E137" s="152"/>
      <c r="F137" s="152"/>
      <c r="G137" s="152"/>
    </row>
    <row r="138" spans="1:7" ht="15" customHeight="1" x14ac:dyDescent="0.25">
      <c r="A138" s="67" t="s">
        <v>128</v>
      </c>
      <c r="B138" s="237" t="s">
        <v>277</v>
      </c>
      <c r="C138" s="17"/>
      <c r="D138" s="1">
        <f t="shared" si="5"/>
        <v>200862</v>
      </c>
      <c r="E138" s="1">
        <f>E139+E140</f>
        <v>79628</v>
      </c>
      <c r="F138" s="1">
        <f>F139+F140</f>
        <v>8844</v>
      </c>
      <c r="G138" s="1">
        <f>G139+G140</f>
        <v>121234</v>
      </c>
    </row>
    <row r="139" spans="1:7" s="26" customFormat="1" ht="15" customHeight="1" x14ac:dyDescent="0.2">
      <c r="A139" s="232"/>
      <c r="B139" s="234" t="s">
        <v>263</v>
      </c>
      <c r="C139" s="17"/>
      <c r="D139" s="82">
        <f t="shared" si="5"/>
        <v>130323</v>
      </c>
      <c r="E139" s="82">
        <f>E85</f>
        <v>9089</v>
      </c>
      <c r="F139" s="82">
        <f>F85</f>
        <v>0</v>
      </c>
      <c r="G139" s="82">
        <f>G85</f>
        <v>121234</v>
      </c>
    </row>
    <row r="140" spans="1:7" s="26" customFormat="1" ht="15" customHeight="1" x14ac:dyDescent="0.2">
      <c r="A140" s="230"/>
      <c r="B140" s="240" t="s">
        <v>268</v>
      </c>
      <c r="C140" s="17"/>
      <c r="D140" s="82">
        <f t="shared" si="5"/>
        <v>70539</v>
      </c>
      <c r="E140" s="82">
        <f>E87+E89+E91+E93+E95+E97+E99+E101+E103+E105+E107+E109+E111+E113+E115+E117+E119+E121+E123+E125+E127+E129+E131+E133+E135</f>
        <v>70539</v>
      </c>
      <c r="F140" s="82">
        <f>F87+F89+F91+F95+F97+F99+F101+F103+F105+F107+F109+F111+F113+F115+F117+F119+F121+F123+F125+F127+F129+F131+F133+F135</f>
        <v>8844</v>
      </c>
      <c r="G140" s="82">
        <f>G87+G89+G91+G95+G97+G99+G101+G103+G105+G107+G109+G111+G113+G115+G117+G119+G121+G123+G125+G127+G129+G131+G133+G135</f>
        <v>0</v>
      </c>
    </row>
    <row r="141" spans="1:7" ht="18.75" customHeight="1" x14ac:dyDescent="0.25">
      <c r="A141" s="13" t="s">
        <v>179</v>
      </c>
      <c r="B141" s="276" t="s">
        <v>278</v>
      </c>
      <c r="C141" s="269"/>
      <c r="D141" s="269"/>
      <c r="E141" s="269"/>
      <c r="F141" s="269"/>
      <c r="G141" s="269"/>
    </row>
    <row r="142" spans="1:7" ht="15" customHeight="1" x14ac:dyDescent="0.25">
      <c r="A142" s="7" t="s">
        <v>129</v>
      </c>
      <c r="B142" s="55" t="s">
        <v>20</v>
      </c>
      <c r="C142" s="59"/>
      <c r="D142" s="10">
        <f t="shared" ref="D142:D148" si="6">E142+G142</f>
        <v>81951</v>
      </c>
      <c r="E142" s="33">
        <f>E143+E145</f>
        <v>67471</v>
      </c>
      <c r="F142" s="33">
        <f>F143+F145</f>
        <v>0</v>
      </c>
      <c r="G142" s="33">
        <f>G143+G145</f>
        <v>14480</v>
      </c>
    </row>
    <row r="143" spans="1:7" ht="15" customHeight="1" x14ac:dyDescent="0.25">
      <c r="A143" s="13"/>
      <c r="B143" s="56"/>
      <c r="C143" s="59" t="s">
        <v>25</v>
      </c>
      <c r="D143" s="10">
        <f t="shared" si="6"/>
        <v>67471</v>
      </c>
      <c r="E143" s="33">
        <f>E144</f>
        <v>67471</v>
      </c>
      <c r="F143" s="33">
        <f>F144</f>
        <v>0</v>
      </c>
      <c r="G143" s="33">
        <f>G144</f>
        <v>0</v>
      </c>
    </row>
    <row r="144" spans="1:7" s="26" customFormat="1" ht="15" customHeight="1" x14ac:dyDescent="0.2">
      <c r="A144" s="137"/>
      <c r="B144" s="132" t="s">
        <v>263</v>
      </c>
      <c r="C144" s="59" t="s">
        <v>25</v>
      </c>
      <c r="D144" s="78">
        <f t="shared" si="6"/>
        <v>67471</v>
      </c>
      <c r="E144" s="155">
        <v>67471</v>
      </c>
      <c r="F144" s="64"/>
      <c r="G144" s="64"/>
    </row>
    <row r="145" spans="1:7" ht="15" customHeight="1" x14ac:dyDescent="0.25">
      <c r="A145" s="13"/>
      <c r="B145" s="56"/>
      <c r="C145" s="28" t="s">
        <v>32</v>
      </c>
      <c r="D145" s="10">
        <f t="shared" si="6"/>
        <v>14480</v>
      </c>
      <c r="E145" s="10">
        <f>E146</f>
        <v>0</v>
      </c>
      <c r="F145" s="10">
        <f>F146</f>
        <v>0</v>
      </c>
      <c r="G145" s="10">
        <f>G146</f>
        <v>14480</v>
      </c>
    </row>
    <row r="146" spans="1:7" s="26" customFormat="1" ht="15" customHeight="1" x14ac:dyDescent="0.25">
      <c r="A146" s="137"/>
      <c r="B146" s="132" t="s">
        <v>263</v>
      </c>
      <c r="C146" s="102" t="s">
        <v>32</v>
      </c>
      <c r="D146" s="21">
        <f t="shared" si="6"/>
        <v>14480</v>
      </c>
      <c r="E146" s="239"/>
      <c r="F146" s="239"/>
      <c r="G146" s="239">
        <v>14480</v>
      </c>
    </row>
    <row r="147" spans="1:7" ht="15" customHeight="1" x14ac:dyDescent="0.25">
      <c r="A147" s="67" t="s">
        <v>130</v>
      </c>
      <c r="B147" s="237" t="s">
        <v>279</v>
      </c>
      <c r="C147" s="17"/>
      <c r="D147" s="1">
        <f t="shared" si="6"/>
        <v>81951</v>
      </c>
      <c r="E147" s="1">
        <f>E148</f>
        <v>67471</v>
      </c>
      <c r="F147" s="1">
        <f>F148</f>
        <v>0</v>
      </c>
      <c r="G147" s="1">
        <f>G148</f>
        <v>14480</v>
      </c>
    </row>
    <row r="148" spans="1:7" s="26" customFormat="1" ht="15" customHeight="1" x14ac:dyDescent="0.2">
      <c r="A148" s="230"/>
      <c r="B148" s="238" t="s">
        <v>263</v>
      </c>
      <c r="C148" s="17"/>
      <c r="D148" s="82">
        <f t="shared" si="6"/>
        <v>81951</v>
      </c>
      <c r="E148" s="82">
        <f>E144+E146</f>
        <v>67471</v>
      </c>
      <c r="F148" s="82">
        <f>F144+F146</f>
        <v>0</v>
      </c>
      <c r="G148" s="82">
        <f>G144+G146</f>
        <v>14480</v>
      </c>
    </row>
    <row r="149" spans="1:7" ht="18.75" customHeight="1" x14ac:dyDescent="0.25">
      <c r="A149" s="13" t="s">
        <v>131</v>
      </c>
      <c r="B149" s="276" t="s">
        <v>74</v>
      </c>
      <c r="C149" s="269"/>
      <c r="D149" s="269"/>
      <c r="E149" s="269"/>
      <c r="F149" s="269"/>
      <c r="G149" s="269"/>
    </row>
    <row r="150" spans="1:7" ht="15" customHeight="1" x14ac:dyDescent="0.25">
      <c r="A150" s="27" t="s">
        <v>132</v>
      </c>
      <c r="B150" s="144" t="s">
        <v>20</v>
      </c>
      <c r="C150" s="28" t="s">
        <v>32</v>
      </c>
      <c r="D150" s="29">
        <f t="shared" ref="D150:D180" si="7">E150+G150</f>
        <v>34895</v>
      </c>
      <c r="E150" s="145">
        <f>E151</f>
        <v>0</v>
      </c>
      <c r="F150" s="145">
        <f>F151</f>
        <v>0</v>
      </c>
      <c r="G150" s="145">
        <f>G151</f>
        <v>34895</v>
      </c>
    </row>
    <row r="151" spans="1:7" s="26" customFormat="1" ht="15" customHeight="1" x14ac:dyDescent="0.2">
      <c r="A151" s="137"/>
      <c r="B151" s="132" t="s">
        <v>263</v>
      </c>
      <c r="C151" s="28" t="s">
        <v>32</v>
      </c>
      <c r="D151" s="64">
        <f t="shared" si="7"/>
        <v>34895</v>
      </c>
      <c r="E151" s="64"/>
      <c r="F151" s="64"/>
      <c r="G151" s="64">
        <v>34895</v>
      </c>
    </row>
    <row r="152" spans="1:7" ht="15" customHeight="1" x14ac:dyDescent="0.25">
      <c r="A152" s="27" t="s">
        <v>133</v>
      </c>
      <c r="B152" s="21" t="s">
        <v>10</v>
      </c>
      <c r="C152" s="28" t="s">
        <v>32</v>
      </c>
      <c r="D152" s="10">
        <f t="shared" si="7"/>
        <v>349</v>
      </c>
      <c r="E152" s="29">
        <f>E153</f>
        <v>0</v>
      </c>
      <c r="F152" s="29">
        <f>F153</f>
        <v>0</v>
      </c>
      <c r="G152" s="29">
        <f>G153</f>
        <v>349</v>
      </c>
    </row>
    <row r="153" spans="1:7" s="26" customFormat="1" ht="15" customHeight="1" x14ac:dyDescent="0.25">
      <c r="A153" s="57"/>
      <c r="B153" s="156" t="s">
        <v>275</v>
      </c>
      <c r="C153" s="28" t="s">
        <v>32</v>
      </c>
      <c r="D153" s="78">
        <f t="shared" si="7"/>
        <v>349</v>
      </c>
      <c r="E153" s="64"/>
      <c r="F153" s="64"/>
      <c r="G153" s="64">
        <v>349</v>
      </c>
    </row>
    <row r="154" spans="1:7" ht="15" customHeight="1" x14ac:dyDescent="0.25">
      <c r="A154" s="27" t="s">
        <v>134</v>
      </c>
      <c r="B154" s="21" t="s">
        <v>15</v>
      </c>
      <c r="C154" s="28" t="s">
        <v>32</v>
      </c>
      <c r="D154" s="10">
        <f t="shared" si="7"/>
        <v>191</v>
      </c>
      <c r="E154" s="29">
        <f>E155</f>
        <v>191</v>
      </c>
      <c r="F154" s="29">
        <f>F155</f>
        <v>0</v>
      </c>
      <c r="G154" s="29">
        <f>G155</f>
        <v>0</v>
      </c>
    </row>
    <row r="155" spans="1:7" s="26" customFormat="1" ht="15" customHeight="1" x14ac:dyDescent="0.25">
      <c r="A155" s="57"/>
      <c r="B155" s="156" t="s">
        <v>275</v>
      </c>
      <c r="C155" s="28" t="s">
        <v>32</v>
      </c>
      <c r="D155" s="78">
        <f t="shared" si="7"/>
        <v>191</v>
      </c>
      <c r="E155" s="64">
        <v>191</v>
      </c>
      <c r="F155" s="64"/>
      <c r="G155" s="64"/>
    </row>
    <row r="156" spans="1:7" ht="15" customHeight="1" x14ac:dyDescent="0.25">
      <c r="A156" s="27" t="s">
        <v>135</v>
      </c>
      <c r="B156" s="21" t="s">
        <v>27</v>
      </c>
      <c r="C156" s="28" t="s">
        <v>32</v>
      </c>
      <c r="D156" s="10">
        <f t="shared" si="7"/>
        <v>1378</v>
      </c>
      <c r="E156" s="29">
        <f>E157</f>
        <v>1378</v>
      </c>
      <c r="F156" s="29">
        <f>F157</f>
        <v>0</v>
      </c>
      <c r="G156" s="29">
        <f>G157</f>
        <v>0</v>
      </c>
    </row>
    <row r="157" spans="1:7" s="26" customFormat="1" ht="15" customHeight="1" x14ac:dyDescent="0.25">
      <c r="A157" s="57"/>
      <c r="B157" s="156" t="s">
        <v>275</v>
      </c>
      <c r="C157" s="28" t="s">
        <v>32</v>
      </c>
      <c r="D157" s="78">
        <f t="shared" si="7"/>
        <v>1378</v>
      </c>
      <c r="E157" s="64">
        <v>1378</v>
      </c>
      <c r="F157" s="64"/>
      <c r="G157" s="64"/>
    </row>
    <row r="158" spans="1:7" ht="15" customHeight="1" x14ac:dyDescent="0.25">
      <c r="A158" s="27" t="s">
        <v>136</v>
      </c>
      <c r="B158" s="21" t="s">
        <v>178</v>
      </c>
      <c r="C158" s="28" t="s">
        <v>32</v>
      </c>
      <c r="D158" s="10">
        <f t="shared" si="7"/>
        <v>269</v>
      </c>
      <c r="E158" s="29">
        <f>E159</f>
        <v>269</v>
      </c>
      <c r="F158" s="29">
        <f>F159</f>
        <v>0</v>
      </c>
      <c r="G158" s="29">
        <f>G159</f>
        <v>0</v>
      </c>
    </row>
    <row r="159" spans="1:7" s="26" customFormat="1" ht="15" customHeight="1" x14ac:dyDescent="0.25">
      <c r="A159" s="57"/>
      <c r="B159" s="156" t="s">
        <v>275</v>
      </c>
      <c r="C159" s="28" t="s">
        <v>32</v>
      </c>
      <c r="D159" s="78">
        <f t="shared" si="7"/>
        <v>269</v>
      </c>
      <c r="E159" s="64">
        <v>269</v>
      </c>
      <c r="F159" s="64"/>
      <c r="G159" s="64"/>
    </row>
    <row r="160" spans="1:7" ht="15" customHeight="1" x14ac:dyDescent="0.25">
      <c r="A160" s="27" t="s">
        <v>137</v>
      </c>
      <c r="B160" s="21" t="s">
        <v>64</v>
      </c>
      <c r="C160" s="28" t="s">
        <v>32</v>
      </c>
      <c r="D160" s="10">
        <f t="shared" si="7"/>
        <v>217</v>
      </c>
      <c r="E160" s="29">
        <f>E161</f>
        <v>217</v>
      </c>
      <c r="F160" s="29">
        <f>F161</f>
        <v>0</v>
      </c>
      <c r="G160" s="29">
        <f>G161</f>
        <v>0</v>
      </c>
    </row>
    <row r="161" spans="1:7" s="26" customFormat="1" ht="15" customHeight="1" x14ac:dyDescent="0.25">
      <c r="A161" s="57"/>
      <c r="B161" s="156" t="s">
        <v>275</v>
      </c>
      <c r="C161" s="28" t="s">
        <v>32</v>
      </c>
      <c r="D161" s="78">
        <f t="shared" si="7"/>
        <v>217</v>
      </c>
      <c r="E161" s="64">
        <v>217</v>
      </c>
      <c r="F161" s="64"/>
      <c r="G161" s="64"/>
    </row>
    <row r="162" spans="1:7" ht="15" customHeight="1" x14ac:dyDescent="0.25">
      <c r="A162" s="27" t="s">
        <v>138</v>
      </c>
      <c r="B162" s="21" t="s">
        <v>65</v>
      </c>
      <c r="C162" s="28" t="s">
        <v>32</v>
      </c>
      <c r="D162" s="10">
        <f t="shared" si="7"/>
        <v>287</v>
      </c>
      <c r="E162" s="29">
        <f>E163</f>
        <v>287</v>
      </c>
      <c r="F162" s="29">
        <f>F163</f>
        <v>0</v>
      </c>
      <c r="G162" s="29">
        <f>G163</f>
        <v>0</v>
      </c>
    </row>
    <row r="163" spans="1:7" s="26" customFormat="1" ht="15" customHeight="1" x14ac:dyDescent="0.25">
      <c r="A163" s="57"/>
      <c r="B163" s="156" t="s">
        <v>275</v>
      </c>
      <c r="C163" s="28" t="s">
        <v>32</v>
      </c>
      <c r="D163" s="78">
        <f t="shared" si="7"/>
        <v>287</v>
      </c>
      <c r="E163" s="64">
        <v>287</v>
      </c>
      <c r="F163" s="64"/>
      <c r="G163" s="64"/>
    </row>
    <row r="164" spans="1:7" ht="15" customHeight="1" x14ac:dyDescent="0.25">
      <c r="A164" s="27" t="s">
        <v>139</v>
      </c>
      <c r="B164" s="21" t="s">
        <v>28</v>
      </c>
      <c r="C164" s="28" t="s">
        <v>32</v>
      </c>
      <c r="D164" s="10">
        <f t="shared" si="7"/>
        <v>212</v>
      </c>
      <c r="E164" s="29">
        <f>E165</f>
        <v>212</v>
      </c>
      <c r="F164" s="29">
        <f>F165</f>
        <v>0</v>
      </c>
      <c r="G164" s="29">
        <f>G165</f>
        <v>0</v>
      </c>
    </row>
    <row r="165" spans="1:7" s="26" customFormat="1" ht="15" customHeight="1" x14ac:dyDescent="0.25">
      <c r="A165" s="57"/>
      <c r="B165" s="156" t="s">
        <v>275</v>
      </c>
      <c r="C165" s="28" t="s">
        <v>32</v>
      </c>
      <c r="D165" s="78">
        <f t="shared" si="7"/>
        <v>212</v>
      </c>
      <c r="E165" s="64">
        <v>212</v>
      </c>
      <c r="F165" s="64"/>
      <c r="G165" s="64"/>
    </row>
    <row r="166" spans="1:7" ht="15" customHeight="1" x14ac:dyDescent="0.25">
      <c r="A166" s="27" t="s">
        <v>140</v>
      </c>
      <c r="B166" s="21" t="s">
        <v>29</v>
      </c>
      <c r="C166" s="28" t="s">
        <v>32</v>
      </c>
      <c r="D166" s="10">
        <f t="shared" si="7"/>
        <v>202</v>
      </c>
      <c r="E166" s="29">
        <f>E167</f>
        <v>202</v>
      </c>
      <c r="F166" s="29">
        <f>F167</f>
        <v>0</v>
      </c>
      <c r="G166" s="29">
        <f>G167</f>
        <v>0</v>
      </c>
    </row>
    <row r="167" spans="1:7" s="26" customFormat="1" ht="15" customHeight="1" x14ac:dyDescent="0.25">
      <c r="A167" s="57"/>
      <c r="B167" s="156" t="s">
        <v>275</v>
      </c>
      <c r="C167" s="28" t="s">
        <v>32</v>
      </c>
      <c r="D167" s="78">
        <f t="shared" si="7"/>
        <v>202</v>
      </c>
      <c r="E167" s="64">
        <v>202</v>
      </c>
      <c r="F167" s="64"/>
      <c r="G167" s="64"/>
    </row>
    <row r="168" spans="1:7" ht="15" customHeight="1" x14ac:dyDescent="0.25">
      <c r="A168" s="27" t="s">
        <v>180</v>
      </c>
      <c r="B168" s="21" t="s">
        <v>75</v>
      </c>
      <c r="C168" s="28" t="s">
        <v>32</v>
      </c>
      <c r="D168" s="10">
        <f t="shared" si="7"/>
        <v>99</v>
      </c>
      <c r="E168" s="29">
        <f>E169</f>
        <v>99</v>
      </c>
      <c r="F168" s="29">
        <f>F169</f>
        <v>0</v>
      </c>
      <c r="G168" s="29">
        <f>G169</f>
        <v>0</v>
      </c>
    </row>
    <row r="169" spans="1:7" s="26" customFormat="1" ht="15" customHeight="1" x14ac:dyDescent="0.25">
      <c r="A169" s="57"/>
      <c r="B169" s="156" t="s">
        <v>275</v>
      </c>
      <c r="C169" s="28" t="s">
        <v>32</v>
      </c>
      <c r="D169" s="78">
        <f t="shared" si="7"/>
        <v>99</v>
      </c>
      <c r="E169" s="64">
        <v>99</v>
      </c>
      <c r="F169" s="64"/>
      <c r="G169" s="64"/>
    </row>
    <row r="170" spans="1:7" ht="15" customHeight="1" x14ac:dyDescent="0.25">
      <c r="A170" s="27" t="s">
        <v>141</v>
      </c>
      <c r="B170" s="21" t="s">
        <v>169</v>
      </c>
      <c r="C170" s="28" t="s">
        <v>32</v>
      </c>
      <c r="D170" s="10">
        <f t="shared" si="7"/>
        <v>105</v>
      </c>
      <c r="E170" s="29">
        <f>E171</f>
        <v>105</v>
      </c>
      <c r="F170" s="29">
        <f>F171</f>
        <v>0</v>
      </c>
      <c r="G170" s="29">
        <f>G171</f>
        <v>0</v>
      </c>
    </row>
    <row r="171" spans="1:7" s="26" customFormat="1" ht="15" customHeight="1" x14ac:dyDescent="0.25">
      <c r="A171" s="57"/>
      <c r="B171" s="156" t="s">
        <v>275</v>
      </c>
      <c r="C171" s="28" t="s">
        <v>32</v>
      </c>
      <c r="D171" s="78">
        <f t="shared" si="7"/>
        <v>105</v>
      </c>
      <c r="E171" s="64">
        <v>105</v>
      </c>
      <c r="F171" s="64"/>
      <c r="G171" s="64"/>
    </row>
    <row r="172" spans="1:7" ht="15" customHeight="1" x14ac:dyDescent="0.25">
      <c r="A172" s="27" t="s">
        <v>142</v>
      </c>
      <c r="B172" s="21" t="s">
        <v>30</v>
      </c>
      <c r="C172" s="28" t="s">
        <v>32</v>
      </c>
      <c r="D172" s="10">
        <f t="shared" si="7"/>
        <v>286</v>
      </c>
      <c r="E172" s="29">
        <f>E173</f>
        <v>286</v>
      </c>
      <c r="F172" s="29">
        <f>F173</f>
        <v>0</v>
      </c>
      <c r="G172" s="29">
        <f>G173</f>
        <v>0</v>
      </c>
    </row>
    <row r="173" spans="1:7" s="26" customFormat="1" ht="15" customHeight="1" x14ac:dyDescent="0.25">
      <c r="A173" s="57"/>
      <c r="B173" s="156" t="s">
        <v>275</v>
      </c>
      <c r="C173" s="28" t="s">
        <v>32</v>
      </c>
      <c r="D173" s="78">
        <f t="shared" si="7"/>
        <v>286</v>
      </c>
      <c r="E173" s="64">
        <v>286</v>
      </c>
      <c r="F173" s="64"/>
      <c r="G173" s="64"/>
    </row>
    <row r="174" spans="1:7" ht="15" customHeight="1" x14ac:dyDescent="0.25">
      <c r="A174" s="27" t="s">
        <v>143</v>
      </c>
      <c r="B174" s="21" t="s">
        <v>31</v>
      </c>
      <c r="C174" s="28" t="s">
        <v>32</v>
      </c>
      <c r="D174" s="10">
        <f t="shared" si="7"/>
        <v>2805</v>
      </c>
      <c r="E174" s="29">
        <f>E175</f>
        <v>2805</v>
      </c>
      <c r="F174" s="29">
        <f>F175</f>
        <v>0</v>
      </c>
      <c r="G174" s="29">
        <f>G175</f>
        <v>0</v>
      </c>
    </row>
    <row r="175" spans="1:7" s="26" customFormat="1" ht="15" customHeight="1" x14ac:dyDescent="0.25">
      <c r="A175" s="31"/>
      <c r="B175" s="156" t="s">
        <v>275</v>
      </c>
      <c r="C175" s="28" t="s">
        <v>32</v>
      </c>
      <c r="D175" s="78">
        <f t="shared" si="7"/>
        <v>2805</v>
      </c>
      <c r="E175" s="64">
        <v>2805</v>
      </c>
      <c r="F175" s="64"/>
      <c r="G175" s="64"/>
    </row>
    <row r="176" spans="1:7" ht="15" customHeight="1" x14ac:dyDescent="0.25">
      <c r="A176" s="27" t="s">
        <v>144</v>
      </c>
      <c r="B176" s="32" t="s">
        <v>72</v>
      </c>
      <c r="C176" s="28" t="s">
        <v>32</v>
      </c>
      <c r="D176" s="10">
        <f t="shared" si="7"/>
        <v>2871</v>
      </c>
      <c r="E176" s="29">
        <f>E177</f>
        <v>2871</v>
      </c>
      <c r="F176" s="29">
        <f>F177</f>
        <v>0</v>
      </c>
      <c r="G176" s="29">
        <f>G177</f>
        <v>0</v>
      </c>
    </row>
    <row r="177" spans="1:7" s="26" customFormat="1" ht="15" customHeight="1" x14ac:dyDescent="0.25">
      <c r="A177" s="31"/>
      <c r="B177" s="156" t="s">
        <v>275</v>
      </c>
      <c r="C177" s="28" t="s">
        <v>32</v>
      </c>
      <c r="D177" s="78">
        <f t="shared" si="7"/>
        <v>2871</v>
      </c>
      <c r="E177" s="64">
        <v>2871</v>
      </c>
      <c r="F177" s="64"/>
      <c r="G177" s="64"/>
    </row>
    <row r="178" spans="1:7" ht="15" customHeight="1" x14ac:dyDescent="0.25">
      <c r="A178" s="67" t="s">
        <v>145</v>
      </c>
      <c r="B178" s="237" t="s">
        <v>280</v>
      </c>
      <c r="C178" s="17"/>
      <c r="D178" s="1">
        <f t="shared" si="7"/>
        <v>44166</v>
      </c>
      <c r="E178" s="1">
        <f>E179+E180</f>
        <v>8922</v>
      </c>
      <c r="F178" s="1">
        <f>F179+F180</f>
        <v>0</v>
      </c>
      <c r="G178" s="1">
        <f>G179+G180</f>
        <v>35244</v>
      </c>
    </row>
    <row r="179" spans="1:7" ht="15" customHeight="1" x14ac:dyDescent="0.25">
      <c r="A179" s="80"/>
      <c r="B179" s="234" t="s">
        <v>263</v>
      </c>
      <c r="C179" s="17"/>
      <c r="D179" s="82">
        <f t="shared" si="7"/>
        <v>34895</v>
      </c>
      <c r="E179" s="70">
        <f>E151</f>
        <v>0</v>
      </c>
      <c r="F179" s="70">
        <f>F151</f>
        <v>0</v>
      </c>
      <c r="G179" s="82">
        <f>G151</f>
        <v>34895</v>
      </c>
    </row>
    <row r="180" spans="1:7" s="26" customFormat="1" ht="15" customHeight="1" x14ac:dyDescent="0.2">
      <c r="A180" s="230"/>
      <c r="B180" s="236" t="s">
        <v>271</v>
      </c>
      <c r="C180" s="17"/>
      <c r="D180" s="82">
        <f t="shared" si="7"/>
        <v>9271</v>
      </c>
      <c r="E180" s="82">
        <f>E153+E155+E157+E159+E161+E163+E165+E167+E169+E171+E173+E175+E177</f>
        <v>8922</v>
      </c>
      <c r="F180" s="82">
        <f>F153+F155+F157+F159+F161+F163+F165+F167+F169+F171+F173+F175+F177</f>
        <v>0</v>
      </c>
      <c r="G180" s="82">
        <f>G153+G155+G157+G159+G161+G163+G165+G167+G169+G171+G173+G175+G177</f>
        <v>349</v>
      </c>
    </row>
    <row r="181" spans="1:7" ht="18.75" customHeight="1" x14ac:dyDescent="0.25">
      <c r="A181" s="11" t="s">
        <v>146</v>
      </c>
      <c r="B181" s="291" t="s">
        <v>76</v>
      </c>
      <c r="C181" s="269"/>
      <c r="D181" s="269"/>
      <c r="E181" s="269"/>
      <c r="F181" s="269"/>
      <c r="G181" s="269"/>
    </row>
    <row r="182" spans="1:7" ht="15" customHeight="1" x14ac:dyDescent="0.25">
      <c r="A182" s="13" t="s">
        <v>147</v>
      </c>
      <c r="B182" s="21" t="s">
        <v>58</v>
      </c>
      <c r="C182" s="22" t="s">
        <v>24</v>
      </c>
      <c r="D182" s="10">
        <f t="shared" ref="D182:D196" si="8">E182+G182</f>
        <v>19369</v>
      </c>
      <c r="E182" s="33">
        <f>E183</f>
        <v>19369</v>
      </c>
      <c r="F182" s="33">
        <f>F183</f>
        <v>0</v>
      </c>
      <c r="G182" s="33">
        <f>G183</f>
        <v>0</v>
      </c>
    </row>
    <row r="183" spans="1:7" s="26" customFormat="1" ht="15" customHeight="1" x14ac:dyDescent="0.25">
      <c r="A183" s="98"/>
      <c r="B183" s="156" t="s">
        <v>275</v>
      </c>
      <c r="C183" s="22" t="s">
        <v>24</v>
      </c>
      <c r="D183" s="78">
        <f t="shared" si="8"/>
        <v>19369</v>
      </c>
      <c r="E183" s="78">
        <v>19369</v>
      </c>
      <c r="F183" s="78"/>
      <c r="G183" s="78"/>
    </row>
    <row r="184" spans="1:7" ht="15" customHeight="1" x14ac:dyDescent="0.25">
      <c r="A184" s="50" t="s">
        <v>181</v>
      </c>
      <c r="B184" s="21" t="s">
        <v>59</v>
      </c>
      <c r="C184" s="22" t="s">
        <v>24</v>
      </c>
      <c r="D184" s="10">
        <f t="shared" si="8"/>
        <v>1685</v>
      </c>
      <c r="E184" s="10">
        <f>E185</f>
        <v>1685</v>
      </c>
      <c r="F184" s="10">
        <f>F185</f>
        <v>0</v>
      </c>
      <c r="G184" s="10">
        <f>G185</f>
        <v>0</v>
      </c>
    </row>
    <row r="185" spans="1:7" s="26" customFormat="1" ht="15" customHeight="1" x14ac:dyDescent="0.25">
      <c r="A185" s="94"/>
      <c r="B185" s="156" t="s">
        <v>275</v>
      </c>
      <c r="C185" s="22" t="s">
        <v>24</v>
      </c>
      <c r="D185" s="78">
        <f t="shared" si="8"/>
        <v>1685</v>
      </c>
      <c r="E185" s="78">
        <v>1685</v>
      </c>
      <c r="F185" s="78"/>
      <c r="G185" s="78"/>
    </row>
    <row r="186" spans="1:7" ht="15.75" customHeight="1" x14ac:dyDescent="0.25">
      <c r="A186" s="7" t="s">
        <v>148</v>
      </c>
      <c r="B186" s="18" t="s">
        <v>185</v>
      </c>
      <c r="C186" s="9" t="s">
        <v>24</v>
      </c>
      <c r="D186" s="10">
        <f t="shared" si="8"/>
        <v>1175</v>
      </c>
      <c r="E186" s="33">
        <f>E187+E188</f>
        <v>1175</v>
      </c>
      <c r="F186" s="33">
        <f>F187+F188</f>
        <v>0</v>
      </c>
      <c r="G186" s="33">
        <f>G187+G188</f>
        <v>0</v>
      </c>
    </row>
    <row r="187" spans="1:7" ht="15.75" hidden="1" customHeight="1" x14ac:dyDescent="0.25">
      <c r="A187" s="13"/>
      <c r="B187" s="157" t="s">
        <v>263</v>
      </c>
      <c r="C187" s="22" t="s">
        <v>24</v>
      </c>
      <c r="D187" s="10">
        <f t="shared" si="8"/>
        <v>0</v>
      </c>
      <c r="E187" s="33"/>
      <c r="F187" s="33"/>
      <c r="G187" s="33"/>
    </row>
    <row r="188" spans="1:7" s="26" customFormat="1" ht="15" customHeight="1" x14ac:dyDescent="0.25">
      <c r="A188" s="98"/>
      <c r="B188" s="156" t="s">
        <v>275</v>
      </c>
      <c r="C188" s="22" t="s">
        <v>24</v>
      </c>
      <c r="D188" s="78">
        <f t="shared" si="8"/>
        <v>1175</v>
      </c>
      <c r="E188" s="78">
        <v>1175</v>
      </c>
      <c r="F188" s="78"/>
      <c r="G188" s="78"/>
    </row>
    <row r="189" spans="1:7" ht="15" customHeight="1" x14ac:dyDescent="0.25">
      <c r="A189" s="34" t="s">
        <v>205</v>
      </c>
      <c r="B189" s="35" t="s">
        <v>236</v>
      </c>
      <c r="C189" s="17"/>
      <c r="D189" s="1">
        <f t="shared" si="8"/>
        <v>22229</v>
      </c>
      <c r="E189" s="1">
        <f>E190+E191</f>
        <v>22229</v>
      </c>
      <c r="F189" s="1">
        <f>F190+F191</f>
        <v>0</v>
      </c>
      <c r="G189" s="1">
        <f>G190+G191</f>
        <v>0</v>
      </c>
    </row>
    <row r="190" spans="1:7" s="26" customFormat="1" ht="15" hidden="1" customHeight="1" x14ac:dyDescent="0.2">
      <c r="A190" s="235"/>
      <c r="B190" s="234" t="s">
        <v>263</v>
      </c>
      <c r="C190" s="17"/>
      <c r="D190" s="82">
        <f t="shared" si="8"/>
        <v>0</v>
      </c>
      <c r="E190" s="82">
        <f>E187</f>
        <v>0</v>
      </c>
      <c r="F190" s="82">
        <f>F187</f>
        <v>0</v>
      </c>
      <c r="G190" s="82">
        <f>G187</f>
        <v>0</v>
      </c>
    </row>
    <row r="191" spans="1:7" s="26" customFormat="1" ht="15" customHeight="1" x14ac:dyDescent="0.2">
      <c r="A191" s="235"/>
      <c r="B191" s="234" t="s">
        <v>283</v>
      </c>
      <c r="C191" s="20"/>
      <c r="D191" s="82">
        <f t="shared" si="8"/>
        <v>22229</v>
      </c>
      <c r="E191" s="82">
        <f>E183+E185+E188</f>
        <v>22229</v>
      </c>
      <c r="F191" s="82">
        <f>F183+F185+F188</f>
        <v>0</v>
      </c>
      <c r="G191" s="82">
        <f>G183+G185+G188</f>
        <v>0</v>
      </c>
    </row>
    <row r="192" spans="1:7" ht="15" customHeight="1" x14ac:dyDescent="0.25">
      <c r="A192" s="83" t="s">
        <v>206</v>
      </c>
      <c r="B192" s="84" t="s">
        <v>191</v>
      </c>
      <c r="C192" s="38"/>
      <c r="D192" s="39">
        <f t="shared" si="8"/>
        <v>592889</v>
      </c>
      <c r="E192" s="39">
        <f>E193+E194+E195+E196</f>
        <v>357988</v>
      </c>
      <c r="F192" s="39">
        <f>F193+F194+F195+F196</f>
        <v>8844</v>
      </c>
      <c r="G192" s="39">
        <f>G193+G194+G195+G196</f>
        <v>234901</v>
      </c>
    </row>
    <row r="193" spans="1:7" s="26" customFormat="1" ht="15" customHeight="1" x14ac:dyDescent="0.2">
      <c r="A193" s="232"/>
      <c r="B193" s="234" t="s">
        <v>263</v>
      </c>
      <c r="C193" s="17"/>
      <c r="D193" s="82">
        <f t="shared" si="8"/>
        <v>465278</v>
      </c>
      <c r="E193" s="82">
        <f>E39+E72+E139+E148+E179+E190</f>
        <v>242173</v>
      </c>
      <c r="F193" s="82">
        <f>F39+F72+F139+F148+F179+F190</f>
        <v>0</v>
      </c>
      <c r="G193" s="82">
        <f>G39+G72+G139+G148+G179+G190</f>
        <v>223105</v>
      </c>
    </row>
    <row r="194" spans="1:7" s="26" customFormat="1" ht="15" customHeight="1" x14ac:dyDescent="0.2">
      <c r="A194" s="232"/>
      <c r="B194" s="233" t="s">
        <v>271</v>
      </c>
      <c r="C194" s="17"/>
      <c r="D194" s="82">
        <f t="shared" si="8"/>
        <v>119426</v>
      </c>
      <c r="E194" s="82">
        <f>E40++E74+E82+E140+E180+E191</f>
        <v>107630</v>
      </c>
      <c r="F194" s="82">
        <f>F40++F74+F82+F140+F180+F191</f>
        <v>8844</v>
      </c>
      <c r="G194" s="82">
        <f>G40++G74+G82+G140+G180+G191</f>
        <v>11796</v>
      </c>
    </row>
    <row r="195" spans="1:7" s="26" customFormat="1" ht="25.5" customHeight="1" x14ac:dyDescent="0.2">
      <c r="A195" s="232"/>
      <c r="B195" s="231" t="s">
        <v>67</v>
      </c>
      <c r="C195" s="17"/>
      <c r="D195" s="82">
        <f t="shared" si="8"/>
        <v>292</v>
      </c>
      <c r="E195" s="82">
        <f>E75</f>
        <v>292</v>
      </c>
      <c r="F195" s="82"/>
      <c r="G195" s="82"/>
    </row>
    <row r="196" spans="1:7" s="26" customFormat="1" ht="15" customHeight="1" x14ac:dyDescent="0.2">
      <c r="A196" s="230"/>
      <c r="B196" s="229" t="s">
        <v>269</v>
      </c>
      <c r="C196" s="20"/>
      <c r="D196" s="82">
        <f t="shared" si="8"/>
        <v>7893</v>
      </c>
      <c r="E196" s="82">
        <f>E73+E81</f>
        <v>7893</v>
      </c>
      <c r="F196" s="82">
        <f>F73+F81</f>
        <v>0</v>
      </c>
      <c r="G196" s="82">
        <f>G73+G81</f>
        <v>0</v>
      </c>
    </row>
    <row r="197" spans="1:7" ht="8.25" customHeight="1" x14ac:dyDescent="0.25">
      <c r="A197" s="40"/>
      <c r="B197" s="41"/>
      <c r="C197" s="42"/>
      <c r="D197" s="41"/>
      <c r="E197" s="41"/>
      <c r="F197" s="43"/>
      <c r="G197" s="44" t="s">
        <v>281</v>
      </c>
    </row>
    <row r="198" spans="1:7" x14ac:dyDescent="0.25">
      <c r="A198" s="40"/>
      <c r="B198" s="14"/>
      <c r="C198" s="45"/>
      <c r="D198" s="14"/>
      <c r="E198" s="14"/>
      <c r="F198" s="4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A208" s="14"/>
      <c r="B208" s="14"/>
      <c r="C208" s="46"/>
      <c r="D208" s="14"/>
      <c r="E208" s="14"/>
      <c r="F208" s="14"/>
      <c r="G208" s="14"/>
    </row>
    <row r="209" spans="1:7" x14ac:dyDescent="0.25">
      <c r="A209" s="14"/>
      <c r="B209" s="14"/>
      <c r="C209" s="46"/>
      <c r="D209" s="14"/>
      <c r="E209" s="14"/>
      <c r="F209" s="14"/>
      <c r="G209" s="14"/>
    </row>
    <row r="210" spans="1:7" x14ac:dyDescent="0.25">
      <c r="A210" s="14"/>
      <c r="B210" s="14"/>
      <c r="C210" s="46"/>
      <c r="D210" s="14"/>
      <c r="E210" s="14"/>
      <c r="F210" s="14"/>
      <c r="G210" s="14"/>
    </row>
    <row r="211" spans="1:7" x14ac:dyDescent="0.25">
      <c r="A211" s="14"/>
      <c r="B211" s="14"/>
      <c r="C211" s="46"/>
      <c r="D211" s="14"/>
      <c r="E211" s="14"/>
      <c r="F211" s="14"/>
      <c r="G211" s="14"/>
    </row>
    <row r="212" spans="1:7" x14ac:dyDescent="0.25">
      <c r="A212" s="14"/>
      <c r="B212" s="14"/>
      <c r="C212" s="46"/>
      <c r="D212" s="14"/>
      <c r="E212" s="14"/>
      <c r="F212" s="14"/>
      <c r="G212" s="14"/>
    </row>
    <row r="213" spans="1:7" x14ac:dyDescent="0.25">
      <c r="A213" s="14"/>
      <c r="B213" s="14"/>
      <c r="C213" s="46"/>
      <c r="D213" s="14"/>
      <c r="E213" s="14"/>
      <c r="F213" s="14"/>
      <c r="G213" s="14"/>
    </row>
    <row r="214" spans="1:7" x14ac:dyDescent="0.25">
      <c r="A214" s="14"/>
      <c r="B214" s="14"/>
      <c r="C214" s="46"/>
      <c r="D214" s="14"/>
      <c r="E214" s="14"/>
      <c r="F214" s="1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A236" s="14"/>
      <c r="B236" s="14"/>
      <c r="C236" s="46"/>
      <c r="D236" s="14"/>
      <c r="E236" s="14"/>
      <c r="F236" s="14"/>
      <c r="G236" s="14"/>
    </row>
    <row r="237" spans="1:7" x14ac:dyDescent="0.25">
      <c r="A237" s="14"/>
      <c r="B237" s="14"/>
      <c r="C237" s="46"/>
      <c r="D237" s="14"/>
      <c r="E237" s="14"/>
      <c r="F237" s="14"/>
      <c r="G237" s="14"/>
    </row>
    <row r="238" spans="1:7" x14ac:dyDescent="0.25">
      <c r="A238" s="14"/>
      <c r="B238" s="14"/>
      <c r="C238" s="46"/>
      <c r="D238" s="14"/>
      <c r="E238" s="14"/>
      <c r="F238" s="14"/>
      <c r="G238" s="14"/>
    </row>
    <row r="239" spans="1:7" x14ac:dyDescent="0.25">
      <c r="A239" s="14"/>
      <c r="B239" s="14"/>
      <c r="C239" s="46"/>
      <c r="D239" s="14"/>
      <c r="E239" s="14"/>
      <c r="F239" s="14"/>
      <c r="G239" s="14"/>
    </row>
    <row r="240" spans="1:7" x14ac:dyDescent="0.25">
      <c r="A240" s="14"/>
      <c r="B240" s="14"/>
      <c r="C240" s="46"/>
      <c r="D240" s="14"/>
      <c r="E240" s="14"/>
      <c r="F240" s="14"/>
      <c r="G240" s="14"/>
    </row>
    <row r="241" spans="1:7" x14ac:dyDescent="0.25">
      <c r="A241" s="14"/>
      <c r="B241" s="14"/>
      <c r="C241" s="46"/>
      <c r="D241" s="14"/>
      <c r="E241" s="14"/>
      <c r="F241" s="14"/>
      <c r="G241" s="14"/>
    </row>
    <row r="242" spans="1:7" x14ac:dyDescent="0.25">
      <c r="A242" s="14"/>
      <c r="B242" s="14"/>
      <c r="C242" s="46"/>
      <c r="D242" s="14"/>
      <c r="E242" s="14"/>
      <c r="F242" s="14"/>
      <c r="G242" s="14"/>
    </row>
    <row r="243" spans="1:7" x14ac:dyDescent="0.25">
      <c r="A243" s="14"/>
      <c r="B243" s="14"/>
      <c r="C243" s="46"/>
      <c r="D243" s="14"/>
      <c r="E243" s="14"/>
      <c r="F243" s="14"/>
      <c r="G243" s="14"/>
    </row>
    <row r="244" spans="1:7" x14ac:dyDescent="0.25">
      <c r="A244" s="14"/>
      <c r="B244" s="14"/>
      <c r="C244" s="46"/>
      <c r="D244" s="14"/>
      <c r="E244" s="14"/>
      <c r="F244" s="14"/>
      <c r="G244" s="14"/>
    </row>
    <row r="245" spans="1:7" x14ac:dyDescent="0.25">
      <c r="A245" s="14"/>
      <c r="B245" s="14"/>
      <c r="C245" s="46"/>
      <c r="D245" s="14"/>
      <c r="E245" s="14"/>
      <c r="F245" s="14"/>
      <c r="G245" s="14"/>
    </row>
    <row r="246" spans="1:7" x14ac:dyDescent="0.25">
      <c r="A246" s="14"/>
      <c r="B246" s="14"/>
      <c r="C246" s="46"/>
      <c r="D246" s="14"/>
      <c r="E246" s="14"/>
      <c r="F246" s="14"/>
      <c r="G246" s="14"/>
    </row>
    <row r="247" spans="1:7" x14ac:dyDescent="0.25">
      <c r="A247" s="14"/>
      <c r="B247" s="14"/>
      <c r="C247" s="46"/>
      <c r="D247" s="14"/>
      <c r="E247" s="14"/>
      <c r="F247" s="14"/>
      <c r="G247" s="14"/>
    </row>
    <row r="248" spans="1:7" x14ac:dyDescent="0.25">
      <c r="A248" s="14"/>
      <c r="B248" s="14"/>
      <c r="C248" s="46"/>
      <c r="D248" s="14"/>
      <c r="E248" s="14"/>
      <c r="F248" s="14"/>
      <c r="G248" s="14"/>
    </row>
    <row r="249" spans="1:7" x14ac:dyDescent="0.25">
      <c r="A249" s="14"/>
      <c r="B249" s="14"/>
      <c r="C249" s="46"/>
      <c r="D249" s="14"/>
      <c r="E249" s="14"/>
      <c r="F249" s="14"/>
      <c r="G249" s="14"/>
    </row>
    <row r="250" spans="1:7" x14ac:dyDescent="0.25">
      <c r="A250" s="14"/>
      <c r="B250" s="14"/>
      <c r="C250" s="46"/>
      <c r="D250" s="14"/>
      <c r="E250" s="14"/>
      <c r="F250" s="14"/>
      <c r="G250" s="14"/>
    </row>
    <row r="251" spans="1:7" x14ac:dyDescent="0.25">
      <c r="A251" s="14"/>
      <c r="B251" s="14"/>
      <c r="C251" s="46"/>
      <c r="D251" s="14"/>
      <c r="E251" s="14"/>
      <c r="F251" s="14"/>
      <c r="G251" s="14"/>
    </row>
    <row r="252" spans="1:7" x14ac:dyDescent="0.25">
      <c r="A252" s="14"/>
      <c r="B252" s="14"/>
      <c r="C252" s="46"/>
      <c r="D252" s="14"/>
      <c r="E252" s="14"/>
      <c r="F252" s="14"/>
      <c r="G252" s="14"/>
    </row>
    <row r="253" spans="1:7" x14ac:dyDescent="0.25">
      <c r="A253" s="14"/>
      <c r="B253" s="14"/>
      <c r="C253" s="46"/>
      <c r="D253" s="14"/>
      <c r="E253" s="14"/>
      <c r="F253" s="14"/>
      <c r="G253" s="14"/>
    </row>
    <row r="254" spans="1:7" x14ac:dyDescent="0.25">
      <c r="A254" s="14"/>
      <c r="B254" s="14"/>
      <c r="C254" s="46"/>
      <c r="D254" s="14"/>
      <c r="E254" s="14"/>
      <c r="F254" s="14"/>
      <c r="G254" s="14"/>
    </row>
    <row r="255" spans="1:7" x14ac:dyDescent="0.25">
      <c r="A255" s="14"/>
      <c r="B255" s="14"/>
      <c r="C255" s="46"/>
      <c r="D255" s="14"/>
      <c r="E255" s="14"/>
      <c r="F255" s="14"/>
      <c r="G255" s="14"/>
    </row>
    <row r="256" spans="1:7" x14ac:dyDescent="0.25">
      <c r="A256" s="14"/>
      <c r="B256" s="14"/>
      <c r="C256" s="46"/>
      <c r="D256" s="14"/>
      <c r="E256" s="14"/>
      <c r="F256" s="14"/>
      <c r="G256" s="14"/>
    </row>
    <row r="257" spans="1:7" x14ac:dyDescent="0.25">
      <c r="A257" s="14"/>
      <c r="B257" s="14"/>
      <c r="C257" s="46"/>
      <c r="D257" s="14"/>
      <c r="E257" s="14"/>
      <c r="F257" s="14"/>
      <c r="G257" s="14"/>
    </row>
    <row r="258" spans="1:7" x14ac:dyDescent="0.25">
      <c r="A258" s="14"/>
      <c r="B258" s="14"/>
      <c r="C258" s="46"/>
      <c r="D258" s="14"/>
      <c r="E258" s="14"/>
      <c r="F258" s="14"/>
      <c r="G258" s="14"/>
    </row>
    <row r="259" spans="1:7" x14ac:dyDescent="0.25">
      <c r="A259" s="14"/>
      <c r="B259" s="14"/>
      <c r="C259" s="46"/>
      <c r="D259" s="14"/>
      <c r="E259" s="14"/>
      <c r="F259" s="14"/>
      <c r="G259" s="14"/>
    </row>
    <row r="260" spans="1:7" x14ac:dyDescent="0.25">
      <c r="A260" s="14"/>
      <c r="B260" s="14"/>
      <c r="C260" s="46"/>
      <c r="D260" s="14"/>
      <c r="E260" s="14"/>
      <c r="F260" s="14"/>
      <c r="G260" s="14"/>
    </row>
    <row r="261" spans="1:7" x14ac:dyDescent="0.25">
      <c r="A261" s="14"/>
      <c r="B261" s="14"/>
      <c r="C261" s="46"/>
      <c r="D261" s="14"/>
      <c r="E261" s="14"/>
      <c r="F261" s="14"/>
      <c r="G261" s="14"/>
    </row>
    <row r="262" spans="1:7" x14ac:dyDescent="0.25">
      <c r="A262" s="14"/>
      <c r="B262" s="14"/>
      <c r="C262" s="46"/>
      <c r="D262" s="14"/>
      <c r="E262" s="14"/>
      <c r="F262" s="14"/>
      <c r="G262" s="14"/>
    </row>
    <row r="263" spans="1:7" x14ac:dyDescent="0.25">
      <c r="A263" s="14"/>
      <c r="B263" s="14"/>
      <c r="C263" s="46"/>
      <c r="D263" s="14"/>
      <c r="E263" s="14"/>
      <c r="F263" s="14"/>
      <c r="G263" s="14"/>
    </row>
    <row r="264" spans="1:7" x14ac:dyDescent="0.25">
      <c r="A264" s="14"/>
      <c r="B264" s="14"/>
      <c r="C264" s="46"/>
      <c r="D264" s="14"/>
      <c r="E264" s="14"/>
      <c r="F264" s="14"/>
      <c r="G264" s="14"/>
    </row>
    <row r="265" spans="1:7" x14ac:dyDescent="0.25">
      <c r="A265" s="14"/>
      <c r="B265" s="14"/>
      <c r="C265" s="46"/>
      <c r="D265" s="14"/>
      <c r="E265" s="14"/>
      <c r="F265" s="14"/>
      <c r="G265" s="14"/>
    </row>
    <row r="266" spans="1:7" x14ac:dyDescent="0.25">
      <c r="A266" s="14"/>
      <c r="B266" s="14"/>
      <c r="C266" s="46"/>
      <c r="D266" s="14"/>
      <c r="E266" s="14"/>
      <c r="F266" s="14"/>
      <c r="G266" s="14"/>
    </row>
    <row r="267" spans="1:7" x14ac:dyDescent="0.25">
      <c r="A267" s="14"/>
      <c r="B267" s="14"/>
      <c r="C267" s="46"/>
      <c r="D267" s="14"/>
      <c r="E267" s="14"/>
      <c r="F267" s="14"/>
      <c r="G267" s="14"/>
    </row>
    <row r="268" spans="1:7" x14ac:dyDescent="0.25">
      <c r="A268" s="14"/>
      <c r="B268" s="14"/>
      <c r="C268" s="46"/>
      <c r="D268" s="14"/>
      <c r="E268" s="14"/>
      <c r="F268" s="14"/>
      <c r="G268" s="14"/>
    </row>
    <row r="269" spans="1:7" x14ac:dyDescent="0.25">
      <c r="A269" s="14"/>
      <c r="B269" s="14"/>
      <c r="C269" s="46"/>
      <c r="D269" s="14"/>
      <c r="E269" s="14"/>
      <c r="F269" s="14"/>
      <c r="G269" s="14"/>
    </row>
    <row r="270" spans="1:7" x14ac:dyDescent="0.25">
      <c r="A270" s="14"/>
      <c r="B270" s="14"/>
      <c r="C270" s="46"/>
      <c r="D270" s="14"/>
      <c r="E270" s="14"/>
      <c r="F270" s="14"/>
      <c r="G270" s="14"/>
    </row>
    <row r="271" spans="1:7" x14ac:dyDescent="0.25">
      <c r="A271" s="14"/>
      <c r="B271" s="14"/>
      <c r="C271" s="46"/>
      <c r="D271" s="14"/>
      <c r="E271" s="14"/>
      <c r="F271" s="14"/>
      <c r="G271" s="14"/>
    </row>
    <row r="272" spans="1:7" x14ac:dyDescent="0.25">
      <c r="A272" s="14"/>
      <c r="B272" s="14"/>
      <c r="C272" s="46"/>
      <c r="D272" s="14"/>
      <c r="E272" s="14"/>
      <c r="F272" s="14"/>
      <c r="G272" s="14"/>
    </row>
    <row r="273" spans="1:7" x14ac:dyDescent="0.25">
      <c r="A273" s="14"/>
      <c r="B273" s="14"/>
      <c r="C273" s="46"/>
      <c r="D273" s="14"/>
      <c r="E273" s="14"/>
      <c r="F273" s="14"/>
      <c r="G273" s="14"/>
    </row>
    <row r="274" spans="1:7" x14ac:dyDescent="0.25">
      <c r="A274" s="14"/>
      <c r="B274" s="14"/>
      <c r="C274" s="46"/>
      <c r="D274" s="14"/>
      <c r="E274" s="14"/>
      <c r="F274" s="14"/>
      <c r="G274" s="14"/>
    </row>
    <row r="275" spans="1:7" x14ac:dyDescent="0.25">
      <c r="A275" s="14"/>
      <c r="B275" s="14"/>
      <c r="C275" s="46"/>
      <c r="D275" s="14"/>
      <c r="E275" s="14"/>
      <c r="F275" s="14"/>
      <c r="G275" s="14"/>
    </row>
    <row r="276" spans="1:7" x14ac:dyDescent="0.25">
      <c r="A276" s="14"/>
      <c r="B276" s="14"/>
      <c r="C276" s="46"/>
      <c r="D276" s="14"/>
      <c r="E276" s="14"/>
      <c r="F276" s="14"/>
      <c r="G276" s="14"/>
    </row>
    <row r="277" spans="1:7" x14ac:dyDescent="0.25">
      <c r="A277" s="14"/>
      <c r="B277" s="14"/>
      <c r="C277" s="46"/>
      <c r="D277" s="14"/>
      <c r="E277" s="14"/>
      <c r="F277" s="14"/>
      <c r="G277" s="14"/>
    </row>
    <row r="278" spans="1:7" x14ac:dyDescent="0.25">
      <c r="A278" s="14"/>
      <c r="B278" s="14"/>
      <c r="C278" s="46"/>
      <c r="D278" s="14"/>
      <c r="E278" s="14"/>
      <c r="F278" s="14"/>
      <c r="G278" s="14"/>
    </row>
    <row r="279" spans="1:7" x14ac:dyDescent="0.25">
      <c r="A279" s="14"/>
      <c r="B279" s="14"/>
      <c r="C279" s="46"/>
      <c r="D279" s="14"/>
      <c r="E279" s="14"/>
      <c r="F279" s="14"/>
      <c r="G279" s="14"/>
    </row>
    <row r="280" spans="1:7" x14ac:dyDescent="0.25">
      <c r="A280" s="14"/>
      <c r="B280" s="14"/>
      <c r="C280" s="46"/>
      <c r="D280" s="14"/>
      <c r="E280" s="14"/>
      <c r="F280" s="14"/>
      <c r="G280" s="14"/>
    </row>
    <row r="281" spans="1:7" x14ac:dyDescent="0.25">
      <c r="A281" s="14"/>
      <c r="B281" s="14"/>
      <c r="C281" s="46"/>
      <c r="D281" s="14"/>
      <c r="E281" s="14"/>
      <c r="F281" s="14"/>
      <c r="G281" s="14"/>
    </row>
    <row r="282" spans="1:7" x14ac:dyDescent="0.25">
      <c r="A282" s="14"/>
      <c r="B282" s="14"/>
      <c r="C282" s="46"/>
      <c r="D282" s="14"/>
      <c r="E282" s="14"/>
      <c r="F282" s="14"/>
      <c r="G282" s="14"/>
    </row>
    <row r="283" spans="1:7" x14ac:dyDescent="0.25">
      <c r="A283" s="14"/>
      <c r="B283" s="14"/>
      <c r="C283" s="46"/>
      <c r="D283" s="14"/>
      <c r="E283" s="14"/>
      <c r="F283" s="14"/>
      <c r="G283" s="14"/>
    </row>
    <row r="284" spans="1:7" x14ac:dyDescent="0.25">
      <c r="A284" s="14"/>
      <c r="B284" s="14"/>
      <c r="C284" s="46"/>
      <c r="D284" s="14"/>
      <c r="E284" s="14"/>
      <c r="F284" s="14"/>
      <c r="G284" s="14"/>
    </row>
    <row r="285" spans="1:7" x14ac:dyDescent="0.25">
      <c r="A285" s="14"/>
      <c r="B285" s="14"/>
      <c r="C285" s="46"/>
      <c r="D285" s="14"/>
      <c r="E285" s="14"/>
      <c r="F285" s="14"/>
      <c r="G285" s="14"/>
    </row>
    <row r="286" spans="1:7" x14ac:dyDescent="0.25">
      <c r="A286" s="14"/>
      <c r="B286" s="14"/>
      <c r="C286" s="46"/>
      <c r="D286" s="14"/>
      <c r="E286" s="14"/>
      <c r="F286" s="14"/>
      <c r="G286" s="14"/>
    </row>
    <row r="287" spans="1:7" x14ac:dyDescent="0.25">
      <c r="A287" s="14"/>
      <c r="B287" s="14"/>
      <c r="C287" s="46"/>
      <c r="D287" s="14"/>
      <c r="E287" s="14"/>
      <c r="F287" s="14"/>
      <c r="G287" s="14"/>
    </row>
    <row r="288" spans="1:7" x14ac:dyDescent="0.25">
      <c r="A288" s="14"/>
      <c r="B288" s="14"/>
      <c r="C288" s="46"/>
      <c r="D288" s="14"/>
      <c r="E288" s="14"/>
      <c r="F288" s="14"/>
      <c r="G288" s="14"/>
    </row>
    <row r="289" spans="1:7" x14ac:dyDescent="0.25">
      <c r="A289" s="14"/>
      <c r="B289" s="14"/>
      <c r="C289" s="46"/>
      <c r="D289" s="14"/>
      <c r="E289" s="14"/>
      <c r="F289" s="14"/>
      <c r="G289" s="14"/>
    </row>
    <row r="290" spans="1:7" x14ac:dyDescent="0.25">
      <c r="A290" s="14"/>
      <c r="B290" s="14"/>
      <c r="C290" s="46"/>
      <c r="D290" s="14"/>
      <c r="E290" s="14"/>
      <c r="F290" s="14"/>
      <c r="G290" s="14"/>
    </row>
    <row r="291" spans="1:7" x14ac:dyDescent="0.25">
      <c r="A291" s="14"/>
      <c r="B291" s="14"/>
      <c r="C291" s="46"/>
      <c r="D291" s="14"/>
      <c r="E291" s="14"/>
      <c r="F291" s="14"/>
      <c r="G291" s="14"/>
    </row>
    <row r="292" spans="1:7" x14ac:dyDescent="0.25">
      <c r="A292" s="14"/>
      <c r="B292" s="14"/>
      <c r="C292" s="46"/>
      <c r="D292" s="14"/>
      <c r="E292" s="14"/>
      <c r="F292" s="14"/>
      <c r="G292" s="14"/>
    </row>
    <row r="293" spans="1:7" x14ac:dyDescent="0.25">
      <c r="A293" s="14"/>
      <c r="B293" s="14"/>
      <c r="C293" s="46"/>
      <c r="D293" s="14"/>
      <c r="E293" s="14"/>
      <c r="F293" s="14"/>
      <c r="G293" s="14"/>
    </row>
    <row r="294" spans="1:7" x14ac:dyDescent="0.25">
      <c r="A294" s="14"/>
      <c r="B294" s="14"/>
      <c r="C294" s="46"/>
      <c r="D294" s="14"/>
      <c r="E294" s="14"/>
      <c r="F294" s="14"/>
      <c r="G294" s="14"/>
    </row>
    <row r="295" spans="1:7" x14ac:dyDescent="0.25">
      <c r="A295" s="14"/>
      <c r="B295" s="14"/>
      <c r="C295" s="46"/>
      <c r="D295" s="14"/>
      <c r="E295" s="14"/>
      <c r="F295" s="14"/>
      <c r="G295" s="14"/>
    </row>
    <row r="296" spans="1:7" x14ac:dyDescent="0.25">
      <c r="A296" s="14"/>
      <c r="B296" s="14"/>
      <c r="C296" s="46"/>
      <c r="D296" s="14"/>
      <c r="E296" s="14"/>
      <c r="F296" s="14"/>
      <c r="G296" s="14"/>
    </row>
    <row r="297" spans="1:7" x14ac:dyDescent="0.25">
      <c r="A297" s="14"/>
      <c r="B297" s="14"/>
      <c r="C297" s="46"/>
      <c r="D297" s="14"/>
      <c r="E297" s="14"/>
      <c r="F297" s="14"/>
      <c r="G297" s="14"/>
    </row>
    <row r="298" spans="1:7" x14ac:dyDescent="0.25">
      <c r="A298" s="14"/>
      <c r="B298" s="14"/>
      <c r="C298" s="46"/>
      <c r="D298" s="14"/>
      <c r="E298" s="14"/>
      <c r="F298" s="14"/>
      <c r="G298" s="14"/>
    </row>
    <row r="299" spans="1:7" x14ac:dyDescent="0.25">
      <c r="A299" s="14"/>
      <c r="B299" s="14"/>
      <c r="C299" s="46"/>
      <c r="D299" s="14"/>
      <c r="E299" s="14"/>
      <c r="F299" s="14"/>
      <c r="G299" s="14"/>
    </row>
    <row r="300" spans="1:7" x14ac:dyDescent="0.25">
      <c r="A300" s="14"/>
      <c r="B300" s="14"/>
      <c r="C300" s="46"/>
      <c r="D300" s="14"/>
      <c r="E300" s="14"/>
      <c r="F300" s="14"/>
      <c r="G300" s="14"/>
    </row>
    <row r="301" spans="1:7" x14ac:dyDescent="0.25">
      <c r="A301" s="14"/>
      <c r="B301" s="14"/>
      <c r="C301" s="46"/>
      <c r="D301" s="14"/>
      <c r="E301" s="14"/>
      <c r="F301" s="14"/>
      <c r="G301" s="14"/>
    </row>
    <row r="302" spans="1:7" x14ac:dyDescent="0.25">
      <c r="A302" s="14"/>
      <c r="B302" s="14"/>
      <c r="C302" s="46"/>
      <c r="D302" s="14"/>
      <c r="E302" s="14"/>
      <c r="F302" s="14"/>
      <c r="G302" s="14"/>
    </row>
    <row r="303" spans="1:7" x14ac:dyDescent="0.25">
      <c r="A303" s="14"/>
      <c r="B303" s="14"/>
      <c r="C303" s="46"/>
      <c r="D303" s="14"/>
      <c r="E303" s="14"/>
      <c r="F303" s="14"/>
      <c r="G303" s="14"/>
    </row>
    <row r="304" spans="1:7" x14ac:dyDescent="0.25">
      <c r="A304" s="14"/>
      <c r="B304" s="14"/>
      <c r="C304" s="46"/>
      <c r="D304" s="14"/>
      <c r="E304" s="14"/>
      <c r="F304" s="14"/>
      <c r="G304" s="14"/>
    </row>
    <row r="305" spans="1:7" x14ac:dyDescent="0.25">
      <c r="A305" s="14"/>
      <c r="B305" s="14"/>
      <c r="C305" s="46"/>
      <c r="D305" s="14"/>
      <c r="E305" s="14"/>
      <c r="F305" s="14"/>
      <c r="G305" s="14"/>
    </row>
    <row r="306" spans="1:7" x14ac:dyDescent="0.25">
      <c r="A306" s="14"/>
      <c r="B306" s="14"/>
      <c r="C306" s="46"/>
      <c r="D306" s="14"/>
      <c r="E306" s="14"/>
      <c r="F306" s="14"/>
      <c r="G306" s="14"/>
    </row>
    <row r="307" spans="1:7" x14ac:dyDescent="0.25">
      <c r="A307" s="14"/>
      <c r="B307" s="14"/>
      <c r="C307" s="46"/>
      <c r="D307" s="14"/>
      <c r="E307" s="14"/>
      <c r="F307" s="14"/>
      <c r="G307" s="14"/>
    </row>
    <row r="308" spans="1:7" x14ac:dyDescent="0.25">
      <c r="A308" s="14"/>
      <c r="B308" s="14"/>
      <c r="C308" s="46"/>
      <c r="D308" s="14"/>
      <c r="E308" s="14"/>
      <c r="F308" s="14"/>
      <c r="G308" s="14"/>
    </row>
    <row r="309" spans="1:7" x14ac:dyDescent="0.25">
      <c r="A309" s="14"/>
      <c r="B309" s="14"/>
      <c r="C309" s="46"/>
      <c r="D309" s="14"/>
      <c r="E309" s="14"/>
      <c r="F309" s="14"/>
      <c r="G309" s="14"/>
    </row>
    <row r="310" spans="1:7" x14ac:dyDescent="0.25">
      <c r="C310" s="47"/>
    </row>
    <row r="311" spans="1:7" x14ac:dyDescent="0.25">
      <c r="C311" s="47"/>
    </row>
    <row r="312" spans="1:7" x14ac:dyDescent="0.25">
      <c r="C312" s="47"/>
    </row>
    <row r="313" spans="1:7" x14ac:dyDescent="0.25">
      <c r="C313" s="47"/>
    </row>
    <row r="314" spans="1:7" x14ac:dyDescent="0.25">
      <c r="C314" s="47"/>
    </row>
    <row r="315" spans="1:7" x14ac:dyDescent="0.25">
      <c r="C315" s="47"/>
    </row>
    <row r="316" spans="1:7" x14ac:dyDescent="0.25">
      <c r="C316" s="47"/>
    </row>
    <row r="317" spans="1:7" x14ac:dyDescent="0.25">
      <c r="C317" s="47"/>
    </row>
    <row r="318" spans="1:7" x14ac:dyDescent="0.25">
      <c r="C318" s="47"/>
    </row>
    <row r="319" spans="1:7" x14ac:dyDescent="0.25">
      <c r="C319" s="47"/>
    </row>
    <row r="320" spans="1:7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</sheetData>
  <mergeCells count="22">
    <mergeCell ref="B1:G1"/>
    <mergeCell ref="B2:G2"/>
    <mergeCell ref="B3:G3"/>
    <mergeCell ref="B4:G4"/>
    <mergeCell ref="B5:G5"/>
    <mergeCell ref="B6:G6"/>
    <mergeCell ref="B181:G181"/>
    <mergeCell ref="B13:G13"/>
    <mergeCell ref="B41:G41"/>
    <mergeCell ref="B76:G76"/>
    <mergeCell ref="B83:G83"/>
    <mergeCell ref="B141:G141"/>
    <mergeCell ref="B149:G149"/>
    <mergeCell ref="I13:J13"/>
    <mergeCell ref="A8:G8"/>
    <mergeCell ref="A10:A12"/>
    <mergeCell ref="B10:B12"/>
    <mergeCell ref="C10:C12"/>
    <mergeCell ref="D10:D12"/>
    <mergeCell ref="E10:G10"/>
    <mergeCell ref="E11:F11"/>
    <mergeCell ref="G11:G12"/>
  </mergeCells>
  <pageMargins left="0.98425196850393704" right="0.39370078740157483" top="0.78740157480314965" bottom="0.78740157480314965" header="0.31496062992125984" footer="0.31496062992125984"/>
  <pageSetup paperSize="9" scale="9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3"/>
  <sheetViews>
    <sheetView showZeros="0" tabSelected="1" topLeftCell="D1" workbookViewId="0">
      <selection activeCell="L15" sqref="L15"/>
    </sheetView>
  </sheetViews>
  <sheetFormatPr defaultRowHeight="15" x14ac:dyDescent="0.25"/>
  <cols>
    <col min="1" max="1" width="4.5703125" style="2" customWidth="1"/>
    <col min="2" max="2" width="48.85546875" style="2" customWidth="1"/>
    <col min="3" max="6" width="11.140625" style="2" customWidth="1"/>
    <col min="7" max="7" width="11.140625" style="2" hidden="1" customWidth="1"/>
    <col min="8" max="9" width="9.140625" style="2" hidden="1" customWidth="1"/>
    <col min="10" max="16384" width="9.140625" style="2"/>
  </cols>
  <sheetData>
    <row r="1" spans="1:9" x14ac:dyDescent="0.25">
      <c r="B1" s="268" t="s">
        <v>434</v>
      </c>
      <c r="C1" s="268"/>
      <c r="D1" s="268"/>
      <c r="E1" s="268"/>
      <c r="F1" s="268"/>
      <c r="G1" s="246"/>
    </row>
    <row r="2" spans="1:9" x14ac:dyDescent="0.25">
      <c r="B2" s="268" t="s">
        <v>433</v>
      </c>
      <c r="C2" s="268"/>
      <c r="D2" s="268"/>
      <c r="E2" s="268"/>
      <c r="F2" s="268"/>
      <c r="G2" s="246"/>
    </row>
    <row r="3" spans="1:9" x14ac:dyDescent="0.25">
      <c r="B3" s="268" t="s">
        <v>432</v>
      </c>
      <c r="C3" s="268"/>
      <c r="D3" s="268"/>
      <c r="E3" s="268"/>
      <c r="F3" s="268"/>
      <c r="G3" s="246"/>
    </row>
    <row r="4" spans="1:9" x14ac:dyDescent="0.25">
      <c r="B4" s="268" t="s">
        <v>457</v>
      </c>
      <c r="C4" s="268"/>
      <c r="D4" s="268"/>
      <c r="E4" s="268"/>
      <c r="F4" s="268"/>
      <c r="G4" s="246"/>
    </row>
    <row r="5" spans="1:9" ht="15" customHeight="1" x14ac:dyDescent="0.25">
      <c r="B5" s="262" t="s">
        <v>430</v>
      </c>
      <c r="C5" s="262"/>
      <c r="D5" s="262"/>
      <c r="E5" s="262"/>
      <c r="F5" s="262"/>
      <c r="G5" s="247"/>
    </row>
    <row r="6" spans="1:9" ht="15" customHeight="1" x14ac:dyDescent="0.25">
      <c r="B6" s="262" t="s">
        <v>460</v>
      </c>
      <c r="C6" s="262"/>
      <c r="D6" s="262"/>
      <c r="E6" s="262"/>
      <c r="F6" s="262"/>
      <c r="G6" s="247"/>
    </row>
    <row r="7" spans="1:9" ht="15" customHeight="1" x14ac:dyDescent="0.25">
      <c r="B7" s="262" t="s">
        <v>459</v>
      </c>
      <c r="C7" s="262"/>
      <c r="D7" s="262"/>
      <c r="E7" s="262"/>
      <c r="F7" s="262"/>
      <c r="G7" s="247"/>
    </row>
    <row r="8" spans="1:9" ht="15" customHeight="1" x14ac:dyDescent="0.25">
      <c r="B8" s="262" t="s">
        <v>461</v>
      </c>
      <c r="C8" s="262"/>
      <c r="D8" s="262"/>
      <c r="E8" s="262"/>
      <c r="F8" s="262"/>
      <c r="G8" s="247"/>
    </row>
    <row r="9" spans="1:9" ht="15" customHeight="1" x14ac:dyDescent="0.25">
      <c r="B9" s="262" t="s">
        <v>463</v>
      </c>
      <c r="C9" s="262"/>
      <c r="D9" s="262"/>
      <c r="E9" s="262"/>
      <c r="F9" s="262"/>
      <c r="G9" s="247"/>
    </row>
    <row r="10" spans="1:9" ht="15" customHeight="1" x14ac:dyDescent="0.25">
      <c r="B10" s="262" t="s">
        <v>462</v>
      </c>
      <c r="C10" s="262"/>
      <c r="D10" s="262"/>
      <c r="E10" s="262"/>
      <c r="F10" s="262"/>
      <c r="G10" s="247"/>
    </row>
    <row r="12" spans="1:9" ht="21" customHeight="1" x14ac:dyDescent="0.25">
      <c r="A12" s="277" t="s">
        <v>289</v>
      </c>
      <c r="B12" s="277"/>
      <c r="C12" s="277"/>
      <c r="D12" s="277"/>
      <c r="E12" s="277"/>
      <c r="F12" s="277"/>
      <c r="G12" s="248"/>
    </row>
    <row r="13" spans="1:9" ht="17.25" customHeight="1" x14ac:dyDescent="0.25">
      <c r="F13" s="4" t="s">
        <v>188</v>
      </c>
      <c r="G13" s="4"/>
      <c r="I13" s="243" t="s">
        <v>458</v>
      </c>
    </row>
    <row r="14" spans="1:9" ht="15" customHeight="1" x14ac:dyDescent="0.25">
      <c r="A14" s="278" t="s">
        <v>5</v>
      </c>
      <c r="B14" s="279" t="s">
        <v>288</v>
      </c>
      <c r="C14" s="280" t="s">
        <v>0</v>
      </c>
      <c r="D14" s="281" t="s">
        <v>222</v>
      </c>
      <c r="E14" s="282"/>
      <c r="F14" s="283"/>
      <c r="G14" s="244"/>
      <c r="H14" s="131" t="s">
        <v>447</v>
      </c>
      <c r="I14" s="26">
        <f>'4 pr._savarankiškos f-jos'!J16+'[1]5 pr._valstybinės f-jos'!J14+'[1]6 pr._mokinio krepšelis'!J15+'[1]7 pr._kita dotacija'!J15+'[1]8 pr._aplinkos apsaugos s. p.'!J10+'9 pr._įstaigų pajamos'!J15+'10 pr._skolintos lėšos (2)'!J14+'[1]11 pr._apyvartinės lėšos'!J14</f>
        <v>4187792</v>
      </c>
    </row>
    <row r="15" spans="1:9" x14ac:dyDescent="0.25">
      <c r="A15" s="278"/>
      <c r="B15" s="279"/>
      <c r="C15" s="280"/>
      <c r="D15" s="280" t="s">
        <v>1</v>
      </c>
      <c r="E15" s="280"/>
      <c r="F15" s="279" t="s">
        <v>2</v>
      </c>
      <c r="G15" s="245"/>
      <c r="H15" s="131" t="s">
        <v>446</v>
      </c>
      <c r="I15" s="26">
        <f>'4 pr._savarankiškos f-jos'!J17+'[1]5 pr._valstybinės f-jos'!J15+'[1]6 pr._mokinio krepšelis'!J16+'[1]7 pr._kita dotacija'!J16+'[1]8 pr._aplinkos apsaugos s. p.'!J11+'9 pr._įstaigų pajamos'!J16+'10 pr._skolintos lėšos (2)'!J15+'[1]11 pr._apyvartinės lėšos'!J15</f>
        <v>24356</v>
      </c>
    </row>
    <row r="16" spans="1:9" ht="28.5" customHeight="1" x14ac:dyDescent="0.25">
      <c r="A16" s="278"/>
      <c r="B16" s="279"/>
      <c r="C16" s="280"/>
      <c r="D16" s="250" t="s">
        <v>3</v>
      </c>
      <c r="E16" s="249" t="s">
        <v>4</v>
      </c>
      <c r="F16" s="279"/>
      <c r="G16" s="245"/>
      <c r="H16" s="131" t="s">
        <v>445</v>
      </c>
      <c r="I16" s="26">
        <f>'4 pr._savarankiškos f-jos'!J18+'[1]5 pr._valstybinės f-jos'!J16+'[1]6 pr._mokinio krepšelis'!J17+'[1]7 pr._kita dotacija'!J17+'[1]8 pr._aplinkos apsaugos s. p.'!J12+'9 pr._įstaigų pajamos'!J17+'10 pr._skolintos lėšos (2)'!J16+'[1]11 pr._apyvartinės lėšos'!J16</f>
        <v>444281</v>
      </c>
    </row>
    <row r="17" spans="1:9" ht="15" customHeight="1" x14ac:dyDescent="0.25">
      <c r="A17" s="7" t="s">
        <v>79</v>
      </c>
      <c r="B17" s="8" t="s">
        <v>6</v>
      </c>
      <c r="C17" s="10">
        <f>D17+F17</f>
        <v>6002370</v>
      </c>
      <c r="D17" s="10">
        <f>'4 pr._savarankiškos f-jos'!E79+'[1]5 pr._valstybinės f-jos'!E76+'9 pr._įstaigų pajamos'!E26+'10 pr._skolintos lėšos (2)'!E17+'[1]11 pr._apyvartinės lėšos'!E38</f>
        <v>4803192</v>
      </c>
      <c r="E17" s="10">
        <f>'4 pr._savarankiškos f-jos'!F79+'[1]5 pr._valstybinės f-jos'!F76+'9 pr._įstaigų pajamos'!F26+'10 pr._skolintos lėšos (2)'!F17+'[1]11 pr._apyvartinės lėšos'!F38</f>
        <v>2473000</v>
      </c>
      <c r="F17" s="10">
        <f>'4 pr._savarankiškos f-jos'!G79+'[1]5 pr._valstybinės f-jos'!G76+'9 pr._įstaigų pajamos'!G26+'10 pr._skolintos lėšos (2)'!G17+'[1]11 pr._apyvartinės lėšos'!G38</f>
        <v>1199178</v>
      </c>
      <c r="G17" s="14"/>
      <c r="H17" s="131" t="s">
        <v>444</v>
      </c>
      <c r="I17" s="26">
        <f>'4 pr._savarankiškos f-jos'!J19+'[1]5 pr._valstybinės f-jos'!J17+'[1]6 pr._mokinio krepšelis'!J18+'[1]7 pr._kita dotacija'!J18+'[1]8 pr._aplinkos apsaugos s. p.'!J13+'9 pr._įstaigų pajamos'!J18+'10 pr._skolintos lėšos (2)'!J17+'[1]11 pr._apyvartinės lėšos'!J17</f>
        <v>3651436</v>
      </c>
    </row>
    <row r="18" spans="1:9" ht="15" customHeight="1" x14ac:dyDescent="0.25">
      <c r="A18" s="7" t="s">
        <v>204</v>
      </c>
      <c r="B18" s="8" t="s">
        <v>66</v>
      </c>
      <c r="C18" s="10">
        <f t="shared" ref="C18:C23" si="0">D18+F18</f>
        <v>5390885</v>
      </c>
      <c r="D18" s="10">
        <f>'4 pr._savarankiškos f-jos'!E132+'[1]8 pr._aplinkos apsaugos s. p.'!E15+'9 pr._įstaigų pajamos'!E39+'10 pr._skolintos lėšos (2)'!E24+'[1]11 pr._apyvartinės lėšos'!E71+'[1]7 pr._kita dotacija'!E19</f>
        <v>3185427</v>
      </c>
      <c r="E18" s="10">
        <f>'4 pr._savarankiškos f-jos'!F132+'[1]8 pr._aplinkos apsaugos s. p.'!F15+'9 pr._įstaigų pajamos'!F39+'10 pr._skolintos lėšos (2)'!F24+'[1]11 pr._apyvartinės lėšos'!F71+'[1]7 pr._kita dotacija'!F19</f>
        <v>2607</v>
      </c>
      <c r="F18" s="10">
        <f>'4 pr._savarankiškos f-jos'!G132+'[1]8 pr._aplinkos apsaugos s. p.'!G15+'9 pr._įstaigų pajamos'!G39+'10 pr._skolintos lėšos (2)'!G24+'[1]11 pr._apyvartinės lėšos'!G71+'[1]7 pr._kita dotacija'!G19</f>
        <v>2205458</v>
      </c>
      <c r="G18" s="14"/>
      <c r="H18" s="131" t="s">
        <v>443</v>
      </c>
      <c r="I18" s="26">
        <f>'4 pr._savarankiškos f-jos'!J20+'[1]5 pr._valstybinės f-jos'!J18+'[1]6 pr._mokinio krepšelis'!J19+'[1]7 pr._kita dotacija'!J19+'[1]8 pr._aplinkos apsaugos s. p.'!J14+'9 pr._įstaigų pajamos'!J19+'10 pr._skolintos lėšos (2)'!J18+'[1]11 pr._apyvartinės lėšos'!J18</f>
        <v>2316599</v>
      </c>
    </row>
    <row r="19" spans="1:9" ht="15" customHeight="1" x14ac:dyDescent="0.25">
      <c r="A19" s="7" t="s">
        <v>80</v>
      </c>
      <c r="B19" s="8" t="s">
        <v>70</v>
      </c>
      <c r="C19" s="10">
        <f t="shared" si="0"/>
        <v>726068</v>
      </c>
      <c r="D19" s="10">
        <f>'4 pr._savarankiškos f-jos'!E137+'[1]5 pr._valstybinės f-jos'!E82+'[1]8 pr._aplinkos apsaugos s. p.'!E18+'9 pr._įstaigų pajamos'!E42+'10 pr._skolintos lėšos (2)'!E27+'[1]11 pr._apyvartinės lėšos'!E80+'[1]7 pr._kita dotacija'!E23</f>
        <v>256712</v>
      </c>
      <c r="E19" s="10">
        <f>'4 pr._savarankiškos f-jos'!F137+'[1]5 pr._valstybinės f-jos'!F82+'[1]8 pr._aplinkos apsaugos s. p.'!F18+'9 pr._įstaigų pajamos'!F42+'10 pr._skolintos lėšos (2)'!F27+'[1]11 pr._apyvartinės lėšos'!F80+'[1]7 pr._kita dotacija'!F23</f>
        <v>102988</v>
      </c>
      <c r="F19" s="10">
        <f>'4 pr._savarankiškos f-jos'!G137+'[1]5 pr._valstybinės f-jos'!G82+'[1]8 pr._aplinkos apsaugos s. p.'!G18+'9 pr._įstaigų pajamos'!G42+'10 pr._skolintos lėšos (2)'!G27+'[1]11 pr._apyvartinės lėšos'!G80+'[1]7 pr._kita dotacija'!G23</f>
        <v>469356</v>
      </c>
      <c r="G19" s="14"/>
      <c r="H19" s="131" t="s">
        <v>442</v>
      </c>
      <c r="I19" s="26">
        <f>'4 pr._savarankiškos f-jos'!J21+'[1]5 pr._valstybinės f-jos'!J19+'[1]6 pr._mokinio krepšelis'!J20+'[1]7 pr._kita dotacija'!J20+'[1]8 pr._aplinkos apsaugos s. p.'!J15+'9 pr._įstaigų pajamos'!J20+'10 pr._skolintos lėšos (2)'!J19+'[1]11 pr._apyvartinės lėšos'!J19</f>
        <v>1180452</v>
      </c>
    </row>
    <row r="20" spans="1:9" ht="15" customHeight="1" x14ac:dyDescent="0.25">
      <c r="A20" s="7" t="s">
        <v>81</v>
      </c>
      <c r="B20" s="8" t="s">
        <v>190</v>
      </c>
      <c r="C20" s="10">
        <f t="shared" si="0"/>
        <v>16486802</v>
      </c>
      <c r="D20" s="10">
        <f>'4 pr._savarankiškos f-jos'!E179+'[1]6 pr._mokinio krepšelis'!E55+'[1]7 pr._kita dotacija'!E31+'9 pr._įstaigų pajamos'!E71+'10 pr._skolintos lėšos (2)'!E35+'[1]11 pr._apyvartinės lėšos'!E138</f>
        <v>14918803</v>
      </c>
      <c r="E20" s="10">
        <f>'4 pr._savarankiškos f-jos'!F179+'[1]6 pr._mokinio krepšelis'!F55+'[1]7 pr._kita dotacija'!F31+'9 pr._įstaigų pajamos'!F71+'10 pr._skolintos lėšos (2)'!F35+'[1]11 pr._apyvartinės lėšos'!F138</f>
        <v>9759608</v>
      </c>
      <c r="F20" s="10">
        <f>'4 pr._savarankiškos f-jos'!G179+'[1]6 pr._mokinio krepšelis'!G55+'[1]7 pr._kita dotacija'!G31+'9 pr._įstaigų pajamos'!G71+'10 pr._skolintos lėšos (2)'!G35+'[1]11 pr._apyvartinės lėšos'!G138</f>
        <v>1567999</v>
      </c>
      <c r="G20" s="14"/>
      <c r="H20" s="131" t="s">
        <v>441</v>
      </c>
      <c r="I20" s="26">
        <f>'4 pr._savarankiškos f-jos'!J22+'[1]5 pr._valstybinės f-jos'!J20+'[1]6 pr._mokinio krepšelis'!J21+'[1]7 pr._kita dotacija'!J21+'[1]8 pr._aplinkos apsaugos s. p.'!J16+'9 pr._įstaigų pajamos'!J21+'10 pr._skolintos lėšos (2)'!J20+'[1]11 pr._apyvartinės lėšos'!J20</f>
        <v>726068</v>
      </c>
    </row>
    <row r="21" spans="1:9" ht="15" customHeight="1" x14ac:dyDescent="0.25">
      <c r="A21" s="7" t="s">
        <v>82</v>
      </c>
      <c r="B21" s="8" t="s">
        <v>203</v>
      </c>
      <c r="C21" s="10">
        <f t="shared" si="0"/>
        <v>713265</v>
      </c>
      <c r="D21" s="10">
        <f>'4 pr._savarankiškos f-jos'!E184+'[1]5 pr._valstybinės f-jos'!E108+'10 pr._skolintos lėšos (2)'!E38+'[1]11 pr._apyvartinės lėšos'!E147</f>
        <v>604428</v>
      </c>
      <c r="E21" s="10">
        <f>'4 pr._savarankiškos f-jos'!F184+'[1]5 pr._valstybinės f-jos'!F108+'10 pr._skolintos lėšos (2)'!F38+'[1]11 pr._apyvartinės lėšos'!F147</f>
        <v>129488</v>
      </c>
      <c r="F21" s="10">
        <f>'4 pr._savarankiškos f-jos'!G184+'[1]5 pr._valstybinės f-jos'!G108+'10 pr._skolintos lėšos (2)'!G38+'[1]11 pr._apyvartinės lėšos'!G147</f>
        <v>108837</v>
      </c>
      <c r="G21" s="14"/>
      <c r="H21" s="131" t="s">
        <v>440</v>
      </c>
      <c r="I21" s="26">
        <f>'4 pr._savarankiškos f-jos'!J23+'[1]5 pr._valstybinės f-jos'!J21+'[1]6 pr._mokinio krepšelis'!J22+'[1]7 pr._kita dotacija'!J22+'[1]8 pr._aplinkos apsaugos s. p.'!J17+'9 pr._įstaigų pajamos'!J22+'10 pr._skolintos lėšos (2)'!J21+'[1]11 pr._apyvartinės lėšos'!J21</f>
        <v>3218588</v>
      </c>
    </row>
    <row r="22" spans="1:9" ht="15" customHeight="1" x14ac:dyDescent="0.25">
      <c r="A22" s="7" t="s">
        <v>83</v>
      </c>
      <c r="B22" s="8" t="s">
        <v>74</v>
      </c>
      <c r="C22" s="10">
        <f t="shared" si="0"/>
        <v>2986445</v>
      </c>
      <c r="D22" s="10">
        <f>'4 pr._savarankiškos f-jos'!E202+'9 pr._įstaigų pajamos'!E87+'10 pr._skolintos lėšos (2)'!E42+'[1]11 pr._apyvartinės lėšos'!E178+'[1]7 pr._kita dotacija'!E35</f>
        <v>1762642</v>
      </c>
      <c r="E22" s="10">
        <f>'4 pr._savarankiškos f-jos'!F202+'9 pr._įstaigų pajamos'!F87+'10 pr._skolintos lėšos (2)'!F42+'[1]11 pr._apyvartinės lėšos'!F178+'[1]7 pr._kita dotacija'!F35</f>
        <v>914715</v>
      </c>
      <c r="F22" s="10">
        <f>'4 pr._savarankiškos f-jos'!G202+'9 pr._įstaigų pajamos'!G87+'10 pr._skolintos lėšos (2)'!G42+'[1]11 pr._apyvartinės lėšos'!G178+'[1]7 pr._kita dotacija'!G35</f>
        <v>1223803</v>
      </c>
      <c r="G22" s="14"/>
      <c r="H22" s="131" t="s">
        <v>439</v>
      </c>
      <c r="I22" s="26">
        <f>'4 pr._savarankiškos f-jos'!J24+'[1]5 pr._valstybinės f-jos'!J22+'[1]6 pr._mokinio krepšelis'!J23+'[1]7 pr._kita dotacija'!J23+'[1]8 pr._aplinkos apsaugos s. p.'!J18+'9 pr._įstaigų pajamos'!J23+'10 pr._skolintos lėšos (2)'!J22+'[1]11 pr._apyvartinės lėšos'!J22</f>
        <v>16385879</v>
      </c>
    </row>
    <row r="23" spans="1:9" ht="15" customHeight="1" x14ac:dyDescent="0.25">
      <c r="A23" s="7" t="s">
        <v>84</v>
      </c>
      <c r="B23" s="8" t="s">
        <v>76</v>
      </c>
      <c r="C23" s="10">
        <f t="shared" si="0"/>
        <v>6262838</v>
      </c>
      <c r="D23" s="10">
        <f>'4 pr._savarankiškos f-jos'!E211+'[1]5 pr._valstybinės f-jos'!E118+'[1]7 pr._kita dotacija'!E41+'9 pr._įstaigų pajamos'!E93+'[1]11 pr._apyvartinės lėšos'!E189</f>
        <v>6118028</v>
      </c>
      <c r="E23" s="10">
        <f>'4 pr._savarankiškos f-jos'!F211+'[1]5 pr._valstybinės f-jos'!F118+'[1]7 pr._kita dotacija'!F41+'9 pr._įstaigų pajamos'!F93+'[1]11 pr._apyvartinės lėšos'!F189</f>
        <v>930644</v>
      </c>
      <c r="F23" s="10">
        <f>'4 pr._savarankiškos f-jos'!G211+'[1]5 pr._valstybinės f-jos'!G118+'[1]7 pr._kita dotacija'!G41+'9 pr._įstaigų pajamos'!G93+'[1]11 pr._apyvartinės lėšos'!G189</f>
        <v>144810</v>
      </c>
      <c r="G23" s="14"/>
      <c r="H23" s="131" t="s">
        <v>438</v>
      </c>
      <c r="I23" s="26">
        <f>'4 pr._savarankiškos f-jos'!J25+'[1]5 pr._valstybinės f-jos'!J23+'[1]6 pr._mokinio krepšelis'!J24+'[1]7 pr._kita dotacija'!J24+'[1]8 pr._aplinkos apsaugos s. p.'!J19+'9 pr._įstaigų pajamos'!J24+'10 pr._skolintos lėšos (2)'!J23+'[1]11 pr._apyvartinės lėšos'!J23</f>
        <v>6433222</v>
      </c>
    </row>
    <row r="24" spans="1:9" ht="15.95" customHeight="1" x14ac:dyDescent="0.25">
      <c r="A24" s="36" t="s">
        <v>85</v>
      </c>
      <c r="B24" s="37" t="s">
        <v>191</v>
      </c>
      <c r="C24" s="39">
        <f>SUM(C17:C23)</f>
        <v>38568673</v>
      </c>
      <c r="D24" s="39">
        <f>SUM(D17:D23)</f>
        <v>31649232</v>
      </c>
      <c r="E24" s="39">
        <f>SUM(E17:E23)</f>
        <v>14313050</v>
      </c>
      <c r="F24" s="39">
        <f>SUM(F17:F23)</f>
        <v>6919441</v>
      </c>
      <c r="G24" s="14"/>
      <c r="H24" s="210" t="s">
        <v>191</v>
      </c>
      <c r="I24" s="209">
        <f>SUM(I14:I23)</f>
        <v>38568673</v>
      </c>
    </row>
    <row r="25" spans="1:9" ht="15" customHeight="1" x14ac:dyDescent="0.25">
      <c r="A25" s="40"/>
      <c r="B25" s="41"/>
      <c r="C25" s="41"/>
      <c r="D25" s="41"/>
      <c r="E25" s="51"/>
      <c r="F25" s="44"/>
      <c r="G25" s="44"/>
    </row>
    <row r="26" spans="1:9" x14ac:dyDescent="0.25">
      <c r="A26" s="40"/>
      <c r="B26" s="14"/>
      <c r="C26" s="14"/>
      <c r="D26" s="14"/>
      <c r="E26" s="44"/>
      <c r="F26" s="14"/>
      <c r="G26" s="14"/>
      <c r="I26" s="208">
        <f>I24-C24</f>
        <v>0</v>
      </c>
    </row>
    <row r="27" spans="1:9" x14ac:dyDescent="0.25">
      <c r="A27" s="14"/>
      <c r="B27" s="14"/>
      <c r="C27" s="14"/>
      <c r="D27" s="14"/>
      <c r="E27" s="14"/>
      <c r="F27" s="14"/>
      <c r="G27" s="14"/>
    </row>
    <row r="28" spans="1:9" x14ac:dyDescent="0.25">
      <c r="A28" s="14"/>
      <c r="B28" s="14"/>
      <c r="C28" s="14"/>
      <c r="D28" s="14"/>
      <c r="E28" s="14"/>
      <c r="F28" s="14" t="s">
        <v>192</v>
      </c>
      <c r="G28" s="14"/>
    </row>
    <row r="29" spans="1:9" x14ac:dyDescent="0.25">
      <c r="A29" s="14"/>
      <c r="B29" s="14"/>
      <c r="C29" s="14"/>
      <c r="D29" s="14"/>
      <c r="E29" s="14"/>
      <c r="F29" s="14"/>
      <c r="G29" s="14"/>
    </row>
    <row r="30" spans="1:9" x14ac:dyDescent="0.25">
      <c r="A30" s="14"/>
      <c r="B30" s="14"/>
      <c r="C30" s="14"/>
      <c r="D30" s="14"/>
      <c r="E30" s="14"/>
      <c r="F30" s="14"/>
      <c r="G30" s="14"/>
    </row>
    <row r="31" spans="1:9" x14ac:dyDescent="0.25">
      <c r="A31" s="14"/>
      <c r="B31" s="14"/>
      <c r="C31" s="14"/>
      <c r="D31" s="14"/>
      <c r="E31" s="14"/>
      <c r="F31" s="14"/>
      <c r="G31" s="14"/>
    </row>
    <row r="32" spans="1:9" x14ac:dyDescent="0.25">
      <c r="A32" s="14"/>
      <c r="B32" s="14"/>
      <c r="C32" s="14"/>
      <c r="D32" s="14"/>
      <c r="E32" s="14"/>
      <c r="F32" s="14"/>
      <c r="G32" s="14"/>
    </row>
    <row r="33" spans="1:7" x14ac:dyDescent="0.25">
      <c r="A33" s="14"/>
      <c r="B33" s="14"/>
      <c r="C33" s="14"/>
      <c r="D33" s="14"/>
      <c r="E33" s="14"/>
      <c r="F33" s="14"/>
      <c r="G33" s="14"/>
    </row>
    <row r="34" spans="1:7" x14ac:dyDescent="0.25">
      <c r="A34" s="14"/>
      <c r="B34" s="14"/>
      <c r="C34" s="14"/>
      <c r="D34" s="14"/>
      <c r="E34" s="14"/>
      <c r="F34" s="14"/>
      <c r="G34" s="14"/>
    </row>
    <row r="35" spans="1:7" x14ac:dyDescent="0.25">
      <c r="A35" s="14"/>
      <c r="B35" s="14"/>
      <c r="C35" s="14"/>
      <c r="D35" s="14"/>
      <c r="E35" s="14"/>
      <c r="F35" s="14"/>
      <c r="G35" s="14"/>
    </row>
    <row r="36" spans="1:7" x14ac:dyDescent="0.25">
      <c r="A36" s="14"/>
      <c r="B36" s="14"/>
      <c r="C36" s="14"/>
      <c r="D36" s="14"/>
      <c r="E36" s="14"/>
      <c r="F36" s="14"/>
      <c r="G36" s="14"/>
    </row>
    <row r="37" spans="1:7" x14ac:dyDescent="0.25">
      <c r="A37" s="14"/>
      <c r="B37" s="14"/>
      <c r="C37" s="14"/>
      <c r="D37" s="14"/>
      <c r="E37" s="14"/>
      <c r="F37" s="14"/>
      <c r="G37" s="14"/>
    </row>
    <row r="38" spans="1:7" x14ac:dyDescent="0.25">
      <c r="A38" s="14"/>
      <c r="B38" s="14"/>
      <c r="C38" s="14"/>
      <c r="D38" s="14"/>
      <c r="E38" s="14"/>
      <c r="F38" s="14"/>
      <c r="G38" s="14"/>
    </row>
    <row r="39" spans="1:7" x14ac:dyDescent="0.25">
      <c r="A39" s="14"/>
      <c r="B39" s="14"/>
      <c r="C39" s="14"/>
      <c r="D39" s="14"/>
      <c r="E39" s="14"/>
      <c r="F39" s="14"/>
      <c r="G39" s="14"/>
    </row>
    <row r="40" spans="1:7" x14ac:dyDescent="0.25">
      <c r="A40" s="14"/>
      <c r="B40" s="14"/>
      <c r="C40" s="14"/>
      <c r="D40" s="14"/>
      <c r="E40" s="14"/>
      <c r="F40" s="14"/>
      <c r="G40" s="14"/>
    </row>
    <row r="41" spans="1:7" x14ac:dyDescent="0.25">
      <c r="A41" s="14"/>
      <c r="B41" s="14"/>
      <c r="C41" s="14"/>
      <c r="D41" s="14"/>
      <c r="E41" s="14"/>
      <c r="F41" s="14"/>
      <c r="G41" s="14"/>
    </row>
    <row r="42" spans="1:7" x14ac:dyDescent="0.25">
      <c r="A42" s="14"/>
      <c r="B42" s="14"/>
      <c r="C42" s="14"/>
      <c r="D42" s="14"/>
      <c r="E42" s="14"/>
      <c r="F42" s="14"/>
      <c r="G42" s="14"/>
    </row>
    <row r="43" spans="1:7" x14ac:dyDescent="0.25">
      <c r="A43" s="14"/>
      <c r="B43" s="14"/>
      <c r="C43" s="14"/>
      <c r="D43" s="14"/>
      <c r="E43" s="14"/>
      <c r="F43" s="14"/>
      <c r="G43" s="14"/>
    </row>
    <row r="44" spans="1:7" x14ac:dyDescent="0.25">
      <c r="A44" s="14"/>
      <c r="B44" s="14"/>
      <c r="C44" s="14"/>
      <c r="D44" s="14"/>
      <c r="E44" s="14"/>
      <c r="F44" s="14"/>
      <c r="G44" s="14"/>
    </row>
    <row r="45" spans="1:7" x14ac:dyDescent="0.25">
      <c r="A45" s="14"/>
      <c r="B45" s="14"/>
      <c r="C45" s="14"/>
      <c r="D45" s="14"/>
      <c r="E45" s="14"/>
      <c r="F45" s="14"/>
      <c r="G45" s="14"/>
    </row>
    <row r="46" spans="1:7" x14ac:dyDescent="0.25">
      <c r="A46" s="14"/>
      <c r="B46" s="14"/>
      <c r="C46" s="14"/>
      <c r="D46" s="14"/>
      <c r="E46" s="14"/>
      <c r="F46" s="14"/>
      <c r="G46" s="14"/>
    </row>
    <row r="47" spans="1:7" x14ac:dyDescent="0.25">
      <c r="A47" s="14"/>
      <c r="B47" s="14"/>
      <c r="C47" s="14"/>
      <c r="D47" s="14"/>
      <c r="E47" s="14"/>
      <c r="F47" s="14"/>
      <c r="G47" s="14"/>
    </row>
    <row r="48" spans="1:7" x14ac:dyDescent="0.25">
      <c r="A48" s="14"/>
      <c r="B48" s="14"/>
      <c r="C48" s="14"/>
      <c r="D48" s="14"/>
      <c r="E48" s="14"/>
      <c r="F48" s="14"/>
      <c r="G48" s="14"/>
    </row>
    <row r="49" spans="1:7" x14ac:dyDescent="0.25">
      <c r="A49" s="14"/>
      <c r="B49" s="14"/>
      <c r="C49" s="14"/>
      <c r="D49" s="14"/>
      <c r="E49" s="14"/>
      <c r="F49" s="14"/>
      <c r="G49" s="14"/>
    </row>
    <row r="50" spans="1:7" x14ac:dyDescent="0.25">
      <c r="A50" s="14"/>
      <c r="B50" s="14"/>
      <c r="C50" s="14"/>
      <c r="D50" s="14"/>
      <c r="E50" s="14"/>
      <c r="F50" s="14"/>
      <c r="G50" s="14"/>
    </row>
    <row r="51" spans="1:7" x14ac:dyDescent="0.25">
      <c r="A51" s="14"/>
      <c r="B51" s="14"/>
      <c r="C51" s="14"/>
      <c r="D51" s="14"/>
      <c r="E51" s="14"/>
      <c r="F51" s="14"/>
      <c r="G51" s="14"/>
    </row>
    <row r="52" spans="1:7" x14ac:dyDescent="0.25">
      <c r="A52" s="14"/>
      <c r="B52" s="14"/>
      <c r="C52" s="14"/>
      <c r="D52" s="14"/>
      <c r="E52" s="14"/>
      <c r="F52" s="14"/>
      <c r="G52" s="14"/>
    </row>
    <row r="53" spans="1:7" x14ac:dyDescent="0.25">
      <c r="A53" s="14"/>
      <c r="B53" s="14"/>
      <c r="C53" s="14"/>
      <c r="D53" s="14"/>
      <c r="E53" s="14"/>
      <c r="F53" s="14"/>
      <c r="G53" s="14"/>
    </row>
    <row r="54" spans="1:7" x14ac:dyDescent="0.25">
      <c r="A54" s="14"/>
      <c r="B54" s="14"/>
      <c r="C54" s="14"/>
      <c r="D54" s="14"/>
      <c r="E54" s="14"/>
      <c r="F54" s="14"/>
      <c r="G54" s="14"/>
    </row>
    <row r="55" spans="1:7" x14ac:dyDescent="0.25">
      <c r="A55" s="14"/>
      <c r="B55" s="14"/>
      <c r="C55" s="14"/>
      <c r="D55" s="14"/>
      <c r="E55" s="14"/>
      <c r="F55" s="14"/>
      <c r="G55" s="14"/>
    </row>
    <row r="56" spans="1:7" x14ac:dyDescent="0.25">
      <c r="A56" s="14"/>
      <c r="B56" s="14"/>
      <c r="C56" s="14"/>
      <c r="D56" s="14"/>
      <c r="E56" s="14"/>
      <c r="F56" s="14"/>
      <c r="G56" s="14"/>
    </row>
    <row r="57" spans="1:7" x14ac:dyDescent="0.25">
      <c r="A57" s="14"/>
      <c r="B57" s="14"/>
      <c r="C57" s="14"/>
      <c r="D57" s="14"/>
      <c r="E57" s="14"/>
      <c r="F57" s="14"/>
      <c r="G57" s="14"/>
    </row>
    <row r="58" spans="1:7" x14ac:dyDescent="0.25">
      <c r="A58" s="14"/>
      <c r="B58" s="14"/>
      <c r="C58" s="14"/>
      <c r="D58" s="14"/>
      <c r="E58" s="14"/>
      <c r="F58" s="14"/>
      <c r="G58" s="14"/>
    </row>
    <row r="59" spans="1:7" x14ac:dyDescent="0.25">
      <c r="A59" s="14"/>
      <c r="B59" s="14"/>
      <c r="C59" s="14"/>
      <c r="D59" s="14"/>
      <c r="E59" s="14"/>
      <c r="F59" s="14"/>
      <c r="G59" s="14"/>
    </row>
    <row r="60" spans="1:7" x14ac:dyDescent="0.25">
      <c r="A60" s="14"/>
      <c r="B60" s="14"/>
      <c r="C60" s="14"/>
      <c r="D60" s="14"/>
      <c r="E60" s="14"/>
      <c r="F60" s="14"/>
      <c r="G60" s="14"/>
    </row>
    <row r="61" spans="1:7" x14ac:dyDescent="0.25">
      <c r="A61" s="14"/>
      <c r="B61" s="14"/>
      <c r="C61" s="14"/>
      <c r="D61" s="14"/>
      <c r="E61" s="14"/>
      <c r="F61" s="14"/>
      <c r="G61" s="14"/>
    </row>
    <row r="62" spans="1:7" x14ac:dyDescent="0.25">
      <c r="A62" s="14"/>
      <c r="B62" s="14"/>
      <c r="C62" s="14"/>
      <c r="D62" s="14"/>
      <c r="E62" s="14"/>
      <c r="F62" s="14"/>
      <c r="G62" s="14"/>
    </row>
    <row r="63" spans="1:7" x14ac:dyDescent="0.25">
      <c r="A63" s="14"/>
      <c r="B63" s="14"/>
      <c r="C63" s="14"/>
      <c r="D63" s="14"/>
      <c r="E63" s="14"/>
      <c r="F63" s="14"/>
      <c r="G63" s="14"/>
    </row>
    <row r="64" spans="1:7" x14ac:dyDescent="0.25">
      <c r="A64" s="14"/>
      <c r="B64" s="14"/>
      <c r="C64" s="14"/>
      <c r="D64" s="14"/>
      <c r="E64" s="14"/>
      <c r="F64" s="14"/>
      <c r="G64" s="14"/>
    </row>
    <row r="65" spans="1:7" x14ac:dyDescent="0.25">
      <c r="A65" s="14"/>
      <c r="B65" s="14"/>
      <c r="C65" s="14"/>
      <c r="D65" s="14"/>
      <c r="E65" s="14"/>
      <c r="F65" s="14"/>
      <c r="G65" s="14"/>
    </row>
    <row r="66" spans="1:7" x14ac:dyDescent="0.25">
      <c r="A66" s="14"/>
      <c r="B66" s="14"/>
      <c r="C66" s="14"/>
      <c r="D66" s="14"/>
      <c r="E66" s="14"/>
      <c r="F66" s="14"/>
      <c r="G66" s="14"/>
    </row>
    <row r="67" spans="1:7" x14ac:dyDescent="0.25">
      <c r="A67" s="14"/>
      <c r="B67" s="14"/>
      <c r="C67" s="14"/>
      <c r="D67" s="14"/>
      <c r="E67" s="14"/>
      <c r="F67" s="14"/>
      <c r="G67" s="14"/>
    </row>
    <row r="68" spans="1:7" x14ac:dyDescent="0.25">
      <c r="A68" s="14"/>
      <c r="B68" s="14"/>
      <c r="C68" s="14"/>
      <c r="D68" s="14"/>
      <c r="E68" s="14"/>
      <c r="F68" s="14"/>
      <c r="G68" s="14"/>
    </row>
    <row r="69" spans="1:7" x14ac:dyDescent="0.25">
      <c r="A69" s="14"/>
      <c r="B69" s="14"/>
      <c r="C69" s="14"/>
      <c r="D69" s="14"/>
      <c r="E69" s="14"/>
      <c r="F69" s="14"/>
      <c r="G69" s="14"/>
    </row>
    <row r="70" spans="1:7" x14ac:dyDescent="0.25">
      <c r="A70" s="14"/>
      <c r="B70" s="14"/>
      <c r="C70" s="14"/>
      <c r="D70" s="14"/>
      <c r="E70" s="14"/>
      <c r="F70" s="14"/>
      <c r="G70" s="14"/>
    </row>
    <row r="71" spans="1:7" x14ac:dyDescent="0.25">
      <c r="A71" s="14"/>
      <c r="B71" s="14"/>
      <c r="C71" s="14"/>
      <c r="D71" s="14"/>
      <c r="E71" s="14"/>
      <c r="F71" s="14"/>
      <c r="G71" s="14"/>
    </row>
    <row r="72" spans="1:7" x14ac:dyDescent="0.25">
      <c r="A72" s="14"/>
      <c r="B72" s="14"/>
      <c r="C72" s="14"/>
      <c r="D72" s="14"/>
      <c r="E72" s="14"/>
      <c r="F72" s="14"/>
      <c r="G72" s="14"/>
    </row>
    <row r="73" spans="1:7" x14ac:dyDescent="0.25">
      <c r="A73" s="14"/>
      <c r="B73" s="14"/>
      <c r="C73" s="14"/>
      <c r="D73" s="14"/>
      <c r="E73" s="14"/>
      <c r="F73" s="14"/>
      <c r="G73" s="14"/>
    </row>
    <row r="74" spans="1:7" x14ac:dyDescent="0.25">
      <c r="A74" s="14"/>
      <c r="B74" s="14"/>
      <c r="C74" s="14"/>
      <c r="D74" s="14"/>
      <c r="E74" s="14"/>
      <c r="F74" s="14"/>
      <c r="G74" s="14"/>
    </row>
    <row r="75" spans="1:7" x14ac:dyDescent="0.25">
      <c r="A75" s="14"/>
      <c r="B75" s="14"/>
      <c r="C75" s="14"/>
      <c r="D75" s="14"/>
      <c r="E75" s="14"/>
      <c r="F75" s="14"/>
      <c r="G75" s="14"/>
    </row>
    <row r="76" spans="1:7" x14ac:dyDescent="0.25">
      <c r="A76" s="14"/>
      <c r="B76" s="14"/>
      <c r="C76" s="14"/>
      <c r="D76" s="14"/>
      <c r="E76" s="14"/>
      <c r="F76" s="14"/>
      <c r="G76" s="14"/>
    </row>
    <row r="77" spans="1:7" x14ac:dyDescent="0.25">
      <c r="A77" s="14"/>
      <c r="B77" s="14"/>
      <c r="C77" s="14"/>
      <c r="D77" s="14"/>
      <c r="E77" s="14"/>
      <c r="F77" s="14"/>
      <c r="G77" s="14"/>
    </row>
    <row r="78" spans="1:7" x14ac:dyDescent="0.25">
      <c r="A78" s="14"/>
      <c r="B78" s="14"/>
      <c r="C78" s="14"/>
      <c r="D78" s="14"/>
      <c r="E78" s="14"/>
      <c r="F78" s="14"/>
      <c r="G78" s="14"/>
    </row>
    <row r="79" spans="1:7" x14ac:dyDescent="0.25">
      <c r="A79" s="14"/>
      <c r="B79" s="14"/>
      <c r="C79" s="14"/>
      <c r="D79" s="14"/>
      <c r="E79" s="14"/>
      <c r="F79" s="14"/>
      <c r="G79" s="14"/>
    </row>
    <row r="80" spans="1:7" x14ac:dyDescent="0.25">
      <c r="A80" s="14"/>
      <c r="B80" s="14"/>
      <c r="C80" s="14"/>
      <c r="D80" s="14"/>
      <c r="E80" s="14"/>
      <c r="F80" s="14"/>
      <c r="G80" s="14"/>
    </row>
    <row r="81" spans="1:7" x14ac:dyDescent="0.25">
      <c r="A81" s="14"/>
      <c r="B81" s="14"/>
      <c r="C81" s="14"/>
      <c r="D81" s="14"/>
      <c r="E81" s="14"/>
      <c r="F81" s="14"/>
      <c r="G81" s="14"/>
    </row>
    <row r="82" spans="1:7" x14ac:dyDescent="0.25">
      <c r="A82" s="14"/>
      <c r="B82" s="14"/>
      <c r="C82" s="14"/>
      <c r="D82" s="14"/>
      <c r="E82" s="14"/>
      <c r="F82" s="14"/>
      <c r="G82" s="14"/>
    </row>
    <row r="83" spans="1:7" x14ac:dyDescent="0.25">
      <c r="A83" s="14"/>
      <c r="B83" s="14"/>
      <c r="C83" s="14"/>
      <c r="D83" s="14"/>
      <c r="E83" s="14"/>
      <c r="F83" s="14"/>
      <c r="G83" s="14"/>
    </row>
    <row r="84" spans="1:7" x14ac:dyDescent="0.25">
      <c r="A84" s="14"/>
      <c r="B84" s="14"/>
      <c r="C84" s="14"/>
      <c r="D84" s="14"/>
      <c r="E84" s="14"/>
      <c r="F84" s="14"/>
      <c r="G84" s="14"/>
    </row>
    <row r="85" spans="1:7" x14ac:dyDescent="0.25">
      <c r="A85" s="14"/>
      <c r="B85" s="14"/>
      <c r="C85" s="14"/>
      <c r="D85" s="14"/>
      <c r="E85" s="14"/>
      <c r="F85" s="14"/>
      <c r="G85" s="14"/>
    </row>
    <row r="86" spans="1:7" x14ac:dyDescent="0.25">
      <c r="A86" s="14"/>
      <c r="B86" s="14"/>
      <c r="C86" s="14"/>
      <c r="D86" s="14"/>
      <c r="E86" s="14"/>
      <c r="F86" s="14"/>
      <c r="G86" s="14"/>
    </row>
    <row r="87" spans="1:7" x14ac:dyDescent="0.25">
      <c r="A87" s="14"/>
      <c r="B87" s="14"/>
      <c r="C87" s="14"/>
      <c r="D87" s="14"/>
      <c r="E87" s="14"/>
      <c r="F87" s="14"/>
      <c r="G87" s="14"/>
    </row>
    <row r="88" spans="1:7" x14ac:dyDescent="0.25">
      <c r="A88" s="14"/>
      <c r="B88" s="14"/>
      <c r="C88" s="14"/>
      <c r="D88" s="14"/>
      <c r="E88" s="14"/>
      <c r="F88" s="14"/>
      <c r="G88" s="14"/>
    </row>
    <row r="89" spans="1:7" x14ac:dyDescent="0.25">
      <c r="A89" s="14"/>
      <c r="B89" s="14"/>
      <c r="C89" s="14"/>
      <c r="D89" s="14"/>
      <c r="E89" s="14"/>
      <c r="F89" s="14"/>
      <c r="G89" s="14"/>
    </row>
    <row r="90" spans="1:7" x14ac:dyDescent="0.25">
      <c r="A90" s="14"/>
      <c r="B90" s="14"/>
      <c r="C90" s="14"/>
      <c r="D90" s="14"/>
      <c r="E90" s="14"/>
      <c r="F90" s="14"/>
      <c r="G90" s="14"/>
    </row>
    <row r="91" spans="1:7" x14ac:dyDescent="0.25">
      <c r="A91" s="14"/>
      <c r="B91" s="14"/>
      <c r="C91" s="14"/>
      <c r="D91" s="14"/>
      <c r="E91" s="14"/>
      <c r="F91" s="14"/>
      <c r="G91" s="14"/>
    </row>
    <row r="92" spans="1:7" x14ac:dyDescent="0.25">
      <c r="A92" s="14"/>
      <c r="B92" s="14"/>
      <c r="C92" s="14"/>
      <c r="D92" s="14"/>
      <c r="E92" s="14"/>
      <c r="F92" s="14"/>
      <c r="G92" s="14"/>
    </row>
    <row r="93" spans="1:7" x14ac:dyDescent="0.25">
      <c r="A93" s="14"/>
      <c r="B93" s="14"/>
      <c r="C93" s="14"/>
      <c r="D93" s="14"/>
      <c r="E93" s="14"/>
      <c r="F93" s="14"/>
      <c r="G93" s="14"/>
    </row>
    <row r="94" spans="1:7" x14ac:dyDescent="0.25">
      <c r="A94" s="14"/>
      <c r="B94" s="14"/>
      <c r="C94" s="14"/>
      <c r="D94" s="14"/>
      <c r="E94" s="14"/>
      <c r="F94" s="14"/>
      <c r="G94" s="14"/>
    </row>
    <row r="95" spans="1:7" x14ac:dyDescent="0.25">
      <c r="A95" s="14"/>
      <c r="B95" s="14"/>
      <c r="C95" s="14"/>
      <c r="D95" s="14"/>
      <c r="E95" s="14"/>
      <c r="F95" s="14"/>
      <c r="G95" s="14"/>
    </row>
    <row r="96" spans="1:7" x14ac:dyDescent="0.25">
      <c r="A96" s="14"/>
      <c r="B96" s="14"/>
      <c r="C96" s="14"/>
      <c r="D96" s="14"/>
      <c r="E96" s="14"/>
      <c r="F96" s="14"/>
      <c r="G96" s="14"/>
    </row>
    <row r="97" spans="1:7" x14ac:dyDescent="0.25">
      <c r="A97" s="14"/>
      <c r="B97" s="14"/>
      <c r="C97" s="14"/>
      <c r="D97" s="14"/>
      <c r="E97" s="14"/>
      <c r="F97" s="14"/>
      <c r="G97" s="14"/>
    </row>
    <row r="98" spans="1:7" x14ac:dyDescent="0.25">
      <c r="A98" s="14"/>
      <c r="B98" s="14"/>
      <c r="C98" s="14"/>
      <c r="D98" s="14"/>
      <c r="E98" s="14"/>
      <c r="F98" s="14"/>
      <c r="G98" s="14"/>
    </row>
    <row r="99" spans="1:7" x14ac:dyDescent="0.25">
      <c r="A99" s="14"/>
      <c r="B99" s="14"/>
      <c r="C99" s="14"/>
      <c r="D99" s="14"/>
      <c r="E99" s="14"/>
      <c r="F99" s="14"/>
      <c r="G99" s="14"/>
    </row>
    <row r="100" spans="1:7" x14ac:dyDescent="0.25">
      <c r="A100" s="14"/>
      <c r="B100" s="14"/>
      <c r="C100" s="14"/>
      <c r="D100" s="14"/>
      <c r="E100" s="14"/>
      <c r="F100" s="14"/>
      <c r="G100" s="14"/>
    </row>
    <row r="101" spans="1:7" x14ac:dyDescent="0.25">
      <c r="A101" s="14"/>
      <c r="B101" s="14"/>
      <c r="C101" s="14"/>
      <c r="D101" s="14"/>
      <c r="E101" s="14"/>
      <c r="F101" s="14"/>
      <c r="G101" s="14"/>
    </row>
    <row r="102" spans="1:7" x14ac:dyDescent="0.25">
      <c r="A102" s="14"/>
      <c r="B102" s="14"/>
      <c r="C102" s="14"/>
      <c r="D102" s="14"/>
      <c r="E102" s="14"/>
      <c r="F102" s="14"/>
      <c r="G102" s="14"/>
    </row>
    <row r="103" spans="1:7" x14ac:dyDescent="0.25">
      <c r="A103" s="14"/>
      <c r="B103" s="14"/>
      <c r="C103" s="14"/>
      <c r="D103" s="14"/>
      <c r="E103" s="14"/>
      <c r="F103" s="14"/>
      <c r="G103" s="14"/>
    </row>
    <row r="104" spans="1:7" x14ac:dyDescent="0.25">
      <c r="A104" s="14"/>
      <c r="B104" s="14"/>
      <c r="C104" s="14"/>
      <c r="D104" s="14"/>
      <c r="E104" s="14"/>
      <c r="F104" s="14"/>
      <c r="G104" s="14"/>
    </row>
    <row r="105" spans="1:7" x14ac:dyDescent="0.25">
      <c r="A105" s="14"/>
      <c r="B105" s="14"/>
      <c r="C105" s="14"/>
      <c r="D105" s="14"/>
      <c r="E105" s="14"/>
      <c r="F105" s="14"/>
      <c r="G105" s="14"/>
    </row>
    <row r="106" spans="1:7" x14ac:dyDescent="0.25">
      <c r="A106" s="14"/>
      <c r="B106" s="14"/>
      <c r="C106" s="14"/>
      <c r="D106" s="14"/>
      <c r="E106" s="14"/>
      <c r="F106" s="14"/>
      <c r="G106" s="14"/>
    </row>
    <row r="107" spans="1:7" x14ac:dyDescent="0.25">
      <c r="A107" s="14"/>
      <c r="B107" s="14"/>
      <c r="C107" s="14"/>
      <c r="D107" s="14"/>
      <c r="E107" s="14"/>
      <c r="F107" s="14"/>
      <c r="G107" s="14"/>
    </row>
    <row r="108" spans="1:7" x14ac:dyDescent="0.25">
      <c r="A108" s="14"/>
      <c r="B108" s="14"/>
      <c r="C108" s="14"/>
      <c r="D108" s="14"/>
      <c r="E108" s="14"/>
      <c r="F108" s="14"/>
      <c r="G108" s="14"/>
    </row>
    <row r="109" spans="1:7" x14ac:dyDescent="0.25">
      <c r="A109" s="14"/>
      <c r="B109" s="14"/>
      <c r="C109" s="14"/>
      <c r="D109" s="14"/>
      <c r="E109" s="14"/>
      <c r="F109" s="14"/>
      <c r="G109" s="14"/>
    </row>
    <row r="110" spans="1:7" x14ac:dyDescent="0.25">
      <c r="A110" s="14"/>
      <c r="B110" s="14"/>
      <c r="C110" s="14"/>
      <c r="D110" s="14"/>
      <c r="E110" s="14"/>
      <c r="F110" s="14"/>
      <c r="G110" s="14"/>
    </row>
    <row r="111" spans="1:7" x14ac:dyDescent="0.25">
      <c r="A111" s="14"/>
      <c r="B111" s="14"/>
      <c r="C111" s="14"/>
      <c r="D111" s="14"/>
      <c r="E111" s="14"/>
      <c r="F111" s="14"/>
      <c r="G111" s="14"/>
    </row>
    <row r="112" spans="1:7" x14ac:dyDescent="0.25">
      <c r="A112" s="14"/>
      <c r="B112" s="14"/>
      <c r="C112" s="14"/>
      <c r="D112" s="14"/>
      <c r="E112" s="14"/>
      <c r="F112" s="14"/>
      <c r="G112" s="14"/>
    </row>
    <row r="113" spans="1:7" x14ac:dyDescent="0.25">
      <c r="A113" s="14"/>
      <c r="B113" s="14"/>
      <c r="C113" s="14"/>
      <c r="D113" s="14"/>
      <c r="E113" s="14"/>
      <c r="F113" s="14"/>
      <c r="G113" s="14"/>
    </row>
    <row r="114" spans="1:7" x14ac:dyDescent="0.25">
      <c r="A114" s="14"/>
      <c r="B114" s="14"/>
      <c r="C114" s="14"/>
      <c r="D114" s="14"/>
      <c r="E114" s="14"/>
      <c r="F114" s="14"/>
      <c r="G114" s="14"/>
    </row>
    <row r="115" spans="1:7" x14ac:dyDescent="0.25">
      <c r="A115" s="14"/>
      <c r="B115" s="14"/>
      <c r="C115" s="14"/>
      <c r="D115" s="14"/>
      <c r="E115" s="14"/>
      <c r="F115" s="14"/>
      <c r="G115" s="14"/>
    </row>
    <row r="116" spans="1:7" x14ac:dyDescent="0.25">
      <c r="A116" s="14"/>
      <c r="B116" s="14"/>
      <c r="C116" s="14"/>
      <c r="D116" s="14"/>
      <c r="E116" s="14"/>
      <c r="F116" s="14"/>
      <c r="G116" s="14"/>
    </row>
    <row r="117" spans="1:7" x14ac:dyDescent="0.25">
      <c r="A117" s="14"/>
      <c r="B117" s="14"/>
      <c r="C117" s="14"/>
      <c r="D117" s="14"/>
      <c r="E117" s="14"/>
      <c r="F117" s="14"/>
      <c r="G117" s="14"/>
    </row>
    <row r="118" spans="1:7" x14ac:dyDescent="0.25">
      <c r="A118" s="14"/>
      <c r="B118" s="14"/>
      <c r="C118" s="14"/>
      <c r="D118" s="14"/>
      <c r="E118" s="14"/>
      <c r="F118" s="14"/>
      <c r="G118" s="14"/>
    </row>
    <row r="119" spans="1:7" x14ac:dyDescent="0.25">
      <c r="A119" s="14"/>
      <c r="B119" s="14"/>
      <c r="C119" s="14"/>
      <c r="D119" s="14"/>
      <c r="E119" s="14"/>
      <c r="F119" s="14"/>
      <c r="G119" s="14"/>
    </row>
    <row r="120" spans="1:7" x14ac:dyDescent="0.25">
      <c r="A120" s="14"/>
      <c r="B120" s="14"/>
      <c r="C120" s="14"/>
      <c r="D120" s="14"/>
      <c r="E120" s="14"/>
      <c r="F120" s="14"/>
      <c r="G120" s="14"/>
    </row>
    <row r="121" spans="1:7" x14ac:dyDescent="0.25">
      <c r="A121" s="14"/>
      <c r="B121" s="14"/>
      <c r="C121" s="14"/>
      <c r="D121" s="14"/>
      <c r="E121" s="14"/>
      <c r="F121" s="14"/>
      <c r="G121" s="14"/>
    </row>
    <row r="122" spans="1:7" x14ac:dyDescent="0.25">
      <c r="A122" s="14"/>
      <c r="B122" s="14"/>
      <c r="C122" s="14"/>
      <c r="D122" s="14"/>
      <c r="E122" s="14"/>
      <c r="F122" s="14"/>
      <c r="G122" s="14"/>
    </row>
    <row r="123" spans="1:7" x14ac:dyDescent="0.25">
      <c r="A123" s="14"/>
      <c r="B123" s="14"/>
      <c r="C123" s="14"/>
      <c r="D123" s="14"/>
      <c r="E123" s="14"/>
      <c r="F123" s="14"/>
      <c r="G123" s="14"/>
    </row>
    <row r="124" spans="1:7" x14ac:dyDescent="0.25">
      <c r="A124" s="14"/>
      <c r="B124" s="14"/>
      <c r="C124" s="14"/>
      <c r="D124" s="14"/>
      <c r="E124" s="14"/>
      <c r="F124" s="14"/>
      <c r="G124" s="14"/>
    </row>
    <row r="125" spans="1:7" x14ac:dyDescent="0.25">
      <c r="A125" s="14"/>
      <c r="B125" s="14"/>
      <c r="C125" s="14"/>
      <c r="D125" s="14"/>
      <c r="E125" s="14"/>
      <c r="F125" s="14"/>
      <c r="G125" s="14"/>
    </row>
    <row r="126" spans="1:7" x14ac:dyDescent="0.25">
      <c r="A126" s="14"/>
      <c r="B126" s="14"/>
      <c r="C126" s="14"/>
      <c r="D126" s="14"/>
      <c r="E126" s="14"/>
      <c r="F126" s="14"/>
      <c r="G126" s="14"/>
    </row>
    <row r="127" spans="1:7" x14ac:dyDescent="0.25">
      <c r="A127" s="14"/>
      <c r="B127" s="14"/>
      <c r="C127" s="14"/>
      <c r="D127" s="14"/>
      <c r="E127" s="14"/>
      <c r="F127" s="14"/>
      <c r="G127" s="14"/>
    </row>
    <row r="128" spans="1:7" x14ac:dyDescent="0.25">
      <c r="A128" s="14"/>
      <c r="B128" s="14"/>
      <c r="C128" s="14"/>
      <c r="D128" s="14"/>
      <c r="E128" s="14"/>
      <c r="F128" s="14"/>
      <c r="G128" s="14"/>
    </row>
    <row r="129" spans="1:7" x14ac:dyDescent="0.25">
      <c r="A129" s="14"/>
      <c r="B129" s="14"/>
      <c r="C129" s="14"/>
      <c r="D129" s="14"/>
      <c r="E129" s="14"/>
      <c r="F129" s="14"/>
      <c r="G129" s="14"/>
    </row>
    <row r="130" spans="1:7" x14ac:dyDescent="0.25">
      <c r="A130" s="14"/>
      <c r="B130" s="14"/>
      <c r="C130" s="14"/>
      <c r="D130" s="14"/>
      <c r="E130" s="14"/>
      <c r="F130" s="14"/>
      <c r="G130" s="14"/>
    </row>
    <row r="131" spans="1:7" x14ac:dyDescent="0.25">
      <c r="A131" s="14"/>
      <c r="B131" s="14"/>
      <c r="C131" s="14"/>
      <c r="D131" s="14"/>
      <c r="E131" s="14"/>
      <c r="F131" s="14"/>
      <c r="G131" s="14"/>
    </row>
    <row r="132" spans="1:7" x14ac:dyDescent="0.25">
      <c r="A132" s="14"/>
      <c r="B132" s="14"/>
      <c r="C132" s="14"/>
      <c r="D132" s="14"/>
      <c r="E132" s="14"/>
      <c r="F132" s="14"/>
      <c r="G132" s="14"/>
    </row>
    <row r="133" spans="1:7" x14ac:dyDescent="0.25">
      <c r="A133" s="14"/>
      <c r="B133" s="14"/>
      <c r="C133" s="14"/>
      <c r="D133" s="14"/>
      <c r="E133" s="14"/>
      <c r="F133" s="14"/>
      <c r="G133" s="14"/>
    </row>
  </sheetData>
  <mergeCells count="17">
    <mergeCell ref="F15:F16"/>
    <mergeCell ref="B7:F7"/>
    <mergeCell ref="B8:F8"/>
    <mergeCell ref="B9:F9"/>
    <mergeCell ref="B10:F10"/>
    <mergeCell ref="A12:F12"/>
    <mergeCell ref="A14:A16"/>
    <mergeCell ref="B14:B16"/>
    <mergeCell ref="C14:C16"/>
    <mergeCell ref="D14:F14"/>
    <mergeCell ref="D15:E15"/>
    <mergeCell ref="B1:F1"/>
    <mergeCell ref="B2:F2"/>
    <mergeCell ref="B3:F3"/>
    <mergeCell ref="B4:F4"/>
    <mergeCell ref="B5:F5"/>
    <mergeCell ref="B6:F6"/>
  </mergeCells>
  <pageMargins left="0.98425196850393704" right="0" top="0.78740157480314965" bottom="0.78740157480314965" header="0.31496062992125984" footer="0.31496062992125984"/>
  <pageSetup paperSize="9"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9"/>
  <sheetViews>
    <sheetView showZeros="0" workbookViewId="0">
      <pane xSplit="1" ySplit="14" topLeftCell="B51" activePane="bottomRight" state="frozen"/>
      <selection pane="topRight" activeCell="B1" sqref="B1"/>
      <selection pane="bottomLeft" activeCell="A15" sqref="A15"/>
      <selection pane="bottomRight" activeCell="L10" sqref="L10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x14ac:dyDescent="0.25">
      <c r="B1" s="289" t="s">
        <v>434</v>
      </c>
      <c r="C1" s="289"/>
      <c r="D1" s="289"/>
      <c r="E1" s="289"/>
      <c r="F1" s="289"/>
      <c r="G1" s="289"/>
    </row>
    <row r="2" spans="1:7" x14ac:dyDescent="0.25">
      <c r="B2" s="289" t="s">
        <v>433</v>
      </c>
      <c r="C2" s="289"/>
      <c r="D2" s="289"/>
      <c r="E2" s="289"/>
      <c r="F2" s="289"/>
      <c r="G2" s="289"/>
    </row>
    <row r="3" spans="1:7" x14ac:dyDescent="0.25">
      <c r="B3" s="289" t="s">
        <v>432</v>
      </c>
      <c r="C3" s="289"/>
      <c r="D3" s="289"/>
      <c r="E3" s="289"/>
      <c r="F3" s="289"/>
      <c r="G3" s="289"/>
    </row>
    <row r="4" spans="1:7" x14ac:dyDescent="0.25">
      <c r="B4" s="289" t="s">
        <v>435</v>
      </c>
      <c r="C4" s="289"/>
      <c r="D4" s="289"/>
      <c r="E4" s="289"/>
      <c r="F4" s="289"/>
      <c r="G4" s="289"/>
    </row>
    <row r="5" spans="1:7" x14ac:dyDescent="0.25">
      <c r="B5" s="288" t="s">
        <v>430</v>
      </c>
      <c r="C5" s="288"/>
      <c r="D5" s="288"/>
      <c r="E5" s="288"/>
      <c r="F5" s="288"/>
      <c r="G5" s="288"/>
    </row>
    <row r="6" spans="1:7" x14ac:dyDescent="0.25">
      <c r="B6" s="288" t="s">
        <v>466</v>
      </c>
      <c r="C6" s="288"/>
      <c r="D6" s="288"/>
      <c r="E6" s="288"/>
      <c r="F6" s="288"/>
      <c r="G6" s="288"/>
    </row>
    <row r="7" spans="1:7" x14ac:dyDescent="0.25">
      <c r="B7" s="288" t="s">
        <v>463</v>
      </c>
      <c r="C7" s="288"/>
      <c r="D7" s="288"/>
      <c r="E7" s="288"/>
      <c r="F7" s="288"/>
      <c r="G7" s="288"/>
    </row>
    <row r="8" spans="1:7" x14ac:dyDescent="0.25">
      <c r="B8" s="288" t="s">
        <v>462</v>
      </c>
      <c r="C8" s="288"/>
      <c r="D8" s="288"/>
      <c r="E8" s="288"/>
      <c r="F8" s="288"/>
      <c r="G8" s="288"/>
    </row>
    <row r="9" spans="1:7" x14ac:dyDescent="0.25">
      <c r="B9" s="251"/>
      <c r="C9" s="251"/>
      <c r="D9" s="251"/>
      <c r="E9" s="251"/>
      <c r="F9" s="251"/>
      <c r="G9" s="251"/>
    </row>
    <row r="10" spans="1:7" ht="33" customHeight="1" x14ac:dyDescent="0.25">
      <c r="A10" s="277" t="s">
        <v>465</v>
      </c>
      <c r="B10" s="277"/>
      <c r="C10" s="277"/>
      <c r="D10" s="277"/>
      <c r="E10" s="277"/>
      <c r="F10" s="277"/>
      <c r="G10" s="277"/>
    </row>
    <row r="11" spans="1:7" x14ac:dyDescent="0.25">
      <c r="G11" s="4" t="s">
        <v>188</v>
      </c>
    </row>
    <row r="12" spans="1:7" x14ac:dyDescent="0.25">
      <c r="A12" s="278" t="s">
        <v>5</v>
      </c>
      <c r="B12" s="279" t="s">
        <v>286</v>
      </c>
      <c r="C12" s="279" t="s">
        <v>60</v>
      </c>
      <c r="D12" s="280" t="s">
        <v>0</v>
      </c>
      <c r="E12" s="281" t="s">
        <v>222</v>
      </c>
      <c r="F12" s="282"/>
      <c r="G12" s="283"/>
    </row>
    <row r="13" spans="1:7" x14ac:dyDescent="0.25">
      <c r="A13" s="278"/>
      <c r="B13" s="279"/>
      <c r="C13" s="279"/>
      <c r="D13" s="280"/>
      <c r="E13" s="279" t="s">
        <v>223</v>
      </c>
      <c r="F13" s="284" t="s">
        <v>224</v>
      </c>
      <c r="G13" s="279" t="s">
        <v>225</v>
      </c>
    </row>
    <row r="14" spans="1:7" ht="76.5" customHeight="1" x14ac:dyDescent="0.25">
      <c r="A14" s="278"/>
      <c r="B14" s="279"/>
      <c r="C14" s="279"/>
      <c r="D14" s="280"/>
      <c r="E14" s="279"/>
      <c r="F14" s="285"/>
      <c r="G14" s="279"/>
    </row>
    <row r="15" spans="1:7" x14ac:dyDescent="0.25">
      <c r="A15" s="7" t="s">
        <v>79</v>
      </c>
      <c r="B15" s="270" t="s">
        <v>6</v>
      </c>
      <c r="C15" s="271"/>
      <c r="D15" s="271"/>
      <c r="E15" s="271"/>
      <c r="F15" s="271"/>
      <c r="G15" s="272"/>
    </row>
    <row r="16" spans="1:7" x14ac:dyDescent="0.25">
      <c r="A16" s="7" t="s">
        <v>204</v>
      </c>
      <c r="B16" s="8" t="s">
        <v>20</v>
      </c>
      <c r="C16" s="9" t="s">
        <v>9</v>
      </c>
      <c r="D16" s="10">
        <f>E16+F16+G16</f>
        <v>5764</v>
      </c>
      <c r="E16" s="10">
        <v>5474</v>
      </c>
      <c r="F16" s="10">
        <v>290</v>
      </c>
      <c r="G16" s="10"/>
    </row>
    <row r="17" spans="1:7" x14ac:dyDescent="0.25">
      <c r="A17" s="7" t="s">
        <v>80</v>
      </c>
      <c r="B17" s="8" t="s">
        <v>7</v>
      </c>
      <c r="C17" s="9" t="s">
        <v>9</v>
      </c>
      <c r="D17" s="10">
        <f>E17+F17+G17</f>
        <v>2867</v>
      </c>
      <c r="E17" s="10">
        <v>2867</v>
      </c>
      <c r="F17" s="10"/>
      <c r="G17" s="10"/>
    </row>
    <row r="18" spans="1:7" x14ac:dyDescent="0.25">
      <c r="A18" s="7" t="s">
        <v>81</v>
      </c>
      <c r="B18" s="8" t="s">
        <v>10</v>
      </c>
      <c r="C18" s="9" t="s">
        <v>9</v>
      </c>
      <c r="D18" s="10">
        <f>E18+F18+G18</f>
        <v>580</v>
      </c>
      <c r="E18" s="10">
        <v>580</v>
      </c>
      <c r="F18" s="10"/>
      <c r="G18" s="10"/>
    </row>
    <row r="19" spans="1:7" x14ac:dyDescent="0.25">
      <c r="A19" s="7" t="s">
        <v>82</v>
      </c>
      <c r="B19" s="8" t="s">
        <v>11</v>
      </c>
      <c r="C19" s="9" t="s">
        <v>9</v>
      </c>
      <c r="D19" s="10">
        <f>E19+F19+G19</f>
        <v>464</v>
      </c>
      <c r="E19" s="10">
        <v>464</v>
      </c>
      <c r="F19" s="10"/>
      <c r="G19" s="10"/>
    </row>
    <row r="20" spans="1:7" x14ac:dyDescent="0.25">
      <c r="A20" s="7" t="s">
        <v>83</v>
      </c>
      <c r="B20" s="8" t="s">
        <v>12</v>
      </c>
      <c r="C20" s="9" t="s">
        <v>9</v>
      </c>
      <c r="D20" s="10">
        <f>E20+F20+G20</f>
        <v>1304</v>
      </c>
      <c r="E20" s="10">
        <v>1304</v>
      </c>
      <c r="F20" s="10"/>
      <c r="G20" s="10"/>
    </row>
    <row r="21" spans="1:7" x14ac:dyDescent="0.25">
      <c r="A21" s="11" t="s">
        <v>84</v>
      </c>
      <c r="B21" s="12" t="s">
        <v>14</v>
      </c>
      <c r="C21" s="9" t="s">
        <v>9</v>
      </c>
      <c r="D21" s="10">
        <f>E21+F21+G21</f>
        <v>724</v>
      </c>
      <c r="E21" s="10">
        <v>724</v>
      </c>
      <c r="F21" s="10"/>
      <c r="G21" s="10"/>
    </row>
    <row r="22" spans="1:7" x14ac:dyDescent="0.25">
      <c r="A22" s="13" t="s">
        <v>85</v>
      </c>
      <c r="B22" s="14" t="s">
        <v>15</v>
      </c>
      <c r="C22" s="9" t="s">
        <v>9</v>
      </c>
      <c r="D22" s="10">
        <f>E22+F22+G22</f>
        <v>87</v>
      </c>
      <c r="E22" s="10">
        <v>87</v>
      </c>
      <c r="F22" s="10"/>
      <c r="G22" s="10"/>
    </row>
    <row r="23" spans="1:7" x14ac:dyDescent="0.25">
      <c r="A23" s="7" t="s">
        <v>86</v>
      </c>
      <c r="B23" s="8" t="s">
        <v>16</v>
      </c>
      <c r="C23" s="9" t="s">
        <v>9</v>
      </c>
      <c r="D23" s="10">
        <f>E23+F23+G23</f>
        <v>4055</v>
      </c>
      <c r="E23" s="10">
        <v>4055</v>
      </c>
      <c r="F23" s="10"/>
      <c r="G23" s="10"/>
    </row>
    <row r="24" spans="1:7" x14ac:dyDescent="0.25">
      <c r="A24" s="7" t="s">
        <v>87</v>
      </c>
      <c r="B24" s="8" t="s">
        <v>17</v>
      </c>
      <c r="C24" s="9" t="s">
        <v>9</v>
      </c>
      <c r="D24" s="10">
        <f>E24+F24+G24</f>
        <v>493</v>
      </c>
      <c r="E24" s="10">
        <v>493</v>
      </c>
      <c r="F24" s="10"/>
      <c r="G24" s="10"/>
    </row>
    <row r="25" spans="1:7" x14ac:dyDescent="0.25">
      <c r="A25" s="7" t="s">
        <v>88</v>
      </c>
      <c r="B25" s="8" t="s">
        <v>18</v>
      </c>
      <c r="C25" s="9" t="s">
        <v>9</v>
      </c>
      <c r="D25" s="10">
        <f>E25+F25+G25</f>
        <v>754</v>
      </c>
      <c r="E25" s="10">
        <v>754</v>
      </c>
      <c r="F25" s="10"/>
      <c r="G25" s="10"/>
    </row>
    <row r="26" spans="1:7" x14ac:dyDescent="0.25">
      <c r="A26" s="15" t="s">
        <v>89</v>
      </c>
      <c r="B26" s="1" t="s">
        <v>195</v>
      </c>
      <c r="C26" s="16"/>
      <c r="D26" s="1">
        <f>SUM(D16:D25)</f>
        <v>17092</v>
      </c>
      <c r="E26" s="1">
        <f>SUM(E16:E25)</f>
        <v>16802</v>
      </c>
      <c r="F26" s="1">
        <f>SUM(F16:F25)</f>
        <v>290</v>
      </c>
      <c r="G26" s="1">
        <f>SUM(G16:G25)</f>
        <v>0</v>
      </c>
    </row>
    <row r="27" spans="1:7" x14ac:dyDescent="0.25">
      <c r="A27" s="13" t="s">
        <v>90</v>
      </c>
      <c r="B27" s="273" t="s">
        <v>66</v>
      </c>
      <c r="C27" s="274"/>
      <c r="D27" s="274"/>
      <c r="E27" s="274"/>
      <c r="F27" s="274"/>
      <c r="G27" s="275"/>
    </row>
    <row r="28" spans="1:7" x14ac:dyDescent="0.25">
      <c r="A28" s="7" t="s">
        <v>91</v>
      </c>
      <c r="B28" s="8" t="s">
        <v>7</v>
      </c>
      <c r="C28" s="9" t="s">
        <v>22</v>
      </c>
      <c r="D28" s="10">
        <f>E28+F28+G28</f>
        <v>87</v>
      </c>
      <c r="E28" s="10">
        <v>87</v>
      </c>
      <c r="F28" s="10"/>
      <c r="G28" s="10"/>
    </row>
    <row r="29" spans="1:7" x14ac:dyDescent="0.25">
      <c r="A29" s="7" t="s">
        <v>92</v>
      </c>
      <c r="B29" s="8" t="s">
        <v>10</v>
      </c>
      <c r="C29" s="9" t="s">
        <v>22</v>
      </c>
      <c r="D29" s="10">
        <f>E29+F29+G29</f>
        <v>985</v>
      </c>
      <c r="E29" s="10">
        <v>145</v>
      </c>
      <c r="F29" s="10">
        <v>840</v>
      </c>
      <c r="G29" s="10"/>
    </row>
    <row r="30" spans="1:7" x14ac:dyDescent="0.25">
      <c r="A30" s="7" t="s">
        <v>93</v>
      </c>
      <c r="B30" s="8" t="s">
        <v>11</v>
      </c>
      <c r="C30" s="9" t="s">
        <v>22</v>
      </c>
      <c r="D30" s="10">
        <f>E30+F30+G30</f>
        <v>16942</v>
      </c>
      <c r="E30" s="10">
        <v>16218</v>
      </c>
      <c r="F30" s="10">
        <v>724</v>
      </c>
      <c r="G30" s="10"/>
    </row>
    <row r="31" spans="1:7" x14ac:dyDescent="0.25">
      <c r="A31" s="7" t="s">
        <v>94</v>
      </c>
      <c r="B31" s="8" t="s">
        <v>12</v>
      </c>
      <c r="C31" s="9" t="s">
        <v>22</v>
      </c>
      <c r="D31" s="10">
        <f>E31+F31+G31</f>
        <v>811</v>
      </c>
      <c r="E31" s="10"/>
      <c r="F31" s="10">
        <v>811</v>
      </c>
      <c r="G31" s="10"/>
    </row>
    <row r="32" spans="1:7" x14ac:dyDescent="0.25">
      <c r="A32" s="7" t="s">
        <v>95</v>
      </c>
      <c r="B32" s="8" t="s">
        <v>13</v>
      </c>
      <c r="C32" s="9" t="s">
        <v>22</v>
      </c>
      <c r="D32" s="10">
        <f>E32+F32+G32</f>
        <v>2027</v>
      </c>
      <c r="E32" s="10">
        <v>1737</v>
      </c>
      <c r="F32" s="10">
        <v>290</v>
      </c>
      <c r="G32" s="10"/>
    </row>
    <row r="33" spans="1:7" x14ac:dyDescent="0.25">
      <c r="A33" s="11" t="s">
        <v>96</v>
      </c>
      <c r="B33" s="12" t="s">
        <v>14</v>
      </c>
      <c r="C33" s="9" t="s">
        <v>22</v>
      </c>
      <c r="D33" s="10">
        <f>E33+F33+G33</f>
        <v>3766</v>
      </c>
      <c r="E33" s="10">
        <v>1883</v>
      </c>
      <c r="F33" s="10">
        <v>1883</v>
      </c>
      <c r="G33" s="10"/>
    </row>
    <row r="34" spans="1:7" x14ac:dyDescent="0.25">
      <c r="A34" s="13" t="s">
        <v>97</v>
      </c>
      <c r="B34" s="14" t="s">
        <v>15</v>
      </c>
      <c r="C34" s="9" t="s">
        <v>22</v>
      </c>
      <c r="D34" s="10">
        <f>E34+F34+G34</f>
        <v>7289</v>
      </c>
      <c r="E34" s="10">
        <v>1854</v>
      </c>
      <c r="F34" s="10">
        <v>5435</v>
      </c>
      <c r="G34" s="10"/>
    </row>
    <row r="35" spans="1:7" x14ac:dyDescent="0.25">
      <c r="A35" s="7" t="s">
        <v>98</v>
      </c>
      <c r="B35" s="8" t="s">
        <v>16</v>
      </c>
      <c r="C35" s="9" t="s">
        <v>22</v>
      </c>
      <c r="D35" s="10">
        <f>E35+F35+G35</f>
        <v>8228</v>
      </c>
      <c r="E35" s="10">
        <v>5041</v>
      </c>
      <c r="F35" s="10">
        <v>3187</v>
      </c>
      <c r="G35" s="10"/>
    </row>
    <row r="36" spans="1:7" x14ac:dyDescent="0.25">
      <c r="A36" s="7" t="s">
        <v>99</v>
      </c>
      <c r="B36" s="8" t="s">
        <v>17</v>
      </c>
      <c r="C36" s="9" t="s">
        <v>22</v>
      </c>
      <c r="D36" s="10">
        <f>E36+F36+G36</f>
        <v>464</v>
      </c>
      <c r="E36" s="10">
        <v>58</v>
      </c>
      <c r="F36" s="10">
        <v>406</v>
      </c>
      <c r="G36" s="10"/>
    </row>
    <row r="37" spans="1:7" x14ac:dyDescent="0.25">
      <c r="A37" s="7" t="s">
        <v>100</v>
      </c>
      <c r="B37" s="8" t="s">
        <v>18</v>
      </c>
      <c r="C37" s="9" t="s">
        <v>22</v>
      </c>
      <c r="D37" s="10">
        <f>E37+F37+G37</f>
        <v>2202</v>
      </c>
      <c r="E37" s="10">
        <v>985</v>
      </c>
      <c r="F37" s="10">
        <v>1217</v>
      </c>
      <c r="G37" s="10"/>
    </row>
    <row r="38" spans="1:7" x14ac:dyDescent="0.25">
      <c r="A38" s="7" t="s">
        <v>101</v>
      </c>
      <c r="B38" s="8" t="s">
        <v>19</v>
      </c>
      <c r="C38" s="9" t="s">
        <v>22</v>
      </c>
      <c r="D38" s="10">
        <f>E38+F38+G38</f>
        <v>869</v>
      </c>
      <c r="E38" s="10"/>
      <c r="F38" s="10">
        <v>869</v>
      </c>
      <c r="G38" s="10"/>
    </row>
    <row r="39" spans="1:7" x14ac:dyDescent="0.25">
      <c r="A39" s="15" t="s">
        <v>102</v>
      </c>
      <c r="B39" s="1" t="s">
        <v>196</v>
      </c>
      <c r="C39" s="17"/>
      <c r="D39" s="1">
        <f>SUM(D28:D38)</f>
        <v>43670</v>
      </c>
      <c r="E39" s="1">
        <f>SUM(E28:E38)</f>
        <v>28008</v>
      </c>
      <c r="F39" s="1">
        <f>SUM(F28:F38)</f>
        <v>15662</v>
      </c>
      <c r="G39" s="1">
        <f>SUM(G28:G38)</f>
        <v>0</v>
      </c>
    </row>
    <row r="40" spans="1:7" x14ac:dyDescent="0.25">
      <c r="A40" s="13" t="s">
        <v>103</v>
      </c>
      <c r="B40" s="273" t="s">
        <v>70</v>
      </c>
      <c r="C40" s="271"/>
      <c r="D40" s="271"/>
      <c r="E40" s="271"/>
      <c r="F40" s="271"/>
      <c r="G40" s="272"/>
    </row>
    <row r="41" spans="1:7" x14ac:dyDescent="0.25">
      <c r="A41" s="7" t="s">
        <v>104</v>
      </c>
      <c r="B41" s="18" t="s">
        <v>20</v>
      </c>
      <c r="C41" s="9" t="s">
        <v>34</v>
      </c>
      <c r="D41" s="10">
        <f>E41+F41+G41</f>
        <v>99484</v>
      </c>
      <c r="E41" s="10">
        <v>99484</v>
      </c>
      <c r="F41" s="10"/>
      <c r="G41" s="10"/>
    </row>
    <row r="42" spans="1:7" x14ac:dyDescent="0.25">
      <c r="A42" s="15" t="s">
        <v>105</v>
      </c>
      <c r="B42" s="19" t="s">
        <v>197</v>
      </c>
      <c r="C42" s="20"/>
      <c r="D42" s="1">
        <f>D41</f>
        <v>99484</v>
      </c>
      <c r="E42" s="1">
        <f>E41</f>
        <v>99484</v>
      </c>
      <c r="F42" s="1">
        <f>F41</f>
        <v>0</v>
      </c>
      <c r="G42" s="1">
        <f>G41</f>
        <v>0</v>
      </c>
    </row>
    <row r="43" spans="1:7" x14ac:dyDescent="0.25">
      <c r="A43" s="13" t="s">
        <v>106</v>
      </c>
      <c r="B43" s="273" t="s">
        <v>190</v>
      </c>
      <c r="C43" s="274"/>
      <c r="D43" s="274"/>
      <c r="E43" s="274"/>
      <c r="F43" s="274"/>
      <c r="G43" s="275"/>
    </row>
    <row r="44" spans="1:7" x14ac:dyDescent="0.25">
      <c r="A44" s="7" t="s">
        <v>107</v>
      </c>
      <c r="B44" s="21" t="s">
        <v>176</v>
      </c>
      <c r="C44" s="22" t="s">
        <v>57</v>
      </c>
      <c r="D44" s="10">
        <f>E44+F44+G44</f>
        <v>1738</v>
      </c>
      <c r="E44" s="10">
        <v>1738</v>
      </c>
      <c r="F44" s="10"/>
      <c r="G44" s="10"/>
    </row>
    <row r="45" spans="1:7" x14ac:dyDescent="0.25">
      <c r="A45" s="7" t="s">
        <v>108</v>
      </c>
      <c r="B45" s="21" t="s">
        <v>184</v>
      </c>
      <c r="C45" s="22" t="s">
        <v>57</v>
      </c>
      <c r="D45" s="10">
        <f>E45+F45+G45</f>
        <v>6563</v>
      </c>
      <c r="E45" s="10"/>
      <c r="F45" s="10"/>
      <c r="G45" s="10">
        <v>6563</v>
      </c>
    </row>
    <row r="46" spans="1:7" x14ac:dyDescent="0.25">
      <c r="A46" s="11" t="s">
        <v>109</v>
      </c>
      <c r="B46" s="12" t="s">
        <v>163</v>
      </c>
      <c r="C46" s="22" t="s">
        <v>57</v>
      </c>
      <c r="D46" s="10">
        <f>E46+F46+G46</f>
        <v>7327</v>
      </c>
      <c r="E46" s="10"/>
      <c r="F46" s="10">
        <v>7327</v>
      </c>
      <c r="G46" s="10"/>
    </row>
    <row r="47" spans="1:7" x14ac:dyDescent="0.25">
      <c r="A47" s="13" t="s">
        <v>110</v>
      </c>
      <c r="B47" s="23" t="s">
        <v>46</v>
      </c>
      <c r="C47" s="22" t="s">
        <v>57</v>
      </c>
      <c r="D47" s="10">
        <f>E47+F47+G47</f>
        <v>5797</v>
      </c>
      <c r="E47" s="10"/>
      <c r="F47" s="10"/>
      <c r="G47" s="10">
        <v>5797</v>
      </c>
    </row>
    <row r="48" spans="1:7" x14ac:dyDescent="0.25">
      <c r="A48" s="7" t="s">
        <v>111</v>
      </c>
      <c r="B48" s="21" t="s">
        <v>45</v>
      </c>
      <c r="C48" s="22" t="s">
        <v>57</v>
      </c>
      <c r="D48" s="10">
        <f>E48+F48+G48</f>
        <v>6957</v>
      </c>
      <c r="E48" s="10"/>
      <c r="F48" s="10"/>
      <c r="G48" s="10">
        <v>6957</v>
      </c>
    </row>
    <row r="49" spans="1:7" x14ac:dyDescent="0.25">
      <c r="A49" s="7" t="s">
        <v>112</v>
      </c>
      <c r="B49" s="21" t="s">
        <v>167</v>
      </c>
      <c r="C49" s="9" t="s">
        <v>57</v>
      </c>
      <c r="D49" s="10">
        <f>E49+F49+G49</f>
        <v>32878</v>
      </c>
      <c r="E49" s="10">
        <v>724</v>
      </c>
      <c r="F49" s="10">
        <v>28962</v>
      </c>
      <c r="G49" s="10">
        <v>3192</v>
      </c>
    </row>
    <row r="50" spans="1:7" x14ac:dyDescent="0.25">
      <c r="A50" s="7" t="s">
        <v>113</v>
      </c>
      <c r="B50" s="21" t="s">
        <v>165</v>
      </c>
      <c r="C50" s="9" t="s">
        <v>57</v>
      </c>
      <c r="D50" s="10">
        <f>E50+F50+G50</f>
        <v>1449</v>
      </c>
      <c r="E50" s="10">
        <v>869</v>
      </c>
      <c r="F50" s="10">
        <v>580</v>
      </c>
      <c r="G50" s="10"/>
    </row>
    <row r="51" spans="1:7" x14ac:dyDescent="0.25">
      <c r="A51" s="7" t="s">
        <v>114</v>
      </c>
      <c r="B51" s="21" t="s">
        <v>166</v>
      </c>
      <c r="C51" s="9" t="s">
        <v>57</v>
      </c>
      <c r="D51" s="10">
        <f>E51+F51+G51</f>
        <v>1738</v>
      </c>
      <c r="E51" s="10">
        <v>1738</v>
      </c>
      <c r="F51" s="10"/>
      <c r="G51" s="10"/>
    </row>
    <row r="52" spans="1:7" x14ac:dyDescent="0.25">
      <c r="A52" s="7" t="s">
        <v>115</v>
      </c>
      <c r="B52" s="24" t="s">
        <v>52</v>
      </c>
      <c r="C52" s="22" t="s">
        <v>57</v>
      </c>
      <c r="D52" s="10">
        <f>E52+F52+G52</f>
        <v>5593</v>
      </c>
      <c r="E52" s="10"/>
      <c r="F52" s="10"/>
      <c r="G52" s="10">
        <v>5593</v>
      </c>
    </row>
    <row r="53" spans="1:7" x14ac:dyDescent="0.25">
      <c r="A53" s="7" t="s">
        <v>116</v>
      </c>
      <c r="B53" s="21" t="s">
        <v>71</v>
      </c>
      <c r="C53" s="22" t="s">
        <v>57</v>
      </c>
      <c r="D53" s="10">
        <f>E53+F53+G53</f>
        <v>5730</v>
      </c>
      <c r="E53" s="10"/>
      <c r="F53" s="10"/>
      <c r="G53" s="10">
        <v>5730</v>
      </c>
    </row>
    <row r="54" spans="1:7" x14ac:dyDescent="0.25">
      <c r="A54" s="7" t="s">
        <v>117</v>
      </c>
      <c r="B54" s="21" t="s">
        <v>44</v>
      </c>
      <c r="C54" s="22" t="s">
        <v>57</v>
      </c>
      <c r="D54" s="10">
        <f>E54+F54+G54</f>
        <v>24312</v>
      </c>
      <c r="E54" s="10"/>
      <c r="F54" s="10"/>
      <c r="G54" s="10">
        <v>24312</v>
      </c>
    </row>
    <row r="55" spans="1:7" x14ac:dyDescent="0.25">
      <c r="A55" s="7" t="s">
        <v>170</v>
      </c>
      <c r="B55" s="24" t="s">
        <v>43</v>
      </c>
      <c r="C55" s="22" t="s">
        <v>57</v>
      </c>
      <c r="D55" s="10">
        <f>E55+F55+G55</f>
        <v>21904</v>
      </c>
      <c r="E55" s="10"/>
      <c r="F55" s="10"/>
      <c r="G55" s="10">
        <v>21904</v>
      </c>
    </row>
    <row r="56" spans="1:7" x14ac:dyDescent="0.25">
      <c r="A56" s="7" t="s">
        <v>171</v>
      </c>
      <c r="B56" s="21" t="s">
        <v>177</v>
      </c>
      <c r="C56" s="22" t="s">
        <v>57</v>
      </c>
      <c r="D56" s="10">
        <f>E56+F56+G56</f>
        <v>10015</v>
      </c>
      <c r="E56" s="10">
        <v>2317</v>
      </c>
      <c r="F56" s="10"/>
      <c r="G56" s="10">
        <v>7698</v>
      </c>
    </row>
    <row r="57" spans="1:7" x14ac:dyDescent="0.25">
      <c r="A57" s="7" t="s">
        <v>118</v>
      </c>
      <c r="B57" s="21" t="s">
        <v>168</v>
      </c>
      <c r="C57" s="22" t="s">
        <v>57</v>
      </c>
      <c r="D57" s="10">
        <f>E57+F57+G57</f>
        <v>57941</v>
      </c>
      <c r="E57" s="10"/>
      <c r="F57" s="10"/>
      <c r="G57" s="10">
        <v>57941</v>
      </c>
    </row>
    <row r="58" spans="1:7" x14ac:dyDescent="0.25">
      <c r="A58" s="7" t="s">
        <v>172</v>
      </c>
      <c r="B58" s="21" t="s">
        <v>36</v>
      </c>
      <c r="C58" s="22" t="s">
        <v>57</v>
      </c>
      <c r="D58" s="10">
        <f>E58+F58+G58</f>
        <v>33475</v>
      </c>
      <c r="E58" s="10"/>
      <c r="F58" s="10"/>
      <c r="G58" s="10">
        <v>33475</v>
      </c>
    </row>
    <row r="59" spans="1:7" x14ac:dyDescent="0.25">
      <c r="A59" s="7" t="s">
        <v>173</v>
      </c>
      <c r="B59" s="21" t="s">
        <v>38</v>
      </c>
      <c r="C59" s="22" t="s">
        <v>57</v>
      </c>
      <c r="D59" s="10">
        <f>E59+F59+G59</f>
        <v>32467</v>
      </c>
      <c r="E59" s="10"/>
      <c r="F59" s="10"/>
      <c r="G59" s="10">
        <v>32467</v>
      </c>
    </row>
    <row r="60" spans="1:7" x14ac:dyDescent="0.25">
      <c r="A60" s="7" t="s">
        <v>119</v>
      </c>
      <c r="B60" s="21" t="s">
        <v>40</v>
      </c>
      <c r="C60" s="22" t="s">
        <v>57</v>
      </c>
      <c r="D60" s="10">
        <f>E60+F60+G60</f>
        <v>72516</v>
      </c>
      <c r="E60" s="10"/>
      <c r="F60" s="10"/>
      <c r="G60" s="10">
        <v>72516</v>
      </c>
    </row>
    <row r="61" spans="1:7" x14ac:dyDescent="0.25">
      <c r="A61" s="7" t="s">
        <v>120</v>
      </c>
      <c r="B61" s="21" t="s">
        <v>39</v>
      </c>
      <c r="C61" s="22" t="s">
        <v>57</v>
      </c>
      <c r="D61" s="10">
        <f>E61+F61+G61</f>
        <v>34183</v>
      </c>
      <c r="E61" s="10"/>
      <c r="F61" s="10"/>
      <c r="G61" s="10">
        <v>34183</v>
      </c>
    </row>
    <row r="62" spans="1:7" x14ac:dyDescent="0.25">
      <c r="A62" s="7" t="s">
        <v>121</v>
      </c>
      <c r="B62" s="18" t="s">
        <v>37</v>
      </c>
      <c r="C62" s="9" t="s">
        <v>57</v>
      </c>
      <c r="D62" s="10">
        <f>E62+F62+G62</f>
        <v>55947</v>
      </c>
      <c r="E62" s="10"/>
      <c r="F62" s="10"/>
      <c r="G62" s="10">
        <v>55947</v>
      </c>
    </row>
    <row r="63" spans="1:7" x14ac:dyDescent="0.25">
      <c r="A63" s="7" t="s">
        <v>122</v>
      </c>
      <c r="B63" s="25" t="s">
        <v>41</v>
      </c>
      <c r="C63" s="9" t="s">
        <v>57</v>
      </c>
      <c r="D63" s="10">
        <f>E63+F63+G63</f>
        <v>9185</v>
      </c>
      <c r="E63" s="10"/>
      <c r="F63" s="10"/>
      <c r="G63" s="10">
        <v>9185</v>
      </c>
    </row>
    <row r="64" spans="1:7" x14ac:dyDescent="0.25">
      <c r="A64" s="7" t="s">
        <v>123</v>
      </c>
      <c r="B64" s="25" t="s">
        <v>42</v>
      </c>
      <c r="C64" s="9" t="s">
        <v>57</v>
      </c>
      <c r="D64" s="10">
        <f>E64+F64+G64</f>
        <v>15391</v>
      </c>
      <c r="E64" s="10"/>
      <c r="F64" s="10"/>
      <c r="G64" s="10">
        <v>15391</v>
      </c>
    </row>
    <row r="65" spans="1:7" x14ac:dyDescent="0.25">
      <c r="A65" s="7" t="s">
        <v>183</v>
      </c>
      <c r="B65" s="18" t="s">
        <v>55</v>
      </c>
      <c r="C65" s="9" t="s">
        <v>57</v>
      </c>
      <c r="D65" s="10">
        <f>E65+F65+G65</f>
        <v>2984</v>
      </c>
      <c r="E65" s="10"/>
      <c r="F65" s="10">
        <v>29</v>
      </c>
      <c r="G65" s="10">
        <v>2955</v>
      </c>
    </row>
    <row r="66" spans="1:7" x14ac:dyDescent="0.25">
      <c r="A66" s="7" t="s">
        <v>124</v>
      </c>
      <c r="B66" s="18" t="s">
        <v>54</v>
      </c>
      <c r="C66" s="9" t="s">
        <v>57</v>
      </c>
      <c r="D66" s="10">
        <f>E66+F66+G66</f>
        <v>47310</v>
      </c>
      <c r="E66" s="10"/>
      <c r="F66" s="10">
        <v>348</v>
      </c>
      <c r="G66" s="10">
        <v>46962</v>
      </c>
    </row>
    <row r="67" spans="1:7" x14ac:dyDescent="0.25">
      <c r="A67" s="7" t="s">
        <v>125</v>
      </c>
      <c r="B67" s="18" t="s">
        <v>73</v>
      </c>
      <c r="C67" s="9" t="s">
        <v>57</v>
      </c>
      <c r="D67" s="10">
        <f>E67+F67+G67</f>
        <v>7937</v>
      </c>
      <c r="E67" s="10"/>
      <c r="F67" s="10"/>
      <c r="G67" s="10">
        <v>7937</v>
      </c>
    </row>
    <row r="68" spans="1:7" x14ac:dyDescent="0.25">
      <c r="A68" s="7" t="s">
        <v>126</v>
      </c>
      <c r="B68" s="18" t="s">
        <v>56</v>
      </c>
      <c r="C68" s="9" t="s">
        <v>57</v>
      </c>
      <c r="D68" s="10">
        <f>E68+F68+G68</f>
        <v>26065</v>
      </c>
      <c r="E68" s="10"/>
      <c r="F68" s="10">
        <v>26065</v>
      </c>
      <c r="G68" s="10"/>
    </row>
    <row r="69" spans="1:7" x14ac:dyDescent="0.25">
      <c r="A69" s="7" t="s">
        <v>127</v>
      </c>
      <c r="B69" s="18" t="s">
        <v>185</v>
      </c>
      <c r="C69" s="9" t="s">
        <v>57</v>
      </c>
      <c r="D69" s="10">
        <f>E69+F69+G69</f>
        <v>12354</v>
      </c>
      <c r="E69" s="10"/>
      <c r="F69" s="10"/>
      <c r="G69" s="10">
        <v>12354</v>
      </c>
    </row>
    <row r="70" spans="1:7" s="26" customFormat="1" x14ac:dyDescent="0.25">
      <c r="A70" s="7" t="s">
        <v>128</v>
      </c>
      <c r="B70" s="18" t="s">
        <v>186</v>
      </c>
      <c r="C70" s="9" t="s">
        <v>57</v>
      </c>
      <c r="D70" s="10">
        <f>E70+F70+G70</f>
        <v>1738</v>
      </c>
      <c r="E70" s="10">
        <v>1738</v>
      </c>
      <c r="F70" s="10"/>
      <c r="G70" s="10"/>
    </row>
    <row r="71" spans="1:7" x14ac:dyDescent="0.25">
      <c r="A71" s="15" t="s">
        <v>179</v>
      </c>
      <c r="B71" s="19" t="s">
        <v>198</v>
      </c>
      <c r="C71" s="17"/>
      <c r="D71" s="1">
        <f>SUM(D44:D70)</f>
        <v>541494</v>
      </c>
      <c r="E71" s="1">
        <f>SUM(E44:E70)</f>
        <v>9124</v>
      </c>
      <c r="F71" s="1">
        <f>SUM(F44:F70)</f>
        <v>63311</v>
      </c>
      <c r="G71" s="1">
        <f>SUM(G44:G70)</f>
        <v>469059</v>
      </c>
    </row>
    <row r="72" spans="1:7" x14ac:dyDescent="0.25">
      <c r="A72" s="13" t="s">
        <v>129</v>
      </c>
      <c r="B72" s="276" t="s">
        <v>74</v>
      </c>
      <c r="C72" s="269"/>
      <c r="D72" s="269"/>
      <c r="E72" s="269"/>
      <c r="F72" s="269"/>
      <c r="G72" s="269"/>
    </row>
    <row r="73" spans="1:7" x14ac:dyDescent="0.25">
      <c r="A73" s="27" t="s">
        <v>130</v>
      </c>
      <c r="B73" s="21" t="s">
        <v>7</v>
      </c>
      <c r="C73" s="28" t="s">
        <v>32</v>
      </c>
      <c r="D73" s="10">
        <f>E73+F73+G73</f>
        <v>754</v>
      </c>
      <c r="E73" s="29">
        <v>435</v>
      </c>
      <c r="F73" s="29">
        <v>319</v>
      </c>
      <c r="G73" s="29"/>
    </row>
    <row r="74" spans="1:7" x14ac:dyDescent="0.25">
      <c r="A74" s="27" t="s">
        <v>131</v>
      </c>
      <c r="B74" s="21" t="s">
        <v>10</v>
      </c>
      <c r="C74" s="28" t="s">
        <v>32</v>
      </c>
      <c r="D74" s="10">
        <f>E74+F74+G74</f>
        <v>812</v>
      </c>
      <c r="E74" s="29">
        <v>232</v>
      </c>
      <c r="F74" s="29">
        <v>580</v>
      </c>
      <c r="G74" s="29"/>
    </row>
    <row r="75" spans="1:7" x14ac:dyDescent="0.25">
      <c r="A75" s="27" t="s">
        <v>132</v>
      </c>
      <c r="B75" s="21" t="s">
        <v>11</v>
      </c>
      <c r="C75" s="28" t="s">
        <v>32</v>
      </c>
      <c r="D75" s="10">
        <f>E75+F75+G75</f>
        <v>1246</v>
      </c>
      <c r="E75" s="29">
        <v>232</v>
      </c>
      <c r="F75" s="29">
        <v>1014</v>
      </c>
      <c r="G75" s="29"/>
    </row>
    <row r="76" spans="1:7" x14ac:dyDescent="0.25">
      <c r="A76" s="30" t="s">
        <v>133</v>
      </c>
      <c r="B76" s="21" t="s">
        <v>15</v>
      </c>
      <c r="C76" s="28" t="s">
        <v>32</v>
      </c>
      <c r="D76" s="10">
        <f>E76+F76+G76</f>
        <v>957</v>
      </c>
      <c r="E76" s="29">
        <v>232</v>
      </c>
      <c r="F76" s="29">
        <v>725</v>
      </c>
      <c r="G76" s="29"/>
    </row>
    <row r="77" spans="1:7" x14ac:dyDescent="0.25">
      <c r="A77" s="31" t="s">
        <v>134</v>
      </c>
      <c r="B77" s="21" t="s">
        <v>27</v>
      </c>
      <c r="C77" s="28" t="s">
        <v>32</v>
      </c>
      <c r="D77" s="10">
        <f>E77+F77+G77</f>
        <v>10426</v>
      </c>
      <c r="E77" s="29"/>
      <c r="F77" s="29">
        <v>8109</v>
      </c>
      <c r="G77" s="29">
        <v>2317</v>
      </c>
    </row>
    <row r="78" spans="1:7" x14ac:dyDescent="0.25">
      <c r="A78" s="27" t="s">
        <v>135</v>
      </c>
      <c r="B78" s="21" t="s">
        <v>64</v>
      </c>
      <c r="C78" s="28" t="s">
        <v>32</v>
      </c>
      <c r="D78" s="10">
        <f>E78+F78+G78</f>
        <v>2173</v>
      </c>
      <c r="E78" s="29">
        <v>145</v>
      </c>
      <c r="F78" s="29">
        <v>2028</v>
      </c>
      <c r="G78" s="29"/>
    </row>
    <row r="79" spans="1:7" x14ac:dyDescent="0.25">
      <c r="A79" s="27" t="s">
        <v>136</v>
      </c>
      <c r="B79" s="21" t="s">
        <v>65</v>
      </c>
      <c r="C79" s="28" t="s">
        <v>32</v>
      </c>
      <c r="D79" s="10">
        <f>E79+F79+G79</f>
        <v>1160</v>
      </c>
      <c r="E79" s="29">
        <v>580</v>
      </c>
      <c r="F79" s="29">
        <v>580</v>
      </c>
      <c r="G79" s="29"/>
    </row>
    <row r="80" spans="1:7" x14ac:dyDescent="0.25">
      <c r="A80" s="27" t="s">
        <v>137</v>
      </c>
      <c r="B80" s="21" t="s">
        <v>28</v>
      </c>
      <c r="C80" s="28" t="s">
        <v>32</v>
      </c>
      <c r="D80" s="10">
        <f>E80+F80+G80</f>
        <v>1159</v>
      </c>
      <c r="E80" s="29">
        <v>290</v>
      </c>
      <c r="F80" s="29">
        <v>869</v>
      </c>
      <c r="G80" s="29"/>
    </row>
    <row r="81" spans="1:7" x14ac:dyDescent="0.25">
      <c r="A81" s="27" t="s">
        <v>138</v>
      </c>
      <c r="B81" s="21" t="s">
        <v>29</v>
      </c>
      <c r="C81" s="28" t="s">
        <v>32</v>
      </c>
      <c r="D81" s="10">
        <f>E81+F81+G81</f>
        <v>725</v>
      </c>
      <c r="E81" s="29">
        <v>435</v>
      </c>
      <c r="F81" s="29">
        <v>290</v>
      </c>
      <c r="G81" s="29"/>
    </row>
    <row r="82" spans="1:7" x14ac:dyDescent="0.25">
      <c r="A82" s="27" t="s">
        <v>139</v>
      </c>
      <c r="B82" s="21" t="s">
        <v>75</v>
      </c>
      <c r="C82" s="28" t="s">
        <v>32</v>
      </c>
      <c r="D82" s="10">
        <f>E82+F82+G82</f>
        <v>1015</v>
      </c>
      <c r="E82" s="29">
        <v>290</v>
      </c>
      <c r="F82" s="29">
        <v>725</v>
      </c>
      <c r="G82" s="29"/>
    </row>
    <row r="83" spans="1:7" x14ac:dyDescent="0.25">
      <c r="A83" s="27" t="s">
        <v>140</v>
      </c>
      <c r="B83" s="21" t="s">
        <v>169</v>
      </c>
      <c r="C83" s="28" t="s">
        <v>32</v>
      </c>
      <c r="D83" s="10">
        <f>E83+F83+G83</f>
        <v>1015</v>
      </c>
      <c r="E83" s="29">
        <v>435</v>
      </c>
      <c r="F83" s="29">
        <v>580</v>
      </c>
      <c r="G83" s="29"/>
    </row>
    <row r="84" spans="1:7" x14ac:dyDescent="0.25">
      <c r="A84" s="27" t="s">
        <v>180</v>
      </c>
      <c r="B84" s="21" t="s">
        <v>30</v>
      </c>
      <c r="C84" s="28" t="s">
        <v>32</v>
      </c>
      <c r="D84" s="10">
        <f>E84+F84+G84</f>
        <v>725</v>
      </c>
      <c r="E84" s="29"/>
      <c r="F84" s="29">
        <v>725</v>
      </c>
      <c r="G84" s="29"/>
    </row>
    <row r="85" spans="1:7" x14ac:dyDescent="0.25">
      <c r="A85" s="27" t="s">
        <v>141</v>
      </c>
      <c r="B85" s="10" t="s">
        <v>31</v>
      </c>
      <c r="C85" s="28" t="s">
        <v>32</v>
      </c>
      <c r="D85" s="10">
        <f>E85+F85+G85</f>
        <v>11006</v>
      </c>
      <c r="E85" s="29">
        <v>6661</v>
      </c>
      <c r="F85" s="29">
        <v>4345</v>
      </c>
      <c r="G85" s="29"/>
    </row>
    <row r="86" spans="1:7" x14ac:dyDescent="0.25">
      <c r="A86" s="27" t="s">
        <v>142</v>
      </c>
      <c r="B86" s="32" t="s">
        <v>72</v>
      </c>
      <c r="C86" s="28" t="s">
        <v>32</v>
      </c>
      <c r="D86" s="10">
        <f>E86+F86+G86</f>
        <v>8688</v>
      </c>
      <c r="E86" s="29"/>
      <c r="F86" s="29"/>
      <c r="G86" s="29">
        <v>8688</v>
      </c>
    </row>
    <row r="87" spans="1:7" x14ac:dyDescent="0.25">
      <c r="A87" s="15" t="s">
        <v>143</v>
      </c>
      <c r="B87" s="19" t="s">
        <v>200</v>
      </c>
      <c r="C87" s="17"/>
      <c r="D87" s="1">
        <f>SUM(D73:D86)</f>
        <v>41861</v>
      </c>
      <c r="E87" s="1">
        <f>SUM(E73:E86)</f>
        <v>9967</v>
      </c>
      <c r="F87" s="1">
        <f>SUM(F73:F86)</f>
        <v>20889</v>
      </c>
      <c r="G87" s="1">
        <f>SUM(G73:G86)</f>
        <v>11005</v>
      </c>
    </row>
    <row r="88" spans="1:7" x14ac:dyDescent="0.25">
      <c r="A88" s="11" t="s">
        <v>144</v>
      </c>
      <c r="B88" s="269" t="s">
        <v>76</v>
      </c>
      <c r="C88" s="269"/>
      <c r="D88" s="269"/>
      <c r="E88" s="269"/>
      <c r="F88" s="269"/>
      <c r="G88" s="269"/>
    </row>
    <row r="89" spans="1:7" x14ac:dyDescent="0.25">
      <c r="A89" s="11" t="s">
        <v>145</v>
      </c>
      <c r="B89" s="10" t="s">
        <v>58</v>
      </c>
      <c r="C89" s="9" t="s">
        <v>24</v>
      </c>
      <c r="D89" s="10">
        <f>E89+F89+G89</f>
        <v>173772</v>
      </c>
      <c r="E89" s="33"/>
      <c r="F89" s="33"/>
      <c r="G89" s="33">
        <v>173772</v>
      </c>
    </row>
    <row r="90" spans="1:7" x14ac:dyDescent="0.25">
      <c r="A90" s="11" t="s">
        <v>146</v>
      </c>
      <c r="B90" s="10" t="s">
        <v>59</v>
      </c>
      <c r="C90" s="9" t="s">
        <v>24</v>
      </c>
      <c r="D90" s="10">
        <f>E90+F90+G90</f>
        <v>11586</v>
      </c>
      <c r="E90" s="10"/>
      <c r="F90" s="10"/>
      <c r="G90" s="10">
        <v>11586</v>
      </c>
    </row>
    <row r="91" spans="1:7" x14ac:dyDescent="0.25">
      <c r="A91" s="11" t="s">
        <v>147</v>
      </c>
      <c r="B91" s="10" t="s">
        <v>185</v>
      </c>
      <c r="C91" s="9" t="s">
        <v>24</v>
      </c>
      <c r="D91" s="10">
        <f>E91+F91+G91</f>
        <v>5210</v>
      </c>
      <c r="E91" s="33"/>
      <c r="F91" s="33"/>
      <c r="G91" s="33">
        <v>5210</v>
      </c>
    </row>
    <row r="92" spans="1:7" s="26" customFormat="1" x14ac:dyDescent="0.25">
      <c r="A92" s="7" t="s">
        <v>181</v>
      </c>
      <c r="B92" s="21" t="s">
        <v>77</v>
      </c>
      <c r="C92" s="22" t="s">
        <v>24</v>
      </c>
      <c r="D92" s="10">
        <f>E92+F92+G92</f>
        <v>1500</v>
      </c>
      <c r="E92" s="10"/>
      <c r="F92" s="10"/>
      <c r="G92" s="10">
        <v>1500</v>
      </c>
    </row>
    <row r="93" spans="1:7" x14ac:dyDescent="0.25">
      <c r="A93" s="34" t="s">
        <v>148</v>
      </c>
      <c r="B93" s="35" t="s">
        <v>201</v>
      </c>
      <c r="C93" s="17"/>
      <c r="D93" s="1">
        <f>SUM(D89:D92)</f>
        <v>192068</v>
      </c>
      <c r="E93" s="1">
        <f>SUM(E89:E92)</f>
        <v>0</v>
      </c>
      <c r="F93" s="1">
        <f>SUM(F89:F92)</f>
        <v>0</v>
      </c>
      <c r="G93" s="1">
        <f>SUM(G89:G92)</f>
        <v>192068</v>
      </c>
    </row>
    <row r="94" spans="1:7" x14ac:dyDescent="0.25">
      <c r="A94" s="36" t="s">
        <v>205</v>
      </c>
      <c r="B94" s="37" t="s">
        <v>191</v>
      </c>
      <c r="C94" s="38"/>
      <c r="D94" s="39">
        <f>D26+D39+D42+D71+D87+D93</f>
        <v>935669</v>
      </c>
      <c r="E94" s="39">
        <f>E26+E39+E42+E71+E87+E93</f>
        <v>163385</v>
      </c>
      <c r="F94" s="39">
        <f>F26+F39+F42+F71+F87+F93</f>
        <v>100152</v>
      </c>
      <c r="G94" s="39">
        <f>G26+G39+G42+G71+G87+G93</f>
        <v>672132</v>
      </c>
    </row>
    <row r="95" spans="1:7" x14ac:dyDescent="0.25">
      <c r="A95" s="40"/>
      <c r="B95" s="41"/>
      <c r="C95" s="42"/>
      <c r="D95" s="41"/>
      <c r="E95" s="41"/>
      <c r="F95" s="43"/>
      <c r="G95" s="4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C191" s="47"/>
    </row>
    <row r="192" spans="1:7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</sheetData>
  <mergeCells count="23">
    <mergeCell ref="B4:G4"/>
    <mergeCell ref="B5:G5"/>
    <mergeCell ref="B6:G6"/>
    <mergeCell ref="B1:G1"/>
    <mergeCell ref="B2:G2"/>
    <mergeCell ref="B3:G3"/>
    <mergeCell ref="B72:G72"/>
    <mergeCell ref="B88:G88"/>
    <mergeCell ref="A10:G10"/>
    <mergeCell ref="A12:A14"/>
    <mergeCell ref="B12:B14"/>
    <mergeCell ref="C12:C14"/>
    <mergeCell ref="D12:D14"/>
    <mergeCell ref="E12:G12"/>
    <mergeCell ref="G13:G14"/>
    <mergeCell ref="E13:E14"/>
    <mergeCell ref="B7:G7"/>
    <mergeCell ref="B8:G8"/>
    <mergeCell ref="B15:G15"/>
    <mergeCell ref="B27:G27"/>
    <mergeCell ref="B40:G40"/>
    <mergeCell ref="B43:G43"/>
    <mergeCell ref="F13:F14"/>
  </mergeCells>
  <pageMargins left="0.98425196850393704" right="0.39370078740157483" top="0.70866141732283472" bottom="0.39370078740157483" header="0.31496062992125984" footer="0.31496062992125984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5"/>
  <sheetViews>
    <sheetView showZeros="0" workbookViewId="0">
      <pane xSplit="2" ySplit="16" topLeftCell="C68" activePane="bottomRight" state="frozen"/>
      <selection pane="topRight" activeCell="C1" sqref="C1"/>
      <selection pane="bottomLeft" activeCell="A17" sqref="A17"/>
      <selection pane="bottomRight" activeCell="B10" sqref="B10:F10"/>
    </sheetView>
  </sheetViews>
  <sheetFormatPr defaultRowHeight="15" x14ac:dyDescent="0.25"/>
  <cols>
    <col min="1" max="1" width="5" style="2" customWidth="1"/>
    <col min="2" max="2" width="40.7109375" style="2" customWidth="1"/>
    <col min="3" max="6" width="11.7109375" style="2" customWidth="1"/>
    <col min="7" max="16384" width="9.140625" style="2"/>
  </cols>
  <sheetData>
    <row r="1" spans="1:6" x14ac:dyDescent="0.25">
      <c r="B1" s="289" t="s">
        <v>434</v>
      </c>
      <c r="C1" s="289"/>
      <c r="D1" s="289"/>
      <c r="E1" s="289"/>
      <c r="F1" s="289"/>
    </row>
    <row r="2" spans="1:6" x14ac:dyDescent="0.25">
      <c r="B2" s="289" t="s">
        <v>433</v>
      </c>
      <c r="C2" s="289"/>
      <c r="D2" s="289"/>
      <c r="E2" s="289"/>
      <c r="F2" s="289"/>
    </row>
    <row r="3" spans="1:6" x14ac:dyDescent="0.25">
      <c r="B3" s="289" t="s">
        <v>432</v>
      </c>
      <c r="C3" s="289"/>
      <c r="D3" s="289"/>
      <c r="E3" s="289"/>
      <c r="F3" s="289"/>
    </row>
    <row r="4" spans="1:6" x14ac:dyDescent="0.25">
      <c r="B4" s="289" t="s">
        <v>437</v>
      </c>
      <c r="C4" s="289"/>
      <c r="D4" s="289"/>
      <c r="E4" s="289"/>
      <c r="F4" s="289"/>
    </row>
    <row r="5" spans="1:6" ht="15" customHeight="1" x14ac:dyDescent="0.25">
      <c r="B5" s="288" t="s">
        <v>430</v>
      </c>
      <c r="C5" s="288"/>
      <c r="D5" s="288"/>
      <c r="E5" s="288"/>
      <c r="F5" s="288"/>
    </row>
    <row r="6" spans="1:6" ht="15" customHeight="1" x14ac:dyDescent="0.25">
      <c r="B6" s="288" t="s">
        <v>429</v>
      </c>
      <c r="C6" s="288"/>
      <c r="D6" s="288"/>
      <c r="E6" s="288"/>
      <c r="F6" s="288"/>
    </row>
    <row r="7" spans="1:6" ht="15" customHeight="1" x14ac:dyDescent="0.25">
      <c r="B7" s="288" t="s">
        <v>459</v>
      </c>
      <c r="C7" s="288"/>
      <c r="D7" s="288"/>
      <c r="E7" s="288"/>
      <c r="F7" s="288"/>
    </row>
    <row r="8" spans="1:6" ht="15" customHeight="1" x14ac:dyDescent="0.25">
      <c r="B8" s="288" t="s">
        <v>461</v>
      </c>
      <c r="C8" s="288"/>
      <c r="D8" s="288"/>
      <c r="E8" s="288"/>
      <c r="F8" s="288"/>
    </row>
    <row r="9" spans="1:6" ht="15" customHeight="1" x14ac:dyDescent="0.25">
      <c r="B9" s="288" t="s">
        <v>463</v>
      </c>
      <c r="C9" s="288"/>
      <c r="D9" s="288"/>
      <c r="E9" s="288"/>
      <c r="F9" s="288"/>
    </row>
    <row r="10" spans="1:6" ht="15" customHeight="1" x14ac:dyDescent="0.25">
      <c r="B10" s="288" t="s">
        <v>467</v>
      </c>
      <c r="C10" s="288"/>
      <c r="D10" s="288"/>
      <c r="E10" s="288"/>
      <c r="F10" s="288"/>
    </row>
    <row r="11" spans="1:6" ht="15" customHeight="1" x14ac:dyDescent="0.25">
      <c r="B11" s="251"/>
      <c r="C11" s="251"/>
      <c r="D11" s="251"/>
      <c r="E11" s="251"/>
      <c r="F11" s="251"/>
    </row>
    <row r="12" spans="1:6" ht="21" customHeight="1" x14ac:dyDescent="0.25">
      <c r="A12" s="277" t="s">
        <v>262</v>
      </c>
      <c r="B12" s="277"/>
      <c r="C12" s="277"/>
      <c r="D12" s="277"/>
      <c r="E12" s="277"/>
      <c r="F12" s="277"/>
    </row>
    <row r="13" spans="1:6" ht="17.25" customHeight="1" x14ac:dyDescent="0.25">
      <c r="F13" s="4" t="s">
        <v>188</v>
      </c>
    </row>
    <row r="14" spans="1:6" ht="15" customHeight="1" x14ac:dyDescent="0.25">
      <c r="A14" s="278" t="s">
        <v>5</v>
      </c>
      <c r="B14" s="279" t="s">
        <v>194</v>
      </c>
      <c r="C14" s="280" t="s">
        <v>0</v>
      </c>
      <c r="D14" s="281" t="s">
        <v>222</v>
      </c>
      <c r="E14" s="282"/>
      <c r="F14" s="283"/>
    </row>
    <row r="15" spans="1:6" x14ac:dyDescent="0.25">
      <c r="A15" s="278"/>
      <c r="B15" s="279"/>
      <c r="C15" s="280"/>
      <c r="D15" s="280" t="s">
        <v>1</v>
      </c>
      <c r="E15" s="280"/>
      <c r="F15" s="279" t="s">
        <v>2</v>
      </c>
    </row>
    <row r="16" spans="1:6" ht="28.5" customHeight="1" x14ac:dyDescent="0.25">
      <c r="A16" s="278"/>
      <c r="B16" s="279"/>
      <c r="C16" s="280"/>
      <c r="D16" s="250" t="s">
        <v>3</v>
      </c>
      <c r="E16" s="249" t="s">
        <v>4</v>
      </c>
      <c r="F16" s="279"/>
    </row>
    <row r="17" spans="1:6" ht="15" customHeight="1" x14ac:dyDescent="0.25">
      <c r="A17" s="7" t="s">
        <v>79</v>
      </c>
      <c r="B17" s="8" t="s">
        <v>63</v>
      </c>
      <c r="C17" s="10">
        <f>D17+F17</f>
        <v>65969</v>
      </c>
      <c r="D17" s="10">
        <f>'4 pr._savarankiškos f-jos'!E16</f>
        <v>65969</v>
      </c>
      <c r="E17" s="10">
        <f>'4 pr._savarankiškos f-jos'!F16</f>
        <v>48950</v>
      </c>
      <c r="F17" s="10">
        <f>'4 pr._savarankiškos f-jos'!G16</f>
        <v>0</v>
      </c>
    </row>
    <row r="18" spans="1:6" ht="15" customHeight="1" x14ac:dyDescent="0.25">
      <c r="A18" s="7" t="s">
        <v>204</v>
      </c>
      <c r="B18" s="8" t="s">
        <v>20</v>
      </c>
      <c r="C18" s="10">
        <f>D18+F18</f>
        <v>17916476</v>
      </c>
      <c r="D18" s="10">
        <f>'4 pr._savarankiškos f-jos'!E17+'4 pr._savarankiškos f-jos'!E81+'4 pr._savarankiškos f-jos'!E135+'4 pr._savarankiškos f-jos'!E139+'4 pr._savarankiškos f-jos'!E181+'4 pr._savarankiškos f-jos'!E186+'4 pr._savarankiškos f-jos'!E204+'[1]5 pr._valstybinės f-jos'!E14+'[1]5 pr._valstybinės f-jos'!E84+'[1]5 pr._valstybinės f-jos'!E110+'[1]6 pr._mokinio krepšelis'!E14+'[1]8 pr._aplinkos apsaugos s. p.'!E14+'[1]8 pr._aplinkos apsaugos s. p.'!E17+'9 pr._įstaigų pajamos'!E16+'9 pr._įstaigų pajamos'!E41+'10 pr._skolintos lėšos (2)'!E14+'10 pr._skolintos lėšos (2)'!E19+'10 pr._skolintos lėšos (2)'!E26+'10 pr._skolintos lėšos (2)'!E29+'10 pr._skolintos lėšos (2)'!E37+'10 pr._skolintos lėšos (2)'!E40+'[1]11 pr._apyvartinės lėšos'!E14+'[1]11 pr._apyvartinės lėšos'!E42+'[1]11 pr._apyvartinės lėšos'!E77+'[1]11 pr._apyvartinės lėšos'!E84+'[1]11 pr._apyvartinės lėšos'!E142+'[1]11 pr._apyvartinės lėšos'!E150+'[1]7 pr._kita dotacija'!E16+'[1]7 pr._kita dotacija'!E21+'[1]7 pr._kita dotacija'!E25+'[1]7 pr._kita dotacija'!E33+'[1]7 pr._kita dotacija'!E37</f>
        <v>12168778</v>
      </c>
      <c r="E18" s="10">
        <f>'4 pr._savarankiškos f-jos'!F17+'4 pr._savarankiškos f-jos'!F81+'4 pr._savarankiškos f-jos'!F135+'4 pr._savarankiškos f-jos'!F139+'4 pr._savarankiškos f-jos'!F181+'4 pr._savarankiškos f-jos'!F186+'4 pr._savarankiškos f-jos'!F204+'[1]5 pr._valstybinės f-jos'!F14+'[1]5 pr._valstybinės f-jos'!F84+'[1]5 pr._valstybinės f-jos'!F110+'[1]6 pr._mokinio krepšelis'!F14+'[1]8 pr._aplinkos apsaugos s. p.'!F14+'[1]8 pr._aplinkos apsaugos s. p.'!F17+'9 pr._įstaigų pajamos'!F16+'9 pr._įstaigų pajamos'!F41+'10 pr._skolintos lėšos (2)'!F14+'10 pr._skolintos lėšos (2)'!F19+'10 pr._skolintos lėšos (2)'!F26+'10 pr._skolintos lėšos (2)'!F29+'10 pr._skolintos lėšos (2)'!F37+'10 pr._skolintos lėšos (2)'!F40+'[1]11 pr._apyvartinės lėšos'!F14+'[1]11 pr._apyvartinės lėšos'!F42+'[1]11 pr._apyvartinės lėšos'!F77+'[1]11 pr._apyvartinės lėšos'!F84+'[1]11 pr._apyvartinės lėšos'!F142+'[1]11 pr._apyvartinės lėšos'!F150+'[1]7 pr._kita dotacija'!F16+'[1]7 pr._kita dotacija'!F21+'[1]7 pr._kita dotacija'!F25+'[1]7 pr._kita dotacija'!F33+'[1]7 pr._kita dotacija'!F37</f>
        <v>2262998</v>
      </c>
      <c r="F18" s="10">
        <f>'4 pr._savarankiškos f-jos'!G17+'4 pr._savarankiškos f-jos'!G81+'4 pr._savarankiškos f-jos'!G135+'4 pr._savarankiškos f-jos'!G139+'4 pr._savarankiškos f-jos'!G181+'4 pr._savarankiškos f-jos'!G186+'4 pr._savarankiškos f-jos'!G204+'[1]5 pr._valstybinės f-jos'!G14+'[1]5 pr._valstybinės f-jos'!G84+'[1]5 pr._valstybinės f-jos'!G110+'[1]6 pr._mokinio krepšelis'!G14+'[1]8 pr._aplinkos apsaugos s. p.'!G14+'[1]8 pr._aplinkos apsaugos s. p.'!G17+'9 pr._įstaigų pajamos'!G16+'9 pr._įstaigų pajamos'!G41+'10 pr._skolintos lėšos (2)'!G14+'10 pr._skolintos lėšos (2)'!G19+'10 pr._skolintos lėšos (2)'!G26+'10 pr._skolintos lėšos (2)'!G29+'10 pr._skolintos lėšos (2)'!G37+'10 pr._skolintos lėšos (2)'!G40+'[1]11 pr._apyvartinės lėšos'!G14+'[1]11 pr._apyvartinės lėšos'!G42+'[1]11 pr._apyvartinės lėšos'!G77+'[1]11 pr._apyvartinės lėšos'!G84+'[1]11 pr._apyvartinės lėšos'!G142+'[1]11 pr._apyvartinės lėšos'!G150+'[1]7 pr._kita dotacija'!G16+'[1]7 pr._kita dotacija'!G21+'[1]7 pr._kita dotacija'!G25+'[1]7 pr._kita dotacija'!G33+'[1]7 pr._kita dotacija'!G37</f>
        <v>5747698</v>
      </c>
    </row>
    <row r="19" spans="1:6" ht="15" customHeight="1" x14ac:dyDescent="0.25">
      <c r="A19" s="7" t="s">
        <v>80</v>
      </c>
      <c r="B19" s="8" t="s">
        <v>7</v>
      </c>
      <c r="C19" s="10">
        <f>D19+F19</f>
        <v>138393</v>
      </c>
      <c r="D19" s="10">
        <f>'4 pr._savarankiškos f-jos'!E21+'4 pr._savarankiškos f-jos'!E89+'4 pr._savarankiškos f-jos'!E187+'[1]5 pr._valstybinės f-jos'!E32+'[1]5 pr._valstybinės f-jos'!E86+'9 pr._įstaigų pajamos'!E17+'9 pr._įstaigų pajamos'!E28++'9 pr._įstaigų pajamos'!E73+'[1]11 pr._apyvartinės lėšos'!E20+'[1]11 pr._apyvartinės lėšos'!E51</f>
        <v>133249</v>
      </c>
      <c r="E19" s="10">
        <f>'4 pr._savarankiškos f-jos'!F21+'4 pr._savarankiškos f-jos'!F89+'4 pr._savarankiškos f-jos'!F187+'[1]5 pr._valstybinės f-jos'!F32+'[1]5 pr._valstybinės f-jos'!F86+'9 pr._įstaigų pajamos'!F17+'9 pr._įstaigų pajamos'!F28++'9 pr._įstaigų pajamos'!F73+'[1]11 pr._apyvartinės lėšos'!F20+'[1]11 pr._apyvartinės lėšos'!F51</f>
        <v>71071</v>
      </c>
      <c r="F19" s="10">
        <f>'4 pr._savarankiškos f-jos'!G21+'4 pr._savarankiškos f-jos'!G89+'4 pr._savarankiškos f-jos'!G187+'[1]5 pr._valstybinės f-jos'!G32+'[1]5 pr._valstybinės f-jos'!G86+'9 pr._įstaigų pajamos'!G17+'9 pr._įstaigų pajamos'!G28++'9 pr._įstaigų pajamos'!G73+'[1]11 pr._apyvartinės lėšos'!G20+'[1]11 pr._apyvartinės lėšos'!G51</f>
        <v>5144</v>
      </c>
    </row>
    <row r="20" spans="1:6" ht="15" customHeight="1" x14ac:dyDescent="0.25">
      <c r="A20" s="7" t="s">
        <v>81</v>
      </c>
      <c r="B20" s="8" t="s">
        <v>10</v>
      </c>
      <c r="C20" s="10">
        <f>D20+F20</f>
        <v>119678</v>
      </c>
      <c r="D20" s="10">
        <f>'4 pr._savarankiškos f-jos'!E27+'4 pr._savarankiškos f-jos'!E93+'4 pr._savarankiškos f-jos'!E188+'[1]5 pr._valstybinės f-jos'!E36+'[1]5 pr._valstybinės f-jos'!E88+'9 pr._įstaigų pajamos'!E18+'9 pr._įstaigų pajamos'!E29+'9 pr._įstaigų pajamos'!E74+'[1]11 pr._apyvartinės lėšos'!E22+'[1]11 pr._apyvartinės lėšos'!E53++'[1]11 pr._apyvartinės lėšos'!E152</f>
        <v>118928</v>
      </c>
      <c r="E20" s="10">
        <f>'4 pr._savarankiškos f-jos'!F27+'4 pr._savarankiškos f-jos'!F93+'4 pr._savarankiškos f-jos'!F188+'[1]5 pr._valstybinės f-jos'!F36+'[1]5 pr._valstybinės f-jos'!F88+'9 pr._įstaigų pajamos'!F18+'9 pr._įstaigų pajamos'!F29+'9 pr._įstaigų pajamos'!F74+'[1]11 pr._apyvartinės lėšos'!F22+'[1]11 pr._apyvartinės lėšos'!F53++'[1]11 pr._apyvartinės lėšos'!F152</f>
        <v>67955</v>
      </c>
      <c r="F20" s="10">
        <f>'4 pr._savarankiškos f-jos'!G27+'4 pr._savarankiškos f-jos'!G93+'4 pr._savarankiškos f-jos'!G188+'[1]5 pr._valstybinės f-jos'!G36+'[1]5 pr._valstybinės f-jos'!G88+'9 pr._įstaigų pajamos'!G18+'9 pr._įstaigų pajamos'!G29+'9 pr._įstaigų pajamos'!G74+'[1]11 pr._apyvartinės lėšos'!G22+'[1]11 pr._apyvartinės lėšos'!G53++'[1]11 pr._apyvartinės lėšos'!G152</f>
        <v>750</v>
      </c>
    </row>
    <row r="21" spans="1:6" ht="15" customHeight="1" x14ac:dyDescent="0.25">
      <c r="A21" s="7" t="s">
        <v>82</v>
      </c>
      <c r="B21" s="8" t="s">
        <v>11</v>
      </c>
      <c r="C21" s="10">
        <f>D21+F21</f>
        <v>252408</v>
      </c>
      <c r="D21" s="10">
        <f>'4 pr._savarankiškos f-jos'!E32+'4 pr._savarankiškos f-jos'!E97+'4 pr._savarankiškos f-jos'!E189+'[1]5 pr._valstybinės f-jos'!E40+'[1]5 pr._valstybinės f-jos'!E90+'9 pr._įstaigų pajamos'!E19+'9 pr._įstaigų pajamos'!E30+'9 pr._įstaigų pajamos'!E75+'[1]11 pr._apyvartinės lėšos'!E24+'[1]11 pr._apyvartinės lėšos'!E55</f>
        <v>247223</v>
      </c>
      <c r="E21" s="10">
        <f>'4 pr._savarankiškos f-jos'!F32+'4 pr._savarankiškos f-jos'!F97+'4 pr._savarankiškos f-jos'!F189+'[1]5 pr._valstybinės f-jos'!F40+'[1]5 pr._valstybinės f-jos'!F90+'9 pr._įstaigų pajamos'!F19+'9 pr._įstaigų pajamos'!F30+'9 pr._įstaigų pajamos'!F75+'[1]11 pr._apyvartinės lėšos'!F24+'[1]11 pr._apyvartinės lėšos'!F55</f>
        <v>132786</v>
      </c>
      <c r="F21" s="10">
        <f>'4 pr._savarankiškos f-jos'!G32+'4 pr._savarankiškos f-jos'!G97+'4 pr._savarankiškos f-jos'!G189+'[1]5 pr._valstybinės f-jos'!G40+'[1]5 pr._valstybinės f-jos'!G90+'9 pr._įstaigų pajamos'!G19+'9 pr._įstaigų pajamos'!G30+'9 pr._įstaigų pajamos'!G75+'[1]11 pr._apyvartinės lėšos'!G24+'[1]11 pr._apyvartinės lėšos'!G55</f>
        <v>5185</v>
      </c>
    </row>
    <row r="22" spans="1:6" ht="15" customHeight="1" x14ac:dyDescent="0.25">
      <c r="A22" s="7" t="s">
        <v>83</v>
      </c>
      <c r="B22" s="8" t="s">
        <v>12</v>
      </c>
      <c r="C22" s="10">
        <f>D22+F22</f>
        <v>150466</v>
      </c>
      <c r="D22" s="10">
        <f>'4 pr._savarankiškos f-jos'!E38+'4 pr._savarankiškos f-jos'!E101+'[1]5 pr._valstybinės f-jos'!E44+'[1]5 pr._valstybinės f-jos'!E92+'9 pr._įstaigų pajamos'!E20+'9 pr._įstaigų pajamos'!E31+'[1]11 pr._apyvartinės lėšos'!E26+'[1]11 pr._apyvartinės lėšos'!E57</f>
        <v>150466</v>
      </c>
      <c r="E22" s="10">
        <f>'4 pr._savarankiškos f-jos'!F38+'4 pr._savarankiškos f-jos'!F101+'[1]5 pr._valstybinės f-jos'!F44+'[1]5 pr._valstybinės f-jos'!F92+'9 pr._įstaigų pajamos'!F20+'9 pr._įstaigų pajamos'!F31+'[1]11 pr._apyvartinės lėšos'!F26+'[1]11 pr._apyvartinės lėšos'!F57</f>
        <v>83782</v>
      </c>
      <c r="F22" s="10">
        <f>'4 pr._savarankiškos f-jos'!G38+'4 pr._savarankiškos f-jos'!G101+'[1]5 pr._valstybinės f-jos'!G44+'[1]5 pr._valstybinės f-jos'!G92+'9 pr._įstaigų pajamos'!G20+'9 pr._įstaigų pajamos'!G31+'[1]11 pr._apyvartinės lėšos'!G26+'[1]11 pr._apyvartinės lėšos'!G57</f>
        <v>0</v>
      </c>
    </row>
    <row r="23" spans="1:6" ht="15" customHeight="1" x14ac:dyDescent="0.25">
      <c r="A23" s="7" t="s">
        <v>84</v>
      </c>
      <c r="B23" s="8" t="s">
        <v>13</v>
      </c>
      <c r="C23" s="10">
        <f>D23+F23</f>
        <v>106167</v>
      </c>
      <c r="D23" s="10">
        <f>'4 pr._savarankiškos f-jos'!E43+'4 pr._savarankiškos f-jos'!E105+'[1]5 pr._valstybinės f-jos'!E48+'[1]5 pr._valstybinės f-jos'!E94+'9 pr._įstaigų pajamos'!E32+'[1]11 pr._apyvartinės lėšos'!E59</f>
        <v>101823</v>
      </c>
      <c r="E23" s="10">
        <f>'4 pr._savarankiškos f-jos'!F43+'4 pr._savarankiškos f-jos'!F105+'[1]5 pr._valstybinės f-jos'!F48+'[1]5 pr._valstybinės f-jos'!F94+'9 pr._įstaigų pajamos'!F32+'[1]11 pr._apyvartinės lėšos'!F59</f>
        <v>55858</v>
      </c>
      <c r="F23" s="10">
        <f>'4 pr._savarankiškos f-jos'!G43+'4 pr._savarankiškos f-jos'!G105+'[1]5 pr._valstybinės f-jos'!G48+'[1]5 pr._valstybinės f-jos'!G94+'9 pr._įstaigų pajamos'!G32+'[1]11 pr._apyvartinės lėšos'!G59</f>
        <v>4344</v>
      </c>
    </row>
    <row r="24" spans="1:6" ht="15" customHeight="1" x14ac:dyDescent="0.25">
      <c r="A24" s="7" t="s">
        <v>85</v>
      </c>
      <c r="B24" s="10" t="s">
        <v>14</v>
      </c>
      <c r="C24" s="10">
        <f>D24+F24</f>
        <v>121749</v>
      </c>
      <c r="D24" s="10">
        <f>'4 pr._savarankiškos f-jos'!E48+'4 pr._savarankiškos f-jos'!E109+'[1]5 pr._valstybinės f-jos'!E52+'[1]5 pr._valstybinės f-jos'!E96+'9 pr._įstaigų pajamos'!E21+'9 pr._įstaigų pajamos'!E33+'[1]11 pr._apyvartinės lėšos'!E28+'[1]11 pr._apyvartinės lėšos'!E61</f>
        <v>121749</v>
      </c>
      <c r="E24" s="10">
        <f>'4 pr._savarankiškos f-jos'!F48+'4 pr._savarankiškos f-jos'!F109+'[1]5 pr._valstybinės f-jos'!F52+'[1]5 pr._valstybinės f-jos'!F96+'9 pr._įstaigų pajamos'!F21+'9 pr._įstaigų pajamos'!F33+'[1]11 pr._apyvartinės lėšos'!F28+'[1]11 pr._apyvartinės lėšos'!F61</f>
        <v>62877</v>
      </c>
      <c r="F24" s="10">
        <f>'4 pr._savarankiškos f-jos'!G48+'4 pr._savarankiškos f-jos'!G109+'[1]5 pr._valstybinės f-jos'!G52+'[1]5 pr._valstybinės f-jos'!G96+'9 pr._įstaigų pajamos'!G21+'9 pr._įstaigų pajamos'!G33+'[1]11 pr._apyvartinės lėšos'!G28+'[1]11 pr._apyvartinės lėšos'!G61</f>
        <v>0</v>
      </c>
    </row>
    <row r="25" spans="1:6" ht="15" customHeight="1" x14ac:dyDescent="0.25">
      <c r="A25" s="11" t="s">
        <v>86</v>
      </c>
      <c r="B25" s="14" t="s">
        <v>15</v>
      </c>
      <c r="C25" s="10">
        <f>D25+F25</f>
        <v>152912</v>
      </c>
      <c r="D25" s="10">
        <f>'4 pr._savarankiškos f-jos'!E53+'4 pr._savarankiškos f-jos'!E113++'4 pr._savarankiškos f-jos'!E190+'[1]5 pr._valstybinės f-jos'!E56+'[1]5 pr._valstybinės f-jos'!E98+'9 pr._įstaigų pajamos'!E22+'9 pr._įstaigų pajamos'!E34+'9 pr._įstaigų pajamos'!E76+'[1]11 pr._apyvartinės lėšos'!E63+'[1]11 pr._apyvartinės lėšos'!E154</f>
        <v>147912</v>
      </c>
      <c r="E25" s="10">
        <f>'4 pr._savarankiškos f-jos'!F53+'4 pr._savarankiškos f-jos'!F113++'4 pr._savarankiškos f-jos'!F190+'[1]5 pr._valstybinės f-jos'!F56+'[1]5 pr._valstybinės f-jos'!F98+'9 pr._įstaigų pajamos'!F22+'9 pr._įstaigų pajamos'!F34+'9 pr._įstaigų pajamos'!F76+'[1]11 pr._apyvartinės lėšos'!F63+'[1]11 pr._apyvartinės lėšos'!F154</f>
        <v>85593</v>
      </c>
      <c r="F25" s="10">
        <f>'4 pr._savarankiškos f-jos'!G53+'4 pr._savarankiškos f-jos'!G113++'4 pr._savarankiškos f-jos'!G190+'[1]5 pr._valstybinės f-jos'!G56+'[1]5 pr._valstybinės f-jos'!G98+'9 pr._įstaigų pajamos'!G22+'9 pr._įstaigų pajamos'!G34+'9 pr._įstaigų pajamos'!G76+'[1]11 pr._apyvartinės lėšos'!G63+'[1]11 pr._apyvartinės lėšos'!G154</f>
        <v>5000</v>
      </c>
    </row>
    <row r="26" spans="1:6" ht="15" customHeight="1" x14ac:dyDescent="0.25">
      <c r="A26" s="13" t="s">
        <v>87</v>
      </c>
      <c r="B26" s="8" t="s">
        <v>16</v>
      </c>
      <c r="C26" s="10">
        <f>D26+F26</f>
        <v>229896</v>
      </c>
      <c r="D26" s="10">
        <f>'4 pr._savarankiškos f-jos'!E58+'4 pr._savarankiškos f-jos'!E117+'[1]5 pr._valstybinės f-jos'!E60+'[1]5 pr._valstybinės f-jos'!E100+'9 pr._įstaigų pajamos'!E23+'9 pr._įstaigų pajamos'!E35+'[1]11 pr._apyvartinės lėšos'!E30+'[1]11 pr._apyvartinės lėšos'!E65</f>
        <v>224189</v>
      </c>
      <c r="E26" s="10">
        <f>'4 pr._savarankiškos f-jos'!F58+'4 pr._savarankiškos f-jos'!F117+'[1]5 pr._valstybinės f-jos'!F60+'[1]5 pr._valstybinės f-jos'!F100+'9 pr._įstaigų pajamos'!F23+'9 pr._įstaigų pajamos'!F35+'[1]11 pr._apyvartinės lėšos'!F30+'[1]11 pr._apyvartinės lėšos'!F65</f>
        <v>119612</v>
      </c>
      <c r="F26" s="10">
        <f>'4 pr._savarankiškos f-jos'!G58+'4 pr._savarankiškos f-jos'!G117+'[1]5 pr._valstybinės f-jos'!G60+'[1]5 pr._valstybinės f-jos'!G100+'9 pr._įstaigų pajamos'!G23+'9 pr._įstaigų pajamos'!G35+'[1]11 pr._apyvartinės lėšos'!G30+'[1]11 pr._apyvartinės lėšos'!G65</f>
        <v>5707</v>
      </c>
    </row>
    <row r="27" spans="1:6" ht="15" customHeight="1" x14ac:dyDescent="0.25">
      <c r="A27" s="7" t="s">
        <v>88</v>
      </c>
      <c r="B27" s="8" t="s">
        <v>17</v>
      </c>
      <c r="C27" s="10">
        <f>D27+F27</f>
        <v>112219</v>
      </c>
      <c r="D27" s="10">
        <f>'4 pr._savarankiškos f-jos'!E63+'4 pr._savarankiškos f-jos'!E121+'[1]5 pr._valstybinės f-jos'!E64+'[1]5 pr._valstybinės f-jos'!E102+'9 pr._įstaigų pajamos'!E24+'9 pr._įstaigų pajamos'!E36+'[1]11 pr._apyvartinės lėšos'!E32+'[1]11 pr._apyvartinės lėšos'!E67</f>
        <v>112219</v>
      </c>
      <c r="E27" s="10">
        <f>'4 pr._savarankiškos f-jos'!F63+'4 pr._savarankiškos f-jos'!F121+'[1]5 pr._valstybinės f-jos'!F64+'[1]5 pr._valstybinės f-jos'!F102+'9 pr._įstaigų pajamos'!F24+'9 pr._įstaigų pajamos'!F36+'[1]11 pr._apyvartinės lėšos'!F32+'[1]11 pr._apyvartinės lėšos'!F67</f>
        <v>63943</v>
      </c>
      <c r="F27" s="10">
        <f>'4 pr._savarankiškos f-jos'!G63+'4 pr._savarankiškos f-jos'!G121+'[1]5 pr._valstybinės f-jos'!G64+'[1]5 pr._valstybinės f-jos'!G102+'9 pr._įstaigų pajamos'!G24+'9 pr._įstaigų pajamos'!G36+'[1]11 pr._apyvartinės lėšos'!G32+'[1]11 pr._apyvartinės lėšos'!G67</f>
        <v>0</v>
      </c>
    </row>
    <row r="28" spans="1:6" ht="15" customHeight="1" x14ac:dyDescent="0.25">
      <c r="A28" s="7" t="s">
        <v>89</v>
      </c>
      <c r="B28" s="8" t="s">
        <v>18</v>
      </c>
      <c r="C28" s="10">
        <f>D28+F28</f>
        <v>95891</v>
      </c>
      <c r="D28" s="10">
        <f>'4 pr._savarankiškos f-jos'!E68+'4 pr._savarankiškos f-jos'!E125+'[1]5 pr._valstybinės f-jos'!E68+'[1]5 pr._valstybinės f-jos'!E104+'9 pr._įstaigų pajamos'!E25+'9 pr._įstaigų pajamos'!E37+'[1]11 pr._apyvartinės lėšos'!E34+'[1]11 pr._apyvartinės lėšos'!E69</f>
        <v>91547</v>
      </c>
      <c r="E28" s="10">
        <f>'4 pr._savarankiškos f-jos'!F68+'4 pr._savarankiškos f-jos'!F125+'[1]5 pr._valstybinės f-jos'!F68+'[1]5 pr._valstybinės f-jos'!F104+'9 pr._įstaigų pajamos'!F25+'9 pr._įstaigų pajamos'!F37+'[1]11 pr._apyvartinės lėšos'!F34+'[1]11 pr._apyvartinės lėšos'!F69</f>
        <v>54456</v>
      </c>
      <c r="F28" s="10">
        <f>'4 pr._savarankiškos f-jos'!G68+'4 pr._savarankiškos f-jos'!G125+'[1]5 pr._valstybinės f-jos'!G68+'[1]5 pr._valstybinės f-jos'!G104+'9 pr._įstaigų pajamos'!G25+'9 pr._įstaigų pajamos'!G37+'[1]11 pr._apyvartinės lėšos'!G34+'[1]11 pr._apyvartinės lėšos'!G69</f>
        <v>4344</v>
      </c>
    </row>
    <row r="29" spans="1:6" ht="15" customHeight="1" x14ac:dyDescent="0.25">
      <c r="A29" s="7" t="s">
        <v>90</v>
      </c>
      <c r="B29" s="8" t="s">
        <v>19</v>
      </c>
      <c r="C29" s="10">
        <f>D29+F29</f>
        <v>732899</v>
      </c>
      <c r="D29" s="10">
        <f>'4 pr._savarankiškos f-jos'!E73+'4 pr._savarankiškos f-jos'!E129+'[1]5 pr._valstybinės f-jos'!E72+'[1]5 pr._valstybinės f-jos'!E106+'9 pr._įstaigų pajamos'!E38</f>
        <v>732899</v>
      </c>
      <c r="E29" s="10">
        <f>'4 pr._savarankiškos f-jos'!F73+'4 pr._savarankiškos f-jos'!F129+'[1]5 pr._valstybinės f-jos'!F72+'[1]5 pr._valstybinės f-jos'!F106+'9 pr._įstaigų pajamos'!F38</f>
        <v>137363</v>
      </c>
      <c r="F29" s="10">
        <f>'4 pr._savarankiškos f-jos'!G73+'4 pr._savarankiškos f-jos'!G129+'[1]5 pr._valstybinės f-jos'!G72+'[1]5 pr._valstybinės f-jos'!G106+'9 pr._įstaigų pajamos'!G38</f>
        <v>0</v>
      </c>
    </row>
    <row r="30" spans="1:6" ht="15" customHeight="1" x14ac:dyDescent="0.25">
      <c r="A30" s="7" t="s">
        <v>91</v>
      </c>
      <c r="B30" s="8" t="s">
        <v>26</v>
      </c>
      <c r="C30" s="10">
        <f>D30+F30</f>
        <v>1383873</v>
      </c>
      <c r="D30" s="10">
        <f>'4 pr._savarankiškos f-jos'!E77+'[1]11 pr._apyvartinės lėšos'!E36</f>
        <v>345504</v>
      </c>
      <c r="E30" s="10">
        <f>'4 pr._savarankiškos f-jos'!F77+'[1]11 pr._apyvartinės lėšos'!F36</f>
        <v>0</v>
      </c>
      <c r="F30" s="10">
        <f>'4 pr._savarankiškos f-jos'!G77+'[1]11 pr._apyvartinės lėšos'!G36</f>
        <v>1038369</v>
      </c>
    </row>
    <row r="31" spans="1:6" ht="15" customHeight="1" x14ac:dyDescent="0.25">
      <c r="A31" s="11" t="s">
        <v>92</v>
      </c>
      <c r="B31" s="18" t="s">
        <v>189</v>
      </c>
      <c r="C31" s="10">
        <f>D31+F31</f>
        <v>328561</v>
      </c>
      <c r="D31" s="10">
        <f>'4 pr._savarankiškos f-jos'!E78+'[1]5 pr._valstybinės f-jos'!E74</f>
        <v>316976</v>
      </c>
      <c r="E31" s="10">
        <f>'4 pr._savarankiškos f-jos'!F78+'[1]5 pr._valstybinės f-jos'!F74</f>
        <v>219892</v>
      </c>
      <c r="F31" s="10">
        <f>'4 pr._savarankiškos f-jos'!G78+'[1]5 pr._valstybinės f-jos'!G74</f>
        <v>11585</v>
      </c>
    </row>
    <row r="32" spans="1:6" ht="15" customHeight="1" x14ac:dyDescent="0.25">
      <c r="A32" s="13" t="s">
        <v>93</v>
      </c>
      <c r="B32" s="21" t="s">
        <v>78</v>
      </c>
      <c r="C32" s="10">
        <f>D32+F32</f>
        <v>177598</v>
      </c>
      <c r="D32" s="10">
        <f>'4 pr._savarankiškos f-jos'!E136+'[1]5 pr._valstybinės f-jos'!E78</f>
        <v>177598</v>
      </c>
      <c r="E32" s="10">
        <f>'4 pr._savarankiškos f-jos'!F136+'[1]5 pr._valstybinės f-jos'!F78</f>
        <v>102988</v>
      </c>
      <c r="F32" s="10">
        <f>'4 pr._savarankiškos f-jos'!G136+'[1]5 pr._valstybinės f-jos'!G78</f>
        <v>0</v>
      </c>
    </row>
    <row r="33" spans="1:6" ht="15" customHeight="1" x14ac:dyDescent="0.25">
      <c r="A33" s="7" t="s">
        <v>94</v>
      </c>
      <c r="B33" s="48" t="s">
        <v>62</v>
      </c>
      <c r="C33" s="10">
        <f>D33+F33</f>
        <v>568647</v>
      </c>
      <c r="D33" s="10">
        <f>'4 pr._savarankiškos f-jos'!E142+'[1]6 pr._mokinio krepšelis'!E17</f>
        <v>568647</v>
      </c>
      <c r="E33" s="10">
        <f>'4 pr._savarankiškos f-jos'!F142+'[1]6 pr._mokinio krepšelis'!F17</f>
        <v>406242</v>
      </c>
      <c r="F33" s="10">
        <f>'4 pr._savarankiškos f-jos'!G142+'[1]6 pr._mokinio krepšelis'!G17</f>
        <v>0</v>
      </c>
    </row>
    <row r="34" spans="1:6" ht="15" customHeight="1" x14ac:dyDescent="0.25">
      <c r="A34" s="7" t="s">
        <v>95</v>
      </c>
      <c r="B34" s="21" t="s">
        <v>35</v>
      </c>
      <c r="C34" s="10">
        <f>D34+F34</f>
        <v>595997</v>
      </c>
      <c r="D34" s="10">
        <f>'4 pr._savarankiškos f-jos'!E143+'[1]6 pr._mokinio krepšelis'!E18</f>
        <v>595997</v>
      </c>
      <c r="E34" s="10">
        <f>'4 pr._savarankiškos f-jos'!F143+'[1]6 pr._mokinio krepšelis'!F18</f>
        <v>421502</v>
      </c>
      <c r="F34" s="10">
        <f>'4 pr._savarankiškos f-jos'!G143+'[1]6 pr._mokinio krepšelis'!G18</f>
        <v>0</v>
      </c>
    </row>
    <row r="35" spans="1:6" ht="15" customHeight="1" x14ac:dyDescent="0.25">
      <c r="A35" s="7" t="s">
        <v>96</v>
      </c>
      <c r="B35" s="21" t="s">
        <v>176</v>
      </c>
      <c r="C35" s="10">
        <f>D35+F35</f>
        <v>830126</v>
      </c>
      <c r="D35" s="10">
        <f>'4 pr._savarankiškos f-jos'!E144+'[1]6 pr._mokinio krepšelis'!E19+'9 pr._įstaigų pajamos'!E44+'10 pr._skolintos lėšos (2)'!E32+'[1]11 pr._apyvartinės lėšos'!E86</f>
        <v>830126</v>
      </c>
      <c r="E35" s="10">
        <f>'4 pr._savarankiškos f-jos'!F144+'[1]6 pr._mokinio krepšelis'!F19+'9 pr._įstaigų pajamos'!F44+'10 pr._skolintos lėšos (2)'!F32+'[1]11 pr._apyvartinės lėšos'!F86</f>
        <v>572338</v>
      </c>
      <c r="F35" s="10">
        <f>'4 pr._savarankiškos f-jos'!G144+'[1]6 pr._mokinio krepšelis'!G19+'9 pr._įstaigų pajamos'!G44+'10 pr._skolintos lėšos (2)'!G32+'[1]11 pr._apyvartinės lėšos'!G86</f>
        <v>0</v>
      </c>
    </row>
    <row r="36" spans="1:6" ht="15" customHeight="1" x14ac:dyDescent="0.25">
      <c r="A36" s="7" t="s">
        <v>97</v>
      </c>
      <c r="B36" s="21" t="s">
        <v>184</v>
      </c>
      <c r="C36" s="10">
        <f>D36+F36</f>
        <v>547728</v>
      </c>
      <c r="D36" s="10">
        <f>'4 pr._savarankiškos f-jos'!E145+'[1]6 pr._mokinio krepšelis'!E20+'9 pr._įstaigų pajamos'!E45+'[1]11 pr._apyvartinės lėšos'!E88</f>
        <v>547728</v>
      </c>
      <c r="E36" s="10">
        <f>'4 pr._savarankiškos f-jos'!F145+'[1]6 pr._mokinio krepšelis'!F20+'9 pr._įstaigų pajamos'!F45+'[1]11 pr._apyvartinės lėšos'!F88</f>
        <v>377190</v>
      </c>
      <c r="F36" s="10">
        <f>'4 pr._savarankiškos f-jos'!G145+'[1]6 pr._mokinio krepšelis'!G20+'9 pr._įstaigų pajamos'!G45+'[1]11 pr._apyvartinės lėšos'!G88</f>
        <v>0</v>
      </c>
    </row>
    <row r="37" spans="1:6" ht="15" customHeight="1" x14ac:dyDescent="0.25">
      <c r="A37" s="7" t="s">
        <v>98</v>
      </c>
      <c r="B37" s="12" t="s">
        <v>163</v>
      </c>
      <c r="C37" s="10">
        <f>D37+F37</f>
        <v>343514</v>
      </c>
      <c r="D37" s="10">
        <f>'4 pr._savarankiškos f-jos'!E146+'[1]6 pr._mokinio krepšelis'!E21+'9 pr._įstaigų pajamos'!E46+'[1]11 pr._apyvartinės lėšos'!E90</f>
        <v>343514</v>
      </c>
      <c r="E37" s="10">
        <f>'4 pr._savarankiškos f-jos'!F146+'[1]6 pr._mokinio krepšelis'!F21+'9 pr._įstaigų pajamos'!F46+'[1]11 pr._apyvartinės lėšos'!F90</f>
        <v>228010</v>
      </c>
      <c r="F37" s="10">
        <f>'4 pr._savarankiškos f-jos'!G146+'[1]6 pr._mokinio krepšelis'!G21+'9 pr._įstaigų pajamos'!G46+'[1]11 pr._apyvartinės lėšos'!G90</f>
        <v>0</v>
      </c>
    </row>
    <row r="38" spans="1:6" ht="15" customHeight="1" x14ac:dyDescent="0.25">
      <c r="A38" s="11" t="s">
        <v>99</v>
      </c>
      <c r="B38" s="23" t="s">
        <v>46</v>
      </c>
      <c r="C38" s="10">
        <f>D38+F38</f>
        <v>518689</v>
      </c>
      <c r="D38" s="10">
        <f>'4 pr._savarankiškos f-jos'!E147+'[1]6 pr._mokinio krepšelis'!E22+'9 pr._įstaigų pajamos'!E47+'[1]11 pr._apyvartinės lėšos'!E92</f>
        <v>518689</v>
      </c>
      <c r="E38" s="10">
        <f>'4 pr._savarankiškos f-jos'!F147+'[1]6 pr._mokinio krepšelis'!F22+'9 pr._įstaigų pajamos'!F47+'[1]11 pr._apyvartinės lėšos'!F92</f>
        <v>364497</v>
      </c>
      <c r="F38" s="10">
        <f>'4 pr._savarankiškos f-jos'!G147+'[1]6 pr._mokinio krepšelis'!G22+'9 pr._įstaigų pajamos'!G47+'[1]11 pr._apyvartinės lėšos'!G92</f>
        <v>0</v>
      </c>
    </row>
    <row r="39" spans="1:6" ht="15" customHeight="1" x14ac:dyDescent="0.25">
      <c r="A39" s="13" t="s">
        <v>100</v>
      </c>
      <c r="B39" s="21" t="s">
        <v>45</v>
      </c>
      <c r="C39" s="10">
        <f>D39+F39</f>
        <v>290426</v>
      </c>
      <c r="D39" s="10">
        <f>'4 pr._savarankiškos f-jos'!E148+'[1]6 pr._mokinio krepšelis'!E23+'9 pr._įstaigų pajamos'!E48+'[1]11 pr._apyvartinės lėšos'!E94</f>
        <v>289726</v>
      </c>
      <c r="E39" s="10">
        <f>'4 pr._savarankiškos f-jos'!F148+'[1]6 pr._mokinio krepšelis'!F23+'9 pr._įstaigų pajamos'!F48+'[1]11 pr._apyvartinės lėšos'!F94</f>
        <v>202298</v>
      </c>
      <c r="F39" s="10">
        <f>'4 pr._savarankiškos f-jos'!G148+'[1]6 pr._mokinio krepšelis'!G23+'9 pr._įstaigų pajamos'!G48+'[1]11 pr._apyvartinės lėšos'!G94</f>
        <v>700</v>
      </c>
    </row>
    <row r="40" spans="1:6" ht="15" customHeight="1" x14ac:dyDescent="0.25">
      <c r="A40" s="7" t="s">
        <v>101</v>
      </c>
      <c r="B40" s="21" t="s">
        <v>167</v>
      </c>
      <c r="C40" s="10">
        <f>D40+F40</f>
        <v>672726</v>
      </c>
      <c r="D40" s="10">
        <f>'4 pr._savarankiškos f-jos'!E149+'[1]6 pr._mokinio krepšelis'!E24+'9 pr._įstaigų pajamos'!E49+'[1]11 pr._apyvartinės lėšos'!E96</f>
        <v>672306</v>
      </c>
      <c r="E40" s="10">
        <f>'4 pr._savarankiškos f-jos'!F149+'[1]6 pr._mokinio krepšelis'!F24+'9 pr._įstaigų pajamos'!F49+'[1]11 pr._apyvartinės lėšos'!F96</f>
        <v>417806</v>
      </c>
      <c r="F40" s="10">
        <f>'4 pr._savarankiškos f-jos'!G149+'[1]6 pr._mokinio krepšelis'!G24+'9 pr._įstaigų pajamos'!G49+'[1]11 pr._apyvartinės lėšos'!G96</f>
        <v>420</v>
      </c>
    </row>
    <row r="41" spans="1:6" ht="15" customHeight="1" x14ac:dyDescent="0.25">
      <c r="A41" s="7" t="s">
        <v>102</v>
      </c>
      <c r="B41" s="21" t="s">
        <v>165</v>
      </c>
      <c r="C41" s="10">
        <f>D41+F41</f>
        <v>662936</v>
      </c>
      <c r="D41" s="10">
        <f>'4 pr._savarankiškos f-jos'!E150+'[1]6 pr._mokinio krepšelis'!E25+'9 pr._įstaigų pajamos'!E50+'[1]11 pr._apyvartinės lėšos'!E98</f>
        <v>662936</v>
      </c>
      <c r="E41" s="10">
        <f>'4 pr._savarankiškos f-jos'!F150+'[1]6 pr._mokinio krepšelis'!F25+'9 pr._įstaigų pajamos'!F50+'[1]11 pr._apyvartinės lėšos'!F98</f>
        <v>459388</v>
      </c>
      <c r="F41" s="10">
        <f>'4 pr._savarankiškos f-jos'!G150+'[1]6 pr._mokinio krepšelis'!G25+'9 pr._įstaigų pajamos'!G50+'[1]11 pr._apyvartinės lėšos'!G98</f>
        <v>0</v>
      </c>
    </row>
    <row r="42" spans="1:6" ht="15" customHeight="1" x14ac:dyDescent="0.25">
      <c r="A42" s="7" t="s">
        <v>103</v>
      </c>
      <c r="B42" s="21" t="s">
        <v>164</v>
      </c>
      <c r="C42" s="10">
        <f>D42+F42</f>
        <v>671786</v>
      </c>
      <c r="D42" s="10">
        <f>'4 pr._savarankiškos f-jos'!E151+'[1]6 pr._mokinio krepšelis'!E26</f>
        <v>671786</v>
      </c>
      <c r="E42" s="10">
        <f>'4 pr._savarankiškos f-jos'!F151+'[1]6 pr._mokinio krepšelis'!F26</f>
        <v>474087</v>
      </c>
      <c r="F42" s="10">
        <f>'4 pr._savarankiškos f-jos'!G151+'[1]6 pr._mokinio krepšelis'!G26</f>
        <v>0</v>
      </c>
    </row>
    <row r="43" spans="1:6" ht="15" customHeight="1" x14ac:dyDescent="0.25">
      <c r="A43" s="7" t="s">
        <v>104</v>
      </c>
      <c r="B43" s="21" t="s">
        <v>166</v>
      </c>
      <c r="C43" s="10">
        <f>D43+F43</f>
        <v>735696</v>
      </c>
      <c r="D43" s="10">
        <f>'4 pr._savarankiškos f-jos'!E152+'[1]6 pr._mokinio krepšelis'!E27+'9 pr._įstaigų pajamos'!E51</f>
        <v>735696</v>
      </c>
      <c r="E43" s="10">
        <f>'4 pr._savarankiškos f-jos'!F152+'[1]6 pr._mokinio krepšelis'!F27+'9 pr._įstaigų pajamos'!F51</f>
        <v>516178</v>
      </c>
      <c r="F43" s="10">
        <f>'4 pr._savarankiškos f-jos'!G152+'[1]6 pr._mokinio krepšelis'!G27+'9 pr._įstaigų pajamos'!G51</f>
        <v>0</v>
      </c>
    </row>
    <row r="44" spans="1:6" ht="15" customHeight="1" x14ac:dyDescent="0.25">
      <c r="A44" s="7" t="s">
        <v>105</v>
      </c>
      <c r="B44" s="24" t="s">
        <v>52</v>
      </c>
      <c r="C44" s="10">
        <f>D44+F44</f>
        <v>291014</v>
      </c>
      <c r="D44" s="10">
        <f>'4 pr._savarankiškos f-jos'!E153+'[1]6 pr._mokinio krepšelis'!E28+'9 pr._įstaigų pajamos'!E52+'[1]11 pr._apyvartinės lėšos'!E100</f>
        <v>224401</v>
      </c>
      <c r="E44" s="10">
        <f>'4 pr._savarankiškos f-jos'!F153+'[1]6 pr._mokinio krepšelis'!F28+'9 pr._įstaigų pajamos'!F52+'[1]11 pr._apyvartinės lėšos'!F100</f>
        <v>142710</v>
      </c>
      <c r="F44" s="10">
        <f>'4 pr._savarankiškos f-jos'!G153+'[1]6 pr._mokinio krepšelis'!G28+'9 pr._įstaigų pajamos'!G52+'[1]11 pr._apyvartinės lėšos'!G100</f>
        <v>66613</v>
      </c>
    </row>
    <row r="45" spans="1:6" ht="15" customHeight="1" x14ac:dyDescent="0.25">
      <c r="A45" s="7" t="s">
        <v>106</v>
      </c>
      <c r="B45" s="24" t="s">
        <v>51</v>
      </c>
      <c r="C45" s="10">
        <f>D45+F45</f>
        <v>240938</v>
      </c>
      <c r="D45" s="10">
        <f>'4 pr._savarankiškos f-jos'!E154+'[1]6 pr._mokinio krepšelis'!E29</f>
        <v>240288</v>
      </c>
      <c r="E45" s="10">
        <f>'4 pr._savarankiškos f-jos'!F154+'[1]6 pr._mokinio krepšelis'!F29</f>
        <v>171961</v>
      </c>
      <c r="F45" s="10">
        <f>'4 pr._savarankiškos f-jos'!G154+'[1]6 pr._mokinio krepšelis'!G29</f>
        <v>650</v>
      </c>
    </row>
    <row r="46" spans="1:6" ht="15" customHeight="1" x14ac:dyDescent="0.25">
      <c r="A46" s="7" t="s">
        <v>107</v>
      </c>
      <c r="B46" s="21" t="s">
        <v>47</v>
      </c>
      <c r="C46" s="10">
        <f>D46+F46</f>
        <v>276425</v>
      </c>
      <c r="D46" s="10">
        <f>'4 pr._savarankiškos f-jos'!E155+'[1]6 pr._mokinio krepšelis'!E30</f>
        <v>276425</v>
      </c>
      <c r="E46" s="10">
        <f>'4 pr._savarankiškos f-jos'!F155+'[1]6 pr._mokinio krepšelis'!F30</f>
        <v>196410</v>
      </c>
      <c r="F46" s="10">
        <f>'4 pr._savarankiškos f-jos'!G155+'[1]6 pr._mokinio krepšelis'!G30</f>
        <v>0</v>
      </c>
    </row>
    <row r="47" spans="1:6" ht="15" customHeight="1" x14ac:dyDescent="0.25">
      <c r="A47" s="7" t="s">
        <v>108</v>
      </c>
      <c r="B47" s="21" t="s">
        <v>50</v>
      </c>
      <c r="C47" s="10">
        <f>D47+F47</f>
        <v>239689</v>
      </c>
      <c r="D47" s="10">
        <f>'4 pr._savarankiškos f-jos'!E156+'[1]6 pr._mokinio krepšelis'!E31</f>
        <v>239689</v>
      </c>
      <c r="E47" s="10">
        <f>'4 pr._savarankiškos f-jos'!F156+'[1]6 pr._mokinio krepšelis'!F31</f>
        <v>173081</v>
      </c>
      <c r="F47" s="10">
        <f>'4 pr._savarankiškos f-jos'!G156+'[1]6 pr._mokinio krepšelis'!G31</f>
        <v>0</v>
      </c>
    </row>
    <row r="48" spans="1:6" ht="15" customHeight="1" x14ac:dyDescent="0.25">
      <c r="A48" s="7" t="s">
        <v>109</v>
      </c>
      <c r="B48" s="21" t="s">
        <v>182</v>
      </c>
      <c r="C48" s="10">
        <f>D48+F48</f>
        <v>407301</v>
      </c>
      <c r="D48" s="10">
        <f>'4 pr._savarankiškos f-jos'!E157+'[1]6 pr._mokinio krepšelis'!E32</f>
        <v>392820</v>
      </c>
      <c r="E48" s="10">
        <f>'4 pr._savarankiškos f-jos'!F157+'[1]6 pr._mokinio krepšelis'!F32</f>
        <v>271476</v>
      </c>
      <c r="F48" s="10">
        <f>'4 pr._savarankiškos f-jos'!G157+'[1]6 pr._mokinio krepšelis'!G32</f>
        <v>14481</v>
      </c>
    </row>
    <row r="49" spans="1:6" ht="15" customHeight="1" x14ac:dyDescent="0.25">
      <c r="A49" s="7" t="s">
        <v>110</v>
      </c>
      <c r="B49" s="21" t="s">
        <v>49</v>
      </c>
      <c r="C49" s="10">
        <f>D49+F49</f>
        <v>156775</v>
      </c>
      <c r="D49" s="10">
        <f>'4 pr._savarankiškos f-jos'!E158+'[1]6 pr._mokinio krepšelis'!E33</f>
        <v>156775</v>
      </c>
      <c r="E49" s="10">
        <f>'4 pr._savarankiškos f-jos'!F158+'[1]6 pr._mokinio krepšelis'!F33</f>
        <v>109369</v>
      </c>
      <c r="F49" s="10">
        <f>'4 pr._savarankiškos f-jos'!G158+'[1]6 pr._mokinio krepšelis'!G33</f>
        <v>0</v>
      </c>
    </row>
    <row r="50" spans="1:6" ht="15" customHeight="1" x14ac:dyDescent="0.25">
      <c r="A50" s="7" t="s">
        <v>111</v>
      </c>
      <c r="B50" s="21" t="s">
        <v>48</v>
      </c>
      <c r="C50" s="10">
        <f>D50+F50</f>
        <v>187054</v>
      </c>
      <c r="D50" s="10">
        <f>'4 pr._savarankiškos f-jos'!E159+'[1]6 pr._mokinio krepšelis'!E34</f>
        <v>187054</v>
      </c>
      <c r="E50" s="10">
        <f>'4 pr._savarankiškos f-jos'!F159+'[1]6 pr._mokinio krepšelis'!F34</f>
        <v>133582</v>
      </c>
      <c r="F50" s="10">
        <f>'4 pr._savarankiškos f-jos'!G159+'[1]6 pr._mokinio krepšelis'!G34</f>
        <v>0</v>
      </c>
    </row>
    <row r="51" spans="1:6" ht="15" customHeight="1" x14ac:dyDescent="0.25">
      <c r="A51" s="7" t="s">
        <v>112</v>
      </c>
      <c r="B51" s="24" t="s">
        <v>53</v>
      </c>
      <c r="C51" s="10">
        <f>D51+F51</f>
        <v>302004</v>
      </c>
      <c r="D51" s="10">
        <f>'4 pr._savarankiškos f-jos'!E160+'[1]6 pr._mokinio krepšelis'!E35</f>
        <v>302004</v>
      </c>
      <c r="E51" s="10">
        <f>'4 pr._savarankiškos f-jos'!F160+'[1]6 pr._mokinio krepšelis'!F35</f>
        <v>214492</v>
      </c>
      <c r="F51" s="10">
        <f>'4 pr._savarankiškos f-jos'!G160+'[1]6 pr._mokinio krepšelis'!G35</f>
        <v>0</v>
      </c>
    </row>
    <row r="52" spans="1:6" ht="15" customHeight="1" x14ac:dyDescent="0.25">
      <c r="A52" s="7" t="s">
        <v>113</v>
      </c>
      <c r="B52" s="21" t="s">
        <v>71</v>
      </c>
      <c r="C52" s="10">
        <f>D52+F52</f>
        <v>218610</v>
      </c>
      <c r="D52" s="10">
        <f>'4 pr._savarankiškos f-jos'!E161+'[1]6 pr._mokinio krepšelis'!E36+'9 pr._įstaigų pajamos'!E53+'[1]11 pr._apyvartinės lėšos'!E102</f>
        <v>212033</v>
      </c>
      <c r="E52" s="10">
        <f>'4 pr._savarankiškos f-jos'!F161+'[1]6 pr._mokinio krepšelis'!F36+'9 pr._įstaigų pajamos'!F53+'[1]11 pr._apyvartinės lėšos'!F102</f>
        <v>101800</v>
      </c>
      <c r="F52" s="10">
        <f>'4 pr._savarankiškos f-jos'!G161+'[1]6 pr._mokinio krepšelis'!G36+'9 pr._įstaigų pajamos'!G53+'[1]11 pr._apyvartinės lėšos'!G102</f>
        <v>6577</v>
      </c>
    </row>
    <row r="53" spans="1:6" ht="15" customHeight="1" x14ac:dyDescent="0.25">
      <c r="A53" s="7" t="s">
        <v>114</v>
      </c>
      <c r="B53" s="21" t="s">
        <v>44</v>
      </c>
      <c r="C53" s="10">
        <f>D53+F53</f>
        <v>331674</v>
      </c>
      <c r="D53" s="10">
        <f>'4 pr._savarankiškos f-jos'!E162+'[1]6 pr._mokinio krepšelis'!E37+'9 pr._įstaigų pajamos'!E54+'[1]11 pr._apyvartinės lėšos'!E104</f>
        <v>331674</v>
      </c>
      <c r="E53" s="10">
        <f>'4 pr._savarankiškos f-jos'!F162+'[1]6 pr._mokinio krepšelis'!F37+'9 pr._įstaigų pajamos'!F54+'[1]11 pr._apyvartinės lėšos'!F104</f>
        <v>204096</v>
      </c>
      <c r="F53" s="10">
        <f>'4 pr._savarankiškos f-jos'!G162+'[1]6 pr._mokinio krepšelis'!G37+'9 pr._įstaigų pajamos'!G54+'[1]11 pr._apyvartinės lėšos'!G104</f>
        <v>0</v>
      </c>
    </row>
    <row r="54" spans="1:6" ht="15" customHeight="1" x14ac:dyDescent="0.25">
      <c r="A54" s="7" t="s">
        <v>115</v>
      </c>
      <c r="B54" s="24" t="s">
        <v>43</v>
      </c>
      <c r="C54" s="10">
        <f>D54+F54</f>
        <v>181125</v>
      </c>
      <c r="D54" s="10">
        <f>'4 pr._savarankiškos f-jos'!E163+'[1]6 pr._mokinio krepšelis'!E38+'9 pr._įstaigų pajamos'!E55+'[1]11 pr._apyvartinės lėšos'!E106</f>
        <v>181125</v>
      </c>
      <c r="E54" s="10">
        <f>'4 pr._savarankiškos f-jos'!F163+'[1]6 pr._mokinio krepšelis'!F38+'9 pr._įstaigų pajamos'!F55+'[1]11 pr._apyvartinės lėšos'!F106</f>
        <v>103203</v>
      </c>
      <c r="F54" s="10">
        <f>'4 pr._savarankiškos f-jos'!G163+'[1]6 pr._mokinio krepšelis'!G38+'9 pr._įstaigų pajamos'!G55+'[1]11 pr._apyvartinės lėšos'!G106</f>
        <v>0</v>
      </c>
    </row>
    <row r="55" spans="1:6" ht="15" customHeight="1" x14ac:dyDescent="0.25">
      <c r="A55" s="7" t="s">
        <v>116</v>
      </c>
      <c r="B55" s="21" t="s">
        <v>177</v>
      </c>
      <c r="C55" s="10">
        <f>D55+F55</f>
        <v>184827</v>
      </c>
      <c r="D55" s="10">
        <f>'4 pr._savarankiškos f-jos'!E164+'[1]6 pr._mokinio krepšelis'!E39+'9 pr._įstaigų pajamos'!E56+'[1]11 pr._apyvartinės lėšos'!E108</f>
        <v>184827</v>
      </c>
      <c r="E55" s="10">
        <f>'4 pr._savarankiškos f-jos'!F164+'[1]6 pr._mokinio krepšelis'!F39+'9 pr._įstaigų pajamos'!F56+'[1]11 pr._apyvartinės lėšos'!F108</f>
        <v>121318</v>
      </c>
      <c r="F55" s="10">
        <f>'4 pr._savarankiškos f-jos'!G164+'[1]6 pr._mokinio krepšelis'!G39+'9 pr._įstaigų pajamos'!G56+'[1]11 pr._apyvartinės lėšos'!G108</f>
        <v>0</v>
      </c>
    </row>
    <row r="56" spans="1:6" ht="15" customHeight="1" x14ac:dyDescent="0.25">
      <c r="A56" s="7" t="s">
        <v>117</v>
      </c>
      <c r="B56" s="21" t="s">
        <v>168</v>
      </c>
      <c r="C56" s="10">
        <f>D56+F56</f>
        <v>440267</v>
      </c>
      <c r="D56" s="10">
        <f>'4 pr._savarankiškos f-jos'!E165+'[1]6 pr._mokinio krepšelis'!E40+'9 pr._įstaigų pajamos'!E57+'[1]11 pr._apyvartinės lėšos'!E110</f>
        <v>440267</v>
      </c>
      <c r="E56" s="10">
        <f>'4 pr._savarankiškos f-jos'!F165+'[1]6 pr._mokinio krepšelis'!F40+'9 pr._įstaigų pajamos'!F57+'[1]11 pr._apyvartinės lėšos'!F110</f>
        <v>251683</v>
      </c>
      <c r="F56" s="10">
        <f>'4 pr._savarankiškos f-jos'!G165+'[1]6 pr._mokinio krepšelis'!G40+'9 pr._įstaigų pajamos'!G57+'[1]11 pr._apyvartinės lėšos'!G110</f>
        <v>0</v>
      </c>
    </row>
    <row r="57" spans="1:6" ht="15" customHeight="1" x14ac:dyDescent="0.25">
      <c r="A57" s="7" t="s">
        <v>170</v>
      </c>
      <c r="B57" s="21" t="s">
        <v>36</v>
      </c>
      <c r="C57" s="10">
        <f>D57+F57</f>
        <v>257327</v>
      </c>
      <c r="D57" s="10">
        <f>'4 pr._savarankiškos f-jos'!E166+'[1]6 pr._mokinio krepšelis'!E41+'9 pr._įstaigų pajamos'!E58+'[1]11 pr._apyvartinės lėšos'!E112</f>
        <v>257327</v>
      </c>
      <c r="E57" s="10">
        <f>'4 pr._savarankiškos f-jos'!F166+'[1]6 pr._mokinio krepšelis'!F41+'9 pr._įstaigų pajamos'!F58+'[1]11 pr._apyvartinės lėšos'!F112</f>
        <v>147249</v>
      </c>
      <c r="F57" s="10">
        <f>'4 pr._savarankiškos f-jos'!G166+'[1]6 pr._mokinio krepšelis'!G41+'9 pr._įstaigų pajamos'!G58+'[1]11 pr._apyvartinės lėšos'!G112</f>
        <v>0</v>
      </c>
    </row>
    <row r="58" spans="1:6" ht="15" customHeight="1" x14ac:dyDescent="0.25">
      <c r="A58" s="7" t="s">
        <v>171</v>
      </c>
      <c r="B58" s="21" t="s">
        <v>38</v>
      </c>
      <c r="C58" s="10">
        <f>D58+F58</f>
        <v>271121</v>
      </c>
      <c r="D58" s="10">
        <f>'4 pr._savarankiškos f-jos'!E167+'[1]6 pr._mokinio krepšelis'!E42+'9 pr._įstaigų pajamos'!E59+'[1]11 pr._apyvartinės lėšos'!E114</f>
        <v>271121</v>
      </c>
      <c r="E58" s="10">
        <f>'4 pr._savarankiškos f-jos'!F167+'[1]6 pr._mokinio krepšelis'!F42+'9 pr._įstaigų pajamos'!F59+'[1]11 pr._apyvartinės lėšos'!F114</f>
        <v>152959</v>
      </c>
      <c r="F58" s="10">
        <f>'4 pr._savarankiškos f-jos'!G167+'[1]6 pr._mokinio krepšelis'!G42+'9 pr._įstaigų pajamos'!G59+'[1]11 pr._apyvartinės lėšos'!G114</f>
        <v>0</v>
      </c>
    </row>
    <row r="59" spans="1:6" ht="15" customHeight="1" x14ac:dyDescent="0.25">
      <c r="A59" s="7" t="s">
        <v>118</v>
      </c>
      <c r="B59" s="21" t="s">
        <v>40</v>
      </c>
      <c r="C59" s="10">
        <f>D59+F59</f>
        <v>502790</v>
      </c>
      <c r="D59" s="10">
        <f>'4 pr._savarankiškos f-jos'!E168+'[1]6 pr._mokinio krepšelis'!E43+'9 pr._įstaigų pajamos'!E60+'[1]11 pr._apyvartinės lėšos'!E116</f>
        <v>502790</v>
      </c>
      <c r="E59" s="10">
        <f>'4 pr._savarankiškos f-jos'!F168+'[1]6 pr._mokinio krepšelis'!F43+'9 pr._įstaigų pajamos'!F60+'[1]11 pr._apyvartinės lėšos'!F116</f>
        <v>281853</v>
      </c>
      <c r="F59" s="10">
        <f>'4 pr._savarankiškos f-jos'!G168+'[1]6 pr._mokinio krepšelis'!G43+'9 pr._įstaigų pajamos'!G60+'[1]11 pr._apyvartinės lėšos'!G116</f>
        <v>0</v>
      </c>
    </row>
    <row r="60" spans="1:6" ht="15" customHeight="1" x14ac:dyDescent="0.25">
      <c r="A60" s="7" t="s">
        <v>172</v>
      </c>
      <c r="B60" s="21" t="s">
        <v>39</v>
      </c>
      <c r="C60" s="10">
        <f>D60+F60</f>
        <v>274714</v>
      </c>
      <c r="D60" s="10">
        <f>'4 pr._savarankiškos f-jos'!E169+'[1]6 pr._mokinio krepšelis'!E44+'9 pr._įstaigų pajamos'!E61+'[1]11 pr._apyvartinės lėšos'!E118</f>
        <v>273564</v>
      </c>
      <c r="E60" s="10">
        <f>'4 pr._savarankiškos f-jos'!F169+'[1]6 pr._mokinio krepšelis'!F44+'9 pr._įstaigų pajamos'!F61+'[1]11 pr._apyvartinės lėšos'!F118</f>
        <v>157241</v>
      </c>
      <c r="F60" s="10">
        <f>'4 pr._savarankiškos f-jos'!G169+'[1]6 pr._mokinio krepšelis'!G44+'9 pr._įstaigų pajamos'!G61+'[1]11 pr._apyvartinės lėšos'!G118</f>
        <v>1150</v>
      </c>
    </row>
    <row r="61" spans="1:6" ht="15" customHeight="1" x14ac:dyDescent="0.25">
      <c r="A61" s="7" t="s">
        <v>173</v>
      </c>
      <c r="B61" s="18" t="s">
        <v>37</v>
      </c>
      <c r="C61" s="10">
        <f>D61+F61</f>
        <v>416091</v>
      </c>
      <c r="D61" s="10">
        <f>'4 pr._savarankiškos f-jos'!E170+'[1]6 pr._mokinio krepšelis'!E45+'9 pr._įstaigų pajamos'!E62+'10 pr._skolintos lėšos (2)'!E33+'[1]11 pr._apyvartinės lėšos'!E120</f>
        <v>416091</v>
      </c>
      <c r="E61" s="10">
        <f>'4 pr._savarankiškos f-jos'!F170+'[1]6 pr._mokinio krepšelis'!F45+'9 pr._įstaigų pajamos'!F62+'10 pr._skolintos lėšos (2)'!F33+'[1]11 pr._apyvartinės lėšos'!F120</f>
        <v>232597</v>
      </c>
      <c r="F61" s="10">
        <f>'4 pr._savarankiškos f-jos'!G170+'[1]6 pr._mokinio krepšelis'!G45+'9 pr._įstaigų pajamos'!G62+'10 pr._skolintos lėšos (2)'!G33+'[1]11 pr._apyvartinės lėšos'!G120</f>
        <v>0</v>
      </c>
    </row>
    <row r="62" spans="1:6" ht="15" customHeight="1" x14ac:dyDescent="0.25">
      <c r="A62" s="7" t="s">
        <v>119</v>
      </c>
      <c r="B62" s="25" t="s">
        <v>41</v>
      </c>
      <c r="C62" s="10">
        <f>D62+F62</f>
        <v>97610</v>
      </c>
      <c r="D62" s="10">
        <f>'4 pr._savarankiškos f-jos'!E171+'[1]6 pr._mokinio krepšelis'!E46+'9 pr._įstaigų pajamos'!E63+'[1]11 pr._apyvartinės lėšos'!E122</f>
        <v>97610</v>
      </c>
      <c r="E62" s="10">
        <f>'4 pr._savarankiškos f-jos'!F171+'[1]6 pr._mokinio krepšelis'!F46+'9 pr._įstaigų pajamos'!F63+'[1]11 pr._apyvartinės lėšos'!F122</f>
        <v>58645</v>
      </c>
      <c r="F62" s="10">
        <f>'4 pr._savarankiškos f-jos'!G171+'[1]6 pr._mokinio krepšelis'!G46+'9 pr._įstaigų pajamos'!G63+'[1]11 pr._apyvartinės lėšos'!G122</f>
        <v>0</v>
      </c>
    </row>
    <row r="63" spans="1:6" ht="15" customHeight="1" x14ac:dyDescent="0.25">
      <c r="A63" s="7" t="s">
        <v>120</v>
      </c>
      <c r="B63" s="25" t="s">
        <v>42</v>
      </c>
      <c r="C63" s="10">
        <f>D63+F63</f>
        <v>141505</v>
      </c>
      <c r="D63" s="10">
        <f>'4 pr._savarankiškos f-jos'!E172+'[1]6 pr._mokinio krepšelis'!E47+'9 pr._įstaigų pajamos'!E64+'[1]11 pr._apyvartinės lėšos'!E124</f>
        <v>141505</v>
      </c>
      <c r="E63" s="10">
        <f>'4 pr._savarankiškos f-jos'!F172+'[1]6 pr._mokinio krepšelis'!F47+'9 pr._įstaigų pajamos'!F64+'[1]11 pr._apyvartinės lėšos'!F124</f>
        <v>84110</v>
      </c>
      <c r="F63" s="10">
        <f>'4 pr._savarankiškos f-jos'!G172+'[1]6 pr._mokinio krepšelis'!G47+'9 pr._įstaigų pajamos'!G64+'[1]11 pr._apyvartinės lėšos'!G124</f>
        <v>0</v>
      </c>
    </row>
    <row r="64" spans="1:6" ht="15" customHeight="1" x14ac:dyDescent="0.25">
      <c r="A64" s="7" t="s">
        <v>121</v>
      </c>
      <c r="B64" s="18" t="s">
        <v>55</v>
      </c>
      <c r="C64" s="10">
        <f>D64+F64</f>
        <v>62295</v>
      </c>
      <c r="D64" s="10">
        <f>'4 pr._savarankiškos f-jos'!E173+'[1]6 pr._mokinio krepšelis'!E48+'9 pr._įstaigų pajamos'!E65+'[1]11 pr._apyvartinės lėšos'!E126</f>
        <v>62295</v>
      </c>
      <c r="E64" s="10">
        <f>'4 pr._savarankiškos f-jos'!F173+'[1]6 pr._mokinio krepšelis'!F48+'9 pr._įstaigų pajamos'!F65+'[1]11 pr._apyvartinės lėšos'!F126</f>
        <v>46985</v>
      </c>
      <c r="F64" s="10">
        <f>'4 pr._savarankiškos f-jos'!G173+'[1]6 pr._mokinio krepšelis'!G48+'9 pr._įstaigų pajamos'!G65+'[1]11 pr._apyvartinės lėšos'!G126</f>
        <v>0</v>
      </c>
    </row>
    <row r="65" spans="1:6" ht="15" customHeight="1" x14ac:dyDescent="0.25">
      <c r="A65" s="7" t="s">
        <v>122</v>
      </c>
      <c r="B65" s="18" t="s">
        <v>54</v>
      </c>
      <c r="C65" s="10">
        <f>D65+F65</f>
        <v>545654</v>
      </c>
      <c r="D65" s="10">
        <f>'4 pr._savarankiškos f-jos'!E174+'[1]6 pr._mokinio krepšelis'!E49+'9 pr._įstaigų pajamos'!E66+'[1]11 pr._apyvartinės lėšos'!E128</f>
        <v>545654</v>
      </c>
      <c r="E65" s="10">
        <f>'4 pr._savarankiškos f-jos'!F174+'[1]6 pr._mokinio krepšelis'!F49+'9 pr._įstaigų pajamos'!F66+'[1]11 pr._apyvartinės lėšos'!F128</f>
        <v>403380</v>
      </c>
      <c r="F65" s="10">
        <f>'4 pr._savarankiškos f-jos'!G174+'[1]6 pr._mokinio krepšelis'!G49+'9 pr._įstaigų pajamos'!G66+'[1]11 pr._apyvartinės lėšos'!G128</f>
        <v>0</v>
      </c>
    </row>
    <row r="66" spans="1:6" ht="15" customHeight="1" x14ac:dyDescent="0.25">
      <c r="A66" s="7" t="s">
        <v>123</v>
      </c>
      <c r="B66" s="18" t="s">
        <v>73</v>
      </c>
      <c r="C66" s="10">
        <f>D66+F66</f>
        <v>66446</v>
      </c>
      <c r="D66" s="10">
        <f>'4 pr._savarankiškos f-jos'!E175+'[1]6 pr._mokinio krepšelis'!E50+'9 pr._įstaigų pajamos'!E67+'[1]11 pr._apyvartinės lėšos'!E130</f>
        <v>66446</v>
      </c>
      <c r="E66" s="10">
        <f>'4 pr._savarankiškos f-jos'!F175+'[1]6 pr._mokinio krepšelis'!F50+'9 pr._įstaigų pajamos'!F67+'[1]11 pr._apyvartinės lėšos'!F130</f>
        <v>45662</v>
      </c>
      <c r="F66" s="10">
        <f>'4 pr._savarankiškos f-jos'!G175+'[1]6 pr._mokinio krepšelis'!G50+'9 pr._įstaigų pajamos'!G67+'[1]11 pr._apyvartinės lėšos'!G130</f>
        <v>0</v>
      </c>
    </row>
    <row r="67" spans="1:6" ht="15" customHeight="1" x14ac:dyDescent="0.25">
      <c r="A67" s="7" t="s">
        <v>183</v>
      </c>
      <c r="B67" s="18" t="s">
        <v>56</v>
      </c>
      <c r="C67" s="10">
        <f>D67+F67</f>
        <v>148316</v>
      </c>
      <c r="D67" s="10">
        <f>'4 pr._savarankiškos f-jos'!E176+'[1]6 pr._mokinio krepšelis'!E51+'9 pr._įstaigų pajamos'!E68+'10 pr._skolintos lėšos (2)'!E34+'[1]11 pr._apyvartinės lėšos'!E132</f>
        <v>148316</v>
      </c>
      <c r="E67" s="10">
        <f>'4 pr._savarankiškos f-jos'!F176+'[1]6 pr._mokinio krepšelis'!F51+'9 pr._įstaigų pajamos'!F68+'10 pr._skolintos lėšos (2)'!F34+'[1]11 pr._apyvartinės lėšos'!F132</f>
        <v>85978</v>
      </c>
      <c r="F67" s="10">
        <f>'4 pr._savarankiškos f-jos'!G176+'[1]6 pr._mokinio krepšelis'!G51+'9 pr._įstaigų pajamos'!G68+'10 pr._skolintos lėšos (2)'!G34+'[1]11 pr._apyvartinės lėšos'!G132</f>
        <v>0</v>
      </c>
    </row>
    <row r="68" spans="1:6" ht="15" customHeight="1" x14ac:dyDescent="0.25">
      <c r="A68" s="7" t="s">
        <v>124</v>
      </c>
      <c r="B68" s="18" t="s">
        <v>185</v>
      </c>
      <c r="C68" s="10">
        <f>D68+F68</f>
        <v>606450</v>
      </c>
      <c r="D68" s="10">
        <f>'4 pr._savarankiškos f-jos'!E177+'4 pr._savarankiškos f-jos'!E209+'[1]6 pr._mokinio krepšelis'!E52+'[1]7 pr._kita dotacija'!E27+'9 pr._įstaigų pajamos'!E69+'9 pr._įstaigų pajamos'!E91+'[1]11 pr._apyvartinės lėšos'!E134+'[1]11 pr._apyvartinės lėšos'!E186</f>
        <v>606450</v>
      </c>
      <c r="E68" s="10">
        <f>'4 pr._savarankiškos f-jos'!F177+'4 pr._savarankiškos f-jos'!F209+'[1]6 pr._mokinio krepšelis'!F52+'[1]7 pr._kita dotacija'!F27+'9 pr._įstaigų pajamos'!F69+'9 pr._įstaigų pajamos'!F91+'[1]11 pr._apyvartinės lėšos'!F134+'[1]11 pr._apyvartinės lėšos'!F186</f>
        <v>397645</v>
      </c>
      <c r="F68" s="10">
        <f>'4 pr._savarankiškos f-jos'!G177+'4 pr._savarankiškos f-jos'!G209+'[1]6 pr._mokinio krepšelis'!G52+'[1]7 pr._kita dotacija'!G27+'9 pr._įstaigų pajamos'!G69+'9 pr._įstaigų pajamos'!G91+'[1]11 pr._apyvartinės lėšos'!G134+'[1]11 pr._apyvartinės lėšos'!G186</f>
        <v>0</v>
      </c>
    </row>
    <row r="69" spans="1:6" s="26" customFormat="1" ht="15" customHeight="1" x14ac:dyDescent="0.25">
      <c r="A69" s="7" t="s">
        <v>125</v>
      </c>
      <c r="B69" s="18" t="s">
        <v>186</v>
      </c>
      <c r="C69" s="10">
        <f>D69+F69</f>
        <v>426481</v>
      </c>
      <c r="D69" s="10">
        <f>'4 pr._savarankiškos f-jos'!E178+'[1]6 pr._mokinio krepšelis'!E53+'[1]7 pr._kita dotacija'!E29+'9 pr._įstaigų pajamos'!E70</f>
        <v>426481</v>
      </c>
      <c r="E69" s="10">
        <f>'4 pr._savarankiškos f-jos'!F178+'[1]6 pr._mokinio krepšelis'!F53+'[1]7 pr._kita dotacija'!F29+'9 pr._įstaigų pajamos'!F70</f>
        <v>276263</v>
      </c>
      <c r="F69" s="10">
        <f>'4 pr._savarankiškos f-jos'!G178+'[1]6 pr._mokinio krepšelis'!G53+'[1]7 pr._kita dotacija'!G29+'9 pr._įstaigų pajamos'!G70</f>
        <v>0</v>
      </c>
    </row>
    <row r="70" spans="1:6" ht="15" customHeight="1" x14ac:dyDescent="0.25">
      <c r="A70" s="11" t="s">
        <v>126</v>
      </c>
      <c r="B70" s="21" t="s">
        <v>27</v>
      </c>
      <c r="C70" s="10">
        <f>D70+F70</f>
        <v>199206</v>
      </c>
      <c r="D70" s="29">
        <f>'4 pr._savarankiškos f-jos'!E191+'9 pr._įstaigų pajamos'!E77+'[1]11 pr._apyvartinės lėšos'!E156</f>
        <v>198482</v>
      </c>
      <c r="E70" s="29">
        <f>'4 pr._savarankiškos f-jos'!F191+'9 pr._įstaigų pajamos'!F77+'[1]11 pr._apyvartinės lėšos'!F156</f>
        <v>121428</v>
      </c>
      <c r="F70" s="29">
        <f>'4 pr._savarankiškos f-jos'!G191+'9 pr._įstaigų pajamos'!G77+'[1]11 pr._apyvartinės lėšos'!G156</f>
        <v>724</v>
      </c>
    </row>
    <row r="71" spans="1:6" ht="15" customHeight="1" x14ac:dyDescent="0.25">
      <c r="A71" s="31" t="s">
        <v>127</v>
      </c>
      <c r="B71" s="21" t="s">
        <v>178</v>
      </c>
      <c r="C71" s="10">
        <f>D71+F71</f>
        <v>14906</v>
      </c>
      <c r="D71" s="29">
        <f>'4 pr._savarankiškos f-jos'!E192+'[1]11 pr._apyvartinės lėšos'!E158</f>
        <v>14906</v>
      </c>
      <c r="E71" s="29">
        <f>'4 pr._savarankiškos f-jos'!F192+'[1]11 pr._apyvartinės lėšos'!F158</f>
        <v>11175</v>
      </c>
      <c r="F71" s="29">
        <f>'4 pr._savarankiškos f-jos'!G192+'[1]11 pr._apyvartinės lėšos'!G158</f>
        <v>0</v>
      </c>
    </row>
    <row r="72" spans="1:6" ht="15" customHeight="1" x14ac:dyDescent="0.25">
      <c r="A72" s="27" t="s">
        <v>128</v>
      </c>
      <c r="B72" s="21" t="s">
        <v>64</v>
      </c>
      <c r="C72" s="10">
        <f>D72+F72</f>
        <v>54133</v>
      </c>
      <c r="D72" s="29">
        <f>'4 pr._savarankiškos f-jos'!E193+'9 pr._įstaigų pajamos'!E78+'[1]11 pr._apyvartinės lėšos'!E160</f>
        <v>54133</v>
      </c>
      <c r="E72" s="29">
        <f>'4 pr._savarankiškos f-jos'!F193+'9 pr._įstaigų pajamos'!F78+'[1]11 pr._apyvartinės lėšos'!F160</f>
        <v>36719</v>
      </c>
      <c r="F72" s="29">
        <f>'4 pr._savarankiškos f-jos'!G193+'9 pr._įstaigų pajamos'!G78+'[1]11 pr._apyvartinės lėšos'!G160</f>
        <v>0</v>
      </c>
    </row>
    <row r="73" spans="1:6" ht="15" customHeight="1" x14ac:dyDescent="0.25">
      <c r="A73" s="27" t="s">
        <v>179</v>
      </c>
      <c r="B73" s="21" t="s">
        <v>65</v>
      </c>
      <c r="C73" s="10">
        <f>D73+F73</f>
        <v>42747</v>
      </c>
      <c r="D73" s="29">
        <f>'4 pr._savarankiškos f-jos'!E194+'9 pr._įstaigų pajamos'!E79+'[1]11 pr._apyvartinės lėšos'!E162</f>
        <v>42747</v>
      </c>
      <c r="E73" s="29">
        <f>'4 pr._savarankiškos f-jos'!F194+'9 pr._įstaigų pajamos'!F79+'[1]11 pr._apyvartinės lėšos'!F162</f>
        <v>26269</v>
      </c>
      <c r="F73" s="29">
        <f>'4 pr._savarankiškos f-jos'!G194+'9 pr._įstaigų pajamos'!G79+'[1]11 pr._apyvartinės lėšos'!G162</f>
        <v>0</v>
      </c>
    </row>
    <row r="74" spans="1:6" ht="15" customHeight="1" x14ac:dyDescent="0.25">
      <c r="A74" s="27" t="s">
        <v>129</v>
      </c>
      <c r="B74" s="21" t="s">
        <v>28</v>
      </c>
      <c r="C74" s="10">
        <f>D74+F74</f>
        <v>26746</v>
      </c>
      <c r="D74" s="29">
        <f>'4 pr._savarankiškos f-jos'!E195+'9 pr._įstaigų pajamos'!E80+'[1]11 pr._apyvartinės lėšos'!E164</f>
        <v>26746</v>
      </c>
      <c r="E74" s="29">
        <f>'4 pr._savarankiškos f-jos'!F195+'9 pr._įstaigų pajamos'!F80+'[1]11 pr._apyvartinės lėšos'!F164</f>
        <v>18754</v>
      </c>
      <c r="F74" s="29">
        <f>'4 pr._savarankiškos f-jos'!G195+'9 pr._įstaigų pajamos'!G80+'[1]11 pr._apyvartinės lėšos'!G164</f>
        <v>0</v>
      </c>
    </row>
    <row r="75" spans="1:6" ht="15" customHeight="1" x14ac:dyDescent="0.25">
      <c r="A75" s="27" t="s">
        <v>130</v>
      </c>
      <c r="B75" s="21" t="s">
        <v>29</v>
      </c>
      <c r="C75" s="10">
        <f>D75+F75</f>
        <v>64336</v>
      </c>
      <c r="D75" s="29">
        <f>'4 pr._savarankiškos f-jos'!E196+'9 pr._įstaigų pajamos'!E81+'[1]11 pr._apyvartinės lėšos'!E166</f>
        <v>64336</v>
      </c>
      <c r="E75" s="29">
        <f>'4 pr._savarankiškos f-jos'!F196+'9 pr._įstaigų pajamos'!F81+'[1]11 pr._apyvartinės lėšos'!F166</f>
        <v>43678</v>
      </c>
      <c r="F75" s="29">
        <f>'4 pr._savarankiškos f-jos'!G196+'9 pr._įstaigų pajamos'!G81+'[1]11 pr._apyvartinės lėšos'!G166</f>
        <v>0</v>
      </c>
    </row>
    <row r="76" spans="1:6" ht="15" customHeight="1" x14ac:dyDescent="0.25">
      <c r="A76" s="27" t="s">
        <v>131</v>
      </c>
      <c r="B76" s="21" t="s">
        <v>75</v>
      </c>
      <c r="C76" s="10">
        <f>D76+F76</f>
        <v>31943</v>
      </c>
      <c r="D76" s="29">
        <f>'4 pr._savarankiškos f-jos'!E197+'9 pr._įstaigų pajamos'!E82+'[1]11 pr._apyvartinės lėšos'!E168</f>
        <v>31943</v>
      </c>
      <c r="E76" s="29">
        <f>'4 pr._savarankiškos f-jos'!F197+'9 pr._įstaigų pajamos'!F82+'[1]11 pr._apyvartinės lėšos'!F168</f>
        <v>21636</v>
      </c>
      <c r="F76" s="29">
        <f>'4 pr._savarankiškos f-jos'!G197+'9 pr._įstaigų pajamos'!G82+'[1]11 pr._apyvartinės lėšos'!G168</f>
        <v>0</v>
      </c>
    </row>
    <row r="77" spans="1:6" ht="15" customHeight="1" x14ac:dyDescent="0.25">
      <c r="A77" s="27" t="s">
        <v>132</v>
      </c>
      <c r="B77" s="21" t="s">
        <v>169</v>
      </c>
      <c r="C77" s="10">
        <f>D77+F77</f>
        <v>26456</v>
      </c>
      <c r="D77" s="29">
        <f>'4 pr._savarankiškos f-jos'!E198+'9 pr._įstaigų pajamos'!E83+'[1]11 pr._apyvartinės lėšos'!E170</f>
        <v>26456</v>
      </c>
      <c r="E77" s="29">
        <f>'4 pr._savarankiškos f-jos'!F198+'9 pr._įstaigų pajamos'!F83+'[1]11 pr._apyvartinės lėšos'!F170</f>
        <v>16403</v>
      </c>
      <c r="F77" s="29">
        <f>'4 pr._savarankiškos f-jos'!G198+'9 pr._įstaigų pajamos'!G83+'[1]11 pr._apyvartinės lėšos'!G170</f>
        <v>0</v>
      </c>
    </row>
    <row r="78" spans="1:6" ht="15" customHeight="1" x14ac:dyDescent="0.25">
      <c r="A78" s="27" t="s">
        <v>133</v>
      </c>
      <c r="B78" s="21" t="s">
        <v>30</v>
      </c>
      <c r="C78" s="10">
        <f>D78+F78</f>
        <v>368510</v>
      </c>
      <c r="D78" s="29">
        <f>'4 pr._savarankiškos f-jos'!E199+'9 pr._įstaigų pajamos'!E84+'[1]11 pr._apyvartinės lėšos'!E172+'10 pr._skolintos lėšos (2)'!E41</f>
        <v>368510</v>
      </c>
      <c r="E78" s="29">
        <f>'4 pr._savarankiškos f-jos'!F199+'9 pr._įstaigų pajamos'!F84+'[1]11 pr._apyvartinės lėšos'!F172+'10 pr._skolintos lėšos (2)'!F41</f>
        <v>247779</v>
      </c>
      <c r="F78" s="29">
        <f>'4 pr._savarankiškos f-jos'!G199+'9 pr._įstaigų pajamos'!G84+'[1]11 pr._apyvartinės lėšos'!G172+'10 pr._skolintos lėšos (2)'!G41</f>
        <v>0</v>
      </c>
    </row>
    <row r="79" spans="1:6" ht="15" customHeight="1" x14ac:dyDescent="0.25">
      <c r="A79" s="27" t="s">
        <v>134</v>
      </c>
      <c r="B79" s="10" t="s">
        <v>31</v>
      </c>
      <c r="C79" s="10">
        <f>D79+F79</f>
        <v>127567</v>
      </c>
      <c r="D79" s="29">
        <f>'4 pr._savarankiškos f-jos'!E200+'9 pr._įstaigų pajamos'!E85+'[1]11 pr._apyvartinės lėšos'!E174</f>
        <v>127567</v>
      </c>
      <c r="E79" s="29">
        <f>'4 pr._savarankiškos f-jos'!F200+'9 pr._įstaigų pajamos'!F85+'[1]11 pr._apyvartinės lėšos'!F174</f>
        <v>74600</v>
      </c>
      <c r="F79" s="29">
        <f>'4 pr._savarankiškos f-jos'!G200+'9 pr._įstaigų pajamos'!G85+'[1]11 pr._apyvartinės lėšos'!G174</f>
        <v>0</v>
      </c>
    </row>
    <row r="80" spans="1:6" ht="15" customHeight="1" x14ac:dyDescent="0.25">
      <c r="A80" s="27" t="s">
        <v>135</v>
      </c>
      <c r="B80" s="29" t="s">
        <v>72</v>
      </c>
      <c r="C80" s="10">
        <f>D80+F80</f>
        <v>343795</v>
      </c>
      <c r="D80" s="29">
        <f>'4 pr._savarankiškos f-jos'!E201+'[1]6 pr._mokinio krepšelis'!E54+'9 pr._įstaigų pajamos'!E86+'[1]11 pr._apyvartinės lėšos'!E176</f>
        <v>343795</v>
      </c>
      <c r="E80" s="29">
        <f>'4 pr._savarankiškos f-jos'!F201+'[1]6 pr._mokinio krepšelis'!F54+'9 pr._įstaigų pajamos'!F86+'[1]11 pr._apyvartinės lėšos'!F176</f>
        <v>221680</v>
      </c>
      <c r="F80" s="29">
        <f>'4 pr._savarankiškos f-jos'!G201+'[1]6 pr._mokinio krepšelis'!G54+'9 pr._įstaigų pajamos'!G86+'[1]11 pr._apyvartinės lėšos'!G176</f>
        <v>0</v>
      </c>
    </row>
    <row r="81" spans="1:6" ht="15" customHeight="1" x14ac:dyDescent="0.25">
      <c r="A81" s="30" t="s">
        <v>136</v>
      </c>
      <c r="B81" s="49" t="s">
        <v>58</v>
      </c>
      <c r="C81" s="10">
        <f>D81+F81</f>
        <v>404820</v>
      </c>
      <c r="D81" s="33">
        <f>'4 pr._savarankiškos f-jos'!E207+'9 pr._įstaigų pajamos'!E89+'[1]11 pr._apyvartinės lėšos'!E182</f>
        <v>404820</v>
      </c>
      <c r="E81" s="33">
        <f>'4 pr._savarankiškos f-jos'!F207+'9 pr._įstaigų pajamos'!F89+'[1]11 pr._apyvartinės lėšos'!F182</f>
        <v>209196</v>
      </c>
      <c r="F81" s="33">
        <f>'4 pr._savarankiškos f-jos'!G207+'9 pr._įstaigų pajamos'!G89+'[1]11 pr._apyvartinės lėšos'!G182</f>
        <v>0</v>
      </c>
    </row>
    <row r="82" spans="1:6" ht="15" customHeight="1" x14ac:dyDescent="0.25">
      <c r="A82" s="13" t="s">
        <v>137</v>
      </c>
      <c r="B82" s="21" t="s">
        <v>59</v>
      </c>
      <c r="C82" s="10">
        <f>D82+F82</f>
        <v>467836</v>
      </c>
      <c r="D82" s="10">
        <f>'4 pr._savarankiškos f-jos'!E208+'[1]5 pr._valstybinės f-jos'!E116+'9 pr._įstaigų pajamos'!E90+'[1]11 pr._apyvartinės lėšos'!E184</f>
        <v>467836</v>
      </c>
      <c r="E82" s="10">
        <f>'4 pr._savarankiškos f-jos'!F208+'[1]5 pr._valstybinės f-jos'!F116+'9 pr._įstaigų pajamos'!F90+'[1]11 pr._apyvartinės lėšos'!F184</f>
        <v>330621</v>
      </c>
      <c r="F82" s="10">
        <f>'4 pr._savarankiškos f-jos'!G208+'[1]5 pr._valstybinės f-jos'!G116+'9 pr._įstaigų pajamos'!G90+'[1]11 pr._apyvartinės lėšos'!G184</f>
        <v>0</v>
      </c>
    </row>
    <row r="83" spans="1:6" s="26" customFormat="1" ht="15" customHeight="1" x14ac:dyDescent="0.25">
      <c r="A83" s="50" t="s">
        <v>138</v>
      </c>
      <c r="B83" s="21" t="s">
        <v>77</v>
      </c>
      <c r="C83" s="10">
        <f>D83+F83</f>
        <v>597743</v>
      </c>
      <c r="D83" s="10">
        <f>'4 pr._savarankiškos f-jos'!E210+'[1]7 pr._kita dotacija'!E39+'9 pr._įstaigų pajamos'!E92</f>
        <v>597743</v>
      </c>
      <c r="E83" s="10">
        <f>'4 pr._savarankiškos f-jos'!F210+'[1]7 pr._kita dotacija'!F39+'9 pr._įstaigų pajamos'!F92</f>
        <v>357704</v>
      </c>
      <c r="F83" s="10">
        <f>'4 pr._savarankiškos f-jos'!G210+'[1]7 pr._kita dotacija'!G39+'9 pr._įstaigų pajamos'!G92</f>
        <v>0</v>
      </c>
    </row>
    <row r="84" spans="1:6" ht="15.95" customHeight="1" x14ac:dyDescent="0.25">
      <c r="A84" s="36" t="s">
        <v>139</v>
      </c>
      <c r="B84" s="37" t="s">
        <v>191</v>
      </c>
      <c r="C84" s="39">
        <f>SUM(C17:C83)</f>
        <v>38568673</v>
      </c>
      <c r="D84" s="39">
        <f>SUM(D17:D83)</f>
        <v>31649232</v>
      </c>
      <c r="E84" s="39">
        <f>SUM(E17:E83)</f>
        <v>14313050</v>
      </c>
      <c r="F84" s="39">
        <f>SUM(F17:F83)</f>
        <v>6919441</v>
      </c>
    </row>
    <row r="85" spans="1:6" ht="15" customHeight="1" x14ac:dyDescent="0.25">
      <c r="A85" s="40"/>
      <c r="B85" s="41"/>
      <c r="C85" s="41"/>
      <c r="D85" s="41"/>
      <c r="E85" s="51"/>
      <c r="F85" s="44"/>
    </row>
    <row r="86" spans="1:6" x14ac:dyDescent="0.25">
      <c r="A86" s="40"/>
      <c r="B86" s="14"/>
      <c r="C86" s="14"/>
      <c r="D86" s="14"/>
      <c r="E86" s="44"/>
      <c r="F86" s="14"/>
    </row>
    <row r="87" spans="1:6" x14ac:dyDescent="0.25">
      <c r="A87" s="14"/>
      <c r="B87" s="14"/>
      <c r="C87" s="14"/>
      <c r="D87" s="14"/>
      <c r="E87" s="14"/>
      <c r="F87" s="14"/>
    </row>
    <row r="88" spans="1:6" x14ac:dyDescent="0.25">
      <c r="A88" s="14"/>
      <c r="B88" s="14"/>
      <c r="C88" s="14"/>
      <c r="D88" s="14"/>
      <c r="E88" s="14"/>
      <c r="F88" s="14"/>
    </row>
    <row r="89" spans="1:6" x14ac:dyDescent="0.25">
      <c r="A89" s="14"/>
      <c r="B89" s="14"/>
      <c r="C89" s="14"/>
      <c r="D89" s="14"/>
      <c r="E89" s="14"/>
      <c r="F89" s="14"/>
    </row>
    <row r="90" spans="1:6" x14ac:dyDescent="0.25">
      <c r="A90" s="14"/>
      <c r="B90" s="14"/>
      <c r="C90" s="14"/>
      <c r="D90" s="14"/>
      <c r="E90" s="14"/>
      <c r="F90" s="14" t="s">
        <v>192</v>
      </c>
    </row>
    <row r="91" spans="1:6" x14ac:dyDescent="0.25">
      <c r="A91" s="14"/>
      <c r="B91" s="14"/>
      <c r="C91" s="14"/>
      <c r="D91" s="14"/>
      <c r="E91" s="14"/>
      <c r="F91" s="14"/>
    </row>
    <row r="92" spans="1:6" x14ac:dyDescent="0.25">
      <c r="A92" s="14"/>
      <c r="B92" s="14"/>
      <c r="C92" s="14"/>
      <c r="D92" s="14"/>
      <c r="E92" s="14"/>
      <c r="F92" s="14"/>
    </row>
    <row r="93" spans="1:6" x14ac:dyDescent="0.25">
      <c r="A93" s="14"/>
      <c r="B93" s="14"/>
      <c r="C93" s="14"/>
      <c r="D93" s="14"/>
      <c r="E93" s="14"/>
      <c r="F93" s="14"/>
    </row>
    <row r="94" spans="1:6" x14ac:dyDescent="0.25">
      <c r="A94" s="14"/>
      <c r="B94" s="14"/>
      <c r="C94" s="14"/>
      <c r="D94" s="14"/>
      <c r="E94" s="14"/>
      <c r="F94" s="14"/>
    </row>
    <row r="95" spans="1:6" x14ac:dyDescent="0.25">
      <c r="A95" s="14"/>
      <c r="B95" s="14"/>
      <c r="C95" s="14"/>
      <c r="D95" s="14"/>
      <c r="E95" s="14"/>
      <c r="F95" s="14"/>
    </row>
    <row r="96" spans="1:6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6" x14ac:dyDescent="0.25">
      <c r="A145" s="14"/>
      <c r="B145" s="14"/>
      <c r="C145" s="14"/>
      <c r="D145" s="14"/>
      <c r="E145" s="14"/>
      <c r="F145" s="14"/>
    </row>
    <row r="146" spans="1:6" x14ac:dyDescent="0.25">
      <c r="A146" s="14"/>
      <c r="B146" s="14"/>
      <c r="C146" s="14"/>
      <c r="D146" s="14"/>
      <c r="E146" s="14"/>
      <c r="F146" s="14"/>
    </row>
    <row r="147" spans="1:6" x14ac:dyDescent="0.25">
      <c r="A147" s="14"/>
      <c r="B147" s="14"/>
      <c r="C147" s="14"/>
      <c r="D147" s="14"/>
      <c r="E147" s="14"/>
      <c r="F147" s="14"/>
    </row>
    <row r="148" spans="1:6" x14ac:dyDescent="0.25">
      <c r="A148" s="14"/>
      <c r="B148" s="14"/>
      <c r="C148" s="14"/>
      <c r="D148" s="14"/>
      <c r="E148" s="14"/>
      <c r="F148" s="14"/>
    </row>
    <row r="149" spans="1:6" x14ac:dyDescent="0.25">
      <c r="A149" s="14"/>
      <c r="B149" s="14"/>
      <c r="C149" s="14"/>
      <c r="D149" s="14"/>
      <c r="E149" s="14"/>
      <c r="F149" s="14"/>
    </row>
    <row r="150" spans="1:6" x14ac:dyDescent="0.25">
      <c r="A150" s="14"/>
      <c r="B150" s="14"/>
      <c r="C150" s="14"/>
      <c r="D150" s="14"/>
      <c r="E150" s="14"/>
      <c r="F150" s="14"/>
    </row>
    <row r="151" spans="1:6" x14ac:dyDescent="0.25">
      <c r="A151" s="14"/>
      <c r="B151" s="14"/>
      <c r="C151" s="14"/>
      <c r="D151" s="14"/>
      <c r="E151" s="14"/>
      <c r="F151" s="14"/>
    </row>
    <row r="152" spans="1:6" x14ac:dyDescent="0.25">
      <c r="A152" s="14"/>
      <c r="B152" s="14"/>
      <c r="C152" s="14"/>
      <c r="D152" s="14"/>
      <c r="E152" s="14"/>
      <c r="F152" s="14"/>
    </row>
    <row r="153" spans="1:6" x14ac:dyDescent="0.25">
      <c r="A153" s="14"/>
      <c r="B153" s="14"/>
      <c r="C153" s="14"/>
      <c r="D153" s="14"/>
      <c r="E153" s="14"/>
      <c r="F153" s="14"/>
    </row>
    <row r="154" spans="1:6" x14ac:dyDescent="0.25">
      <c r="A154" s="14"/>
      <c r="B154" s="14"/>
      <c r="C154" s="14"/>
      <c r="D154" s="14"/>
      <c r="E154" s="14"/>
      <c r="F154" s="14"/>
    </row>
    <row r="155" spans="1:6" x14ac:dyDescent="0.25">
      <c r="A155" s="14"/>
      <c r="B155" s="14"/>
      <c r="C155" s="14"/>
      <c r="D155" s="14"/>
      <c r="E155" s="14"/>
      <c r="F155" s="14"/>
    </row>
    <row r="156" spans="1:6" x14ac:dyDescent="0.25">
      <c r="A156" s="14"/>
      <c r="B156" s="14"/>
      <c r="C156" s="14"/>
      <c r="D156" s="14"/>
      <c r="E156" s="14"/>
      <c r="F156" s="14"/>
    </row>
    <row r="157" spans="1:6" x14ac:dyDescent="0.25">
      <c r="A157" s="14"/>
      <c r="B157" s="14"/>
      <c r="C157" s="14"/>
      <c r="D157" s="14"/>
      <c r="E157" s="14"/>
      <c r="F157" s="14"/>
    </row>
    <row r="158" spans="1:6" x14ac:dyDescent="0.25">
      <c r="A158" s="14"/>
      <c r="B158" s="14"/>
      <c r="C158" s="14"/>
      <c r="D158" s="14"/>
      <c r="E158" s="14"/>
      <c r="F158" s="14"/>
    </row>
    <row r="159" spans="1:6" x14ac:dyDescent="0.25">
      <c r="A159" s="14"/>
      <c r="B159" s="14"/>
      <c r="C159" s="14"/>
      <c r="D159" s="14"/>
      <c r="E159" s="14"/>
      <c r="F159" s="14"/>
    </row>
    <row r="160" spans="1:6" x14ac:dyDescent="0.25">
      <c r="A160" s="14"/>
      <c r="B160" s="14"/>
      <c r="C160" s="14"/>
      <c r="D160" s="14"/>
      <c r="E160" s="14"/>
      <c r="F160" s="14"/>
    </row>
    <row r="161" spans="1:6" x14ac:dyDescent="0.25">
      <c r="A161" s="14"/>
      <c r="B161" s="14"/>
      <c r="C161" s="14"/>
      <c r="D161" s="14"/>
      <c r="E161" s="14"/>
      <c r="F161" s="14"/>
    </row>
    <row r="162" spans="1:6" x14ac:dyDescent="0.25">
      <c r="A162" s="14"/>
      <c r="B162" s="14"/>
      <c r="C162" s="14"/>
      <c r="D162" s="14"/>
      <c r="E162" s="14"/>
      <c r="F162" s="14"/>
    </row>
    <row r="163" spans="1:6" x14ac:dyDescent="0.25">
      <c r="A163" s="14"/>
      <c r="B163" s="14"/>
      <c r="C163" s="14"/>
      <c r="D163" s="14"/>
      <c r="E163" s="14"/>
      <c r="F163" s="14"/>
    </row>
    <row r="164" spans="1:6" x14ac:dyDescent="0.25">
      <c r="A164" s="14"/>
      <c r="B164" s="14"/>
      <c r="C164" s="14"/>
      <c r="D164" s="14"/>
      <c r="E164" s="14"/>
      <c r="F164" s="14"/>
    </row>
    <row r="165" spans="1:6" x14ac:dyDescent="0.25">
      <c r="A165" s="14"/>
      <c r="B165" s="14"/>
      <c r="C165" s="14"/>
      <c r="D165" s="14"/>
      <c r="E165" s="14"/>
      <c r="F165" s="14"/>
    </row>
    <row r="166" spans="1:6" x14ac:dyDescent="0.25">
      <c r="A166" s="14"/>
      <c r="B166" s="14"/>
      <c r="C166" s="14"/>
      <c r="D166" s="14"/>
      <c r="E166" s="14"/>
      <c r="F166" s="14"/>
    </row>
    <row r="167" spans="1:6" x14ac:dyDescent="0.25">
      <c r="A167" s="14"/>
      <c r="B167" s="14"/>
      <c r="C167" s="14"/>
      <c r="D167" s="14"/>
      <c r="E167" s="14"/>
      <c r="F167" s="14"/>
    </row>
    <row r="168" spans="1:6" x14ac:dyDescent="0.25">
      <c r="A168" s="14"/>
      <c r="B168" s="14"/>
      <c r="C168" s="14"/>
      <c r="D168" s="14"/>
      <c r="E168" s="14"/>
      <c r="F168" s="14"/>
    </row>
    <row r="169" spans="1:6" x14ac:dyDescent="0.25">
      <c r="A169" s="14"/>
      <c r="B169" s="14"/>
      <c r="C169" s="14"/>
      <c r="D169" s="14"/>
      <c r="E169" s="14"/>
      <c r="F169" s="14"/>
    </row>
    <row r="170" spans="1:6" x14ac:dyDescent="0.25">
      <c r="A170" s="14"/>
      <c r="B170" s="14"/>
      <c r="C170" s="14"/>
      <c r="D170" s="14"/>
      <c r="E170" s="14"/>
      <c r="F170" s="14"/>
    </row>
    <row r="171" spans="1:6" x14ac:dyDescent="0.25">
      <c r="A171" s="14"/>
      <c r="B171" s="14"/>
      <c r="C171" s="14"/>
      <c r="D171" s="14"/>
      <c r="E171" s="14"/>
      <c r="F171" s="14"/>
    </row>
    <row r="172" spans="1:6" x14ac:dyDescent="0.25">
      <c r="A172" s="14"/>
      <c r="B172" s="14"/>
      <c r="C172" s="14"/>
      <c r="D172" s="14"/>
      <c r="E172" s="14"/>
      <c r="F172" s="14"/>
    </row>
    <row r="173" spans="1:6" x14ac:dyDescent="0.25">
      <c r="A173" s="14"/>
      <c r="B173" s="14"/>
      <c r="C173" s="14"/>
      <c r="D173" s="14"/>
      <c r="E173" s="14"/>
      <c r="F173" s="14"/>
    </row>
    <row r="174" spans="1:6" x14ac:dyDescent="0.25">
      <c r="A174" s="14"/>
      <c r="B174" s="14"/>
      <c r="C174" s="14"/>
      <c r="D174" s="14"/>
      <c r="E174" s="14"/>
      <c r="F174" s="14"/>
    </row>
    <row r="175" spans="1:6" x14ac:dyDescent="0.25">
      <c r="A175" s="14"/>
      <c r="B175" s="14"/>
      <c r="C175" s="14"/>
      <c r="D175" s="14"/>
      <c r="E175" s="14"/>
      <c r="F175" s="14"/>
    </row>
    <row r="176" spans="1:6" x14ac:dyDescent="0.25">
      <c r="A176" s="14"/>
      <c r="B176" s="14"/>
      <c r="C176" s="14"/>
      <c r="D176" s="14"/>
      <c r="E176" s="14"/>
      <c r="F176" s="14"/>
    </row>
    <row r="177" spans="1:6" x14ac:dyDescent="0.25">
      <c r="A177" s="14"/>
      <c r="B177" s="14"/>
      <c r="C177" s="14"/>
      <c r="D177" s="14"/>
      <c r="E177" s="14"/>
      <c r="F177" s="14"/>
    </row>
    <row r="178" spans="1:6" x14ac:dyDescent="0.25">
      <c r="A178" s="14"/>
      <c r="B178" s="14"/>
      <c r="C178" s="14"/>
      <c r="D178" s="14"/>
      <c r="E178" s="14"/>
      <c r="F178" s="14"/>
    </row>
    <row r="179" spans="1:6" x14ac:dyDescent="0.25">
      <c r="A179" s="14"/>
      <c r="B179" s="14"/>
      <c r="C179" s="14"/>
      <c r="D179" s="14"/>
      <c r="E179" s="14"/>
      <c r="F179" s="14"/>
    </row>
    <row r="180" spans="1:6" x14ac:dyDescent="0.25">
      <c r="A180" s="14"/>
      <c r="B180" s="14"/>
      <c r="C180" s="14"/>
      <c r="D180" s="14"/>
      <c r="E180" s="14"/>
      <c r="F180" s="14"/>
    </row>
    <row r="181" spans="1:6" x14ac:dyDescent="0.25">
      <c r="A181" s="14"/>
      <c r="B181" s="14"/>
      <c r="C181" s="14"/>
      <c r="D181" s="14"/>
      <c r="E181" s="14"/>
      <c r="F181" s="14"/>
    </row>
    <row r="182" spans="1:6" x14ac:dyDescent="0.25">
      <c r="A182" s="14"/>
      <c r="B182" s="14"/>
      <c r="C182" s="14"/>
      <c r="D182" s="14"/>
      <c r="E182" s="14"/>
      <c r="F182" s="14"/>
    </row>
    <row r="183" spans="1:6" x14ac:dyDescent="0.25">
      <c r="A183" s="14"/>
      <c r="B183" s="14"/>
      <c r="C183" s="14"/>
      <c r="D183" s="14"/>
      <c r="E183" s="14"/>
      <c r="F183" s="14"/>
    </row>
    <row r="184" spans="1:6" x14ac:dyDescent="0.25">
      <c r="A184" s="14"/>
      <c r="B184" s="14"/>
      <c r="C184" s="14"/>
      <c r="D184" s="14"/>
      <c r="E184" s="14"/>
      <c r="F184" s="14"/>
    </row>
    <row r="185" spans="1:6" x14ac:dyDescent="0.25">
      <c r="A185" s="14"/>
      <c r="B185" s="14"/>
      <c r="C185" s="14"/>
      <c r="D185" s="14"/>
      <c r="E185" s="14"/>
      <c r="F185" s="14"/>
    </row>
    <row r="186" spans="1:6" x14ac:dyDescent="0.25">
      <c r="A186" s="14"/>
      <c r="B186" s="14"/>
      <c r="C186" s="14"/>
      <c r="D186" s="14"/>
      <c r="E186" s="14"/>
      <c r="F186" s="14"/>
    </row>
    <row r="187" spans="1:6" x14ac:dyDescent="0.25">
      <c r="A187" s="14"/>
      <c r="B187" s="14"/>
      <c r="C187" s="14"/>
      <c r="D187" s="14"/>
      <c r="E187" s="14"/>
      <c r="F187" s="14"/>
    </row>
    <row r="188" spans="1:6" x14ac:dyDescent="0.25">
      <c r="A188" s="14"/>
      <c r="B188" s="14"/>
      <c r="C188" s="14"/>
      <c r="D188" s="14"/>
      <c r="E188" s="14"/>
      <c r="F188" s="14"/>
    </row>
    <row r="189" spans="1:6" x14ac:dyDescent="0.25">
      <c r="A189" s="14"/>
      <c r="B189" s="14"/>
      <c r="C189" s="14"/>
      <c r="D189" s="14"/>
      <c r="E189" s="14"/>
      <c r="F189" s="14"/>
    </row>
    <row r="190" spans="1:6" x14ac:dyDescent="0.25">
      <c r="A190" s="14"/>
      <c r="B190" s="14"/>
      <c r="C190" s="14"/>
      <c r="D190" s="14"/>
      <c r="E190" s="14"/>
      <c r="F190" s="14"/>
    </row>
    <row r="191" spans="1:6" x14ac:dyDescent="0.25">
      <c r="A191" s="14"/>
      <c r="B191" s="14"/>
      <c r="C191" s="14"/>
      <c r="D191" s="14"/>
      <c r="E191" s="14"/>
      <c r="F191" s="14"/>
    </row>
    <row r="192" spans="1:6" x14ac:dyDescent="0.25">
      <c r="A192" s="14"/>
      <c r="B192" s="14"/>
      <c r="C192" s="14"/>
      <c r="D192" s="14"/>
      <c r="E192" s="14"/>
      <c r="F192" s="14"/>
    </row>
    <row r="193" spans="1:6" x14ac:dyDescent="0.25">
      <c r="A193" s="14"/>
      <c r="B193" s="14"/>
      <c r="C193" s="14"/>
      <c r="D193" s="14"/>
      <c r="E193" s="14"/>
      <c r="F193" s="14"/>
    </row>
    <row r="194" spans="1:6" x14ac:dyDescent="0.25">
      <c r="A194" s="14"/>
      <c r="B194" s="14"/>
      <c r="C194" s="14"/>
      <c r="D194" s="14"/>
      <c r="E194" s="14"/>
      <c r="F194" s="14"/>
    </row>
    <row r="195" spans="1:6" x14ac:dyDescent="0.25">
      <c r="A195" s="14"/>
      <c r="B195" s="14"/>
      <c r="C195" s="14"/>
      <c r="D195" s="14"/>
      <c r="E195" s="14"/>
      <c r="F195" s="14"/>
    </row>
  </sheetData>
  <mergeCells count="17">
    <mergeCell ref="B9:F9"/>
    <mergeCell ref="B6:F6"/>
    <mergeCell ref="B1:F1"/>
    <mergeCell ref="B2:F2"/>
    <mergeCell ref="B3:F3"/>
    <mergeCell ref="B4:F4"/>
    <mergeCell ref="B5:F5"/>
    <mergeCell ref="B10:F10"/>
    <mergeCell ref="B7:F7"/>
    <mergeCell ref="B8:F8"/>
    <mergeCell ref="A12:F12"/>
    <mergeCell ref="A14:A16"/>
    <mergeCell ref="B14:B16"/>
    <mergeCell ref="C14:C16"/>
    <mergeCell ref="D14:F14"/>
    <mergeCell ref="D15:E15"/>
    <mergeCell ref="F15:F16"/>
  </mergeCells>
  <pageMargins left="0.98425196850393704" right="0.19685039370078741" top="0.78740157480314965" bottom="0.78740157480314965" header="0.31496062992125984" footer="0.31496062992125984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8"/>
  <sheetViews>
    <sheetView showZeros="0" zoomScaleNormal="100" zoomScaleSheetLayoutView="100" workbookViewId="0">
      <pane xSplit="3" ySplit="15" topLeftCell="D16" activePane="bottomRight" state="frozen"/>
      <selection pane="topRight" activeCell="D1" sqref="D1"/>
      <selection pane="bottomLeft" activeCell="A16" sqref="A16"/>
      <selection pane="bottomRight" activeCell="N12" sqref="N1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1.140625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86" t="s">
        <v>434</v>
      </c>
      <c r="C1" s="286"/>
      <c r="D1" s="286"/>
      <c r="E1" s="286"/>
      <c r="F1" s="286"/>
      <c r="G1" s="286"/>
    </row>
    <row r="2" spans="1:10" x14ac:dyDescent="0.25">
      <c r="B2" s="286" t="s">
        <v>433</v>
      </c>
      <c r="C2" s="286"/>
      <c r="D2" s="286"/>
      <c r="E2" s="286"/>
      <c r="F2" s="286"/>
      <c r="G2" s="286"/>
    </row>
    <row r="3" spans="1:10" x14ac:dyDescent="0.25">
      <c r="B3" s="286" t="s">
        <v>432</v>
      </c>
      <c r="C3" s="286"/>
      <c r="D3" s="286"/>
      <c r="E3" s="286"/>
      <c r="F3" s="286"/>
      <c r="G3" s="286"/>
    </row>
    <row r="4" spans="1:10" x14ac:dyDescent="0.25">
      <c r="B4" s="286" t="s">
        <v>449</v>
      </c>
      <c r="C4" s="286"/>
      <c r="D4" s="286"/>
      <c r="E4" s="286"/>
      <c r="F4" s="286"/>
      <c r="G4" s="286"/>
    </row>
    <row r="5" spans="1:10" ht="15" customHeight="1" x14ac:dyDescent="0.25">
      <c r="B5" s="287" t="s">
        <v>430</v>
      </c>
      <c r="C5" s="287"/>
      <c r="D5" s="287"/>
      <c r="E5" s="287"/>
      <c r="F5" s="287"/>
      <c r="G5" s="287"/>
    </row>
    <row r="6" spans="1:10" ht="15" customHeight="1" x14ac:dyDescent="0.25">
      <c r="B6" s="287" t="s">
        <v>460</v>
      </c>
      <c r="C6" s="287"/>
      <c r="D6" s="287"/>
      <c r="E6" s="287"/>
      <c r="F6" s="287"/>
      <c r="G6" s="287"/>
    </row>
    <row r="7" spans="1:10" ht="15" customHeight="1" x14ac:dyDescent="0.25">
      <c r="B7" s="287" t="s">
        <v>470</v>
      </c>
      <c r="C7" s="287"/>
      <c r="D7" s="287"/>
      <c r="E7" s="287"/>
      <c r="F7" s="287"/>
      <c r="G7" s="287"/>
    </row>
    <row r="8" spans="1:10" ht="15" customHeight="1" x14ac:dyDescent="0.25">
      <c r="B8" s="287" t="s">
        <v>462</v>
      </c>
      <c r="C8" s="287"/>
      <c r="D8" s="287"/>
      <c r="E8" s="287"/>
      <c r="F8" s="287"/>
      <c r="G8" s="287"/>
    </row>
    <row r="10" spans="1:10" ht="30.75" customHeight="1" x14ac:dyDescent="0.25">
      <c r="A10" s="277" t="s">
        <v>469</v>
      </c>
      <c r="B10" s="277"/>
      <c r="C10" s="277"/>
      <c r="D10" s="277"/>
      <c r="E10" s="277"/>
      <c r="F10" s="277"/>
      <c r="G10" s="277"/>
    </row>
    <row r="11" spans="1:10" ht="17.25" customHeight="1" x14ac:dyDescent="0.25">
      <c r="G11" s="4" t="s">
        <v>188</v>
      </c>
    </row>
    <row r="12" spans="1:10" x14ac:dyDescent="0.25">
      <c r="A12" s="278" t="s">
        <v>5</v>
      </c>
      <c r="B12" s="279" t="s">
        <v>194</v>
      </c>
      <c r="C12" s="279" t="s">
        <v>60</v>
      </c>
      <c r="D12" s="280" t="s">
        <v>0</v>
      </c>
      <c r="E12" s="281" t="s">
        <v>222</v>
      </c>
      <c r="F12" s="282"/>
      <c r="G12" s="283"/>
    </row>
    <row r="13" spans="1:10" x14ac:dyDescent="0.25">
      <c r="A13" s="278"/>
      <c r="B13" s="279"/>
      <c r="C13" s="279"/>
      <c r="D13" s="280"/>
      <c r="E13" s="280" t="s">
        <v>1</v>
      </c>
      <c r="F13" s="280"/>
      <c r="G13" s="279" t="s">
        <v>2</v>
      </c>
    </row>
    <row r="14" spans="1:10" ht="28.5" customHeight="1" x14ac:dyDescent="0.25">
      <c r="A14" s="278"/>
      <c r="B14" s="279"/>
      <c r="C14" s="279"/>
      <c r="D14" s="280"/>
      <c r="E14" s="250" t="s">
        <v>3</v>
      </c>
      <c r="F14" s="249" t="s">
        <v>4</v>
      </c>
      <c r="G14" s="279"/>
    </row>
    <row r="15" spans="1:10" ht="15.95" customHeight="1" x14ac:dyDescent="0.25">
      <c r="A15" s="7" t="s">
        <v>79</v>
      </c>
      <c r="B15" s="270" t="s">
        <v>6</v>
      </c>
      <c r="C15" s="271"/>
      <c r="D15" s="271"/>
      <c r="E15" s="271"/>
      <c r="F15" s="271"/>
      <c r="G15" s="272"/>
      <c r="I15" s="290" t="s">
        <v>448</v>
      </c>
      <c r="J15" s="290"/>
    </row>
    <row r="16" spans="1:10" ht="15" customHeight="1" x14ac:dyDescent="0.25">
      <c r="A16" s="7" t="s">
        <v>204</v>
      </c>
      <c r="B16" s="8" t="s">
        <v>63</v>
      </c>
      <c r="C16" s="9" t="s">
        <v>9</v>
      </c>
      <c r="D16" s="10">
        <f>E16+G16</f>
        <v>65969</v>
      </c>
      <c r="E16" s="10">
        <v>65969</v>
      </c>
      <c r="F16" s="10">
        <v>48950</v>
      </c>
      <c r="G16" s="10"/>
      <c r="I16" s="131" t="s">
        <v>447</v>
      </c>
      <c r="J16" s="26">
        <f>D16+D18+D22+D28+D33+D39+D44+D49+D54+D59+D64+D69+D74+D77</f>
        <v>3911125</v>
      </c>
    </row>
    <row r="17" spans="1:16" ht="15" customHeight="1" x14ac:dyDescent="0.25">
      <c r="A17" s="7" t="s">
        <v>80</v>
      </c>
      <c r="B17" s="8" t="s">
        <v>20</v>
      </c>
      <c r="C17" s="9"/>
      <c r="D17" s="10">
        <f>SUM(D18:D20)</f>
        <v>2483806</v>
      </c>
      <c r="E17" s="10">
        <f>SUM(E18:E20)</f>
        <v>2404609</v>
      </c>
      <c r="F17" s="10">
        <f>SUM(F18:F20)</f>
        <v>1236447</v>
      </c>
      <c r="G17" s="10">
        <f>SUM(G18:G20)</f>
        <v>79197</v>
      </c>
      <c r="I17" s="131" t="s">
        <v>446</v>
      </c>
      <c r="J17" s="26"/>
    </row>
    <row r="18" spans="1:16" ht="15" customHeight="1" x14ac:dyDescent="0.25">
      <c r="A18" s="13"/>
      <c r="B18" s="14"/>
      <c r="C18" s="9" t="s">
        <v>9</v>
      </c>
      <c r="D18" s="10">
        <f>E18+G18</f>
        <v>2029076</v>
      </c>
      <c r="E18" s="10">
        <v>1993322</v>
      </c>
      <c r="F18" s="10">
        <v>1236447</v>
      </c>
      <c r="G18" s="10">
        <v>35754</v>
      </c>
      <c r="I18" s="131" t="s">
        <v>445</v>
      </c>
      <c r="J18" s="26">
        <f>D78+D82</f>
        <v>72405</v>
      </c>
    </row>
    <row r="19" spans="1:16" ht="15" customHeight="1" x14ac:dyDescent="0.25">
      <c r="A19" s="13"/>
      <c r="B19" s="52"/>
      <c r="C19" s="9" t="s">
        <v>25</v>
      </c>
      <c r="D19" s="10">
        <f>E19+G19</f>
        <v>260685</v>
      </c>
      <c r="E19" s="10">
        <v>260685</v>
      </c>
      <c r="F19" s="10"/>
      <c r="G19" s="10"/>
      <c r="I19" s="131" t="s">
        <v>444</v>
      </c>
      <c r="J19" s="26">
        <f>D19+D83+D90+D94+D98+D102+D106+D110+D114+D118+D122+D126+D182</f>
        <v>500592</v>
      </c>
    </row>
    <row r="20" spans="1:16" ht="15" customHeight="1" x14ac:dyDescent="0.25">
      <c r="A20" s="13"/>
      <c r="B20" s="53"/>
      <c r="C20" s="9" t="s">
        <v>22</v>
      </c>
      <c r="D20" s="10">
        <f>E20+G20</f>
        <v>194045</v>
      </c>
      <c r="E20" s="10">
        <v>150602</v>
      </c>
      <c r="F20" s="10"/>
      <c r="G20" s="10">
        <v>43443</v>
      </c>
      <c r="I20" s="131" t="s">
        <v>443</v>
      </c>
      <c r="J20" s="26">
        <f>D23+D29+D34+D40+D45+D50+D55+D60+D65+D70+D75+D84+D91+D95+D99+D103+D107+D111+D115+D119+D123+D127+D130</f>
        <v>1499338</v>
      </c>
    </row>
    <row r="21" spans="1:16" ht="15" customHeight="1" x14ac:dyDescent="0.25">
      <c r="A21" s="7" t="s">
        <v>81</v>
      </c>
      <c r="B21" s="8" t="s">
        <v>7</v>
      </c>
      <c r="C21" s="9"/>
      <c r="D21" s="10">
        <f>SUM(D22:D26)</f>
        <v>72312</v>
      </c>
      <c r="E21" s="10">
        <f>SUM(E22:E26)</f>
        <v>72312</v>
      </c>
      <c r="F21" s="10">
        <f>SUM(F22:F26)</f>
        <v>45658</v>
      </c>
      <c r="G21" s="10">
        <f>SUM(G22:G26)</f>
        <v>0</v>
      </c>
      <c r="I21" s="131" t="s">
        <v>442</v>
      </c>
      <c r="J21" s="26">
        <f>D20+D24+D30+D35+D41+D46+D51+D56+D61+D66+D71+D76+D87+D92+D96+D100+D104+D108+D112+D116+D120+D124+D128+D131</f>
        <v>1100660</v>
      </c>
    </row>
    <row r="22" spans="1:16" ht="15" customHeight="1" x14ac:dyDescent="0.25">
      <c r="A22" s="13"/>
      <c r="C22" s="9" t="s">
        <v>9</v>
      </c>
      <c r="D22" s="10">
        <f>E22+G22</f>
        <v>29317</v>
      </c>
      <c r="E22" s="10">
        <v>29317</v>
      </c>
      <c r="F22" s="10">
        <v>16856</v>
      </c>
      <c r="G22" s="10"/>
      <c r="I22" s="131" t="s">
        <v>441</v>
      </c>
      <c r="J22" s="26">
        <f>D135+D136</f>
        <v>39433</v>
      </c>
    </row>
    <row r="23" spans="1:16" ht="15" customHeight="1" x14ac:dyDescent="0.25">
      <c r="A23" s="13"/>
      <c r="C23" s="9" t="s">
        <v>33</v>
      </c>
      <c r="D23" s="10">
        <f>E23+G23</f>
        <v>2255</v>
      </c>
      <c r="E23" s="10">
        <v>2255</v>
      </c>
      <c r="F23" s="10">
        <v>1722</v>
      </c>
      <c r="G23" s="10"/>
      <c r="I23" s="131" t="s">
        <v>440</v>
      </c>
      <c r="J23" s="26">
        <f>D25+D36+D88+D140+D183+SUM(D186:D201)</f>
        <v>1796875</v>
      </c>
    </row>
    <row r="24" spans="1:16" ht="15" customHeight="1" x14ac:dyDescent="0.25">
      <c r="A24" s="13"/>
      <c r="C24" s="9" t="s">
        <v>22</v>
      </c>
      <c r="D24" s="10">
        <f>E24+G24</f>
        <v>19337</v>
      </c>
      <c r="E24" s="10">
        <v>19337</v>
      </c>
      <c r="F24" s="10">
        <v>14763</v>
      </c>
      <c r="G24" s="10"/>
      <c r="I24" s="131" t="s">
        <v>439</v>
      </c>
      <c r="J24" s="26">
        <f>SUM(D141:D178)</f>
        <v>5180925</v>
      </c>
    </row>
    <row r="25" spans="1:16" ht="15" customHeight="1" x14ac:dyDescent="0.25">
      <c r="A25" s="13"/>
      <c r="C25" s="54" t="s">
        <v>32</v>
      </c>
      <c r="D25" s="10">
        <f>E25+G25</f>
        <v>8161</v>
      </c>
      <c r="E25" s="10">
        <v>8161</v>
      </c>
      <c r="F25" s="10">
        <v>2251</v>
      </c>
      <c r="G25" s="10"/>
      <c r="I25" s="131" t="s">
        <v>438</v>
      </c>
      <c r="J25" s="26">
        <f>D26+D31+D37+D42+D47+D52+D57+D62+D67+D72+D204+D207+D208+D209+D210</f>
        <v>4687676</v>
      </c>
    </row>
    <row r="26" spans="1:16" ht="15" customHeight="1" x14ac:dyDescent="0.25">
      <c r="A26" s="31"/>
      <c r="B26" s="52"/>
      <c r="C26" s="54" t="s">
        <v>24</v>
      </c>
      <c r="D26" s="10">
        <f>E26+G26</f>
        <v>13242</v>
      </c>
      <c r="E26" s="29">
        <v>13242</v>
      </c>
      <c r="F26" s="29">
        <v>10066</v>
      </c>
      <c r="G26" s="29"/>
      <c r="I26" s="210" t="s">
        <v>191</v>
      </c>
      <c r="J26" s="209">
        <f>SUM(J16:J25)</f>
        <v>18789029</v>
      </c>
    </row>
    <row r="27" spans="1:16" ht="15" customHeight="1" x14ac:dyDescent="0.25">
      <c r="A27" s="7" t="s">
        <v>82</v>
      </c>
      <c r="B27" s="8" t="s">
        <v>10</v>
      </c>
      <c r="C27" s="9"/>
      <c r="D27" s="10">
        <f>SUM(D28:D31)</f>
        <v>59282</v>
      </c>
      <c r="E27" s="10">
        <f>SUM(E28:E31)</f>
        <v>59282</v>
      </c>
      <c r="F27" s="10">
        <f>SUM(F28:F31)</f>
        <v>41280</v>
      </c>
      <c r="G27" s="10">
        <f>SUM(G28:G31)</f>
        <v>0</v>
      </c>
      <c r="J27" s="208">
        <f>J26-D213</f>
        <v>0</v>
      </c>
    </row>
    <row r="28" spans="1:16" ht="15" customHeight="1" x14ac:dyDescent="0.25">
      <c r="A28" s="13"/>
      <c r="C28" s="9" t="s">
        <v>9</v>
      </c>
      <c r="D28" s="10">
        <f>E28+G28</f>
        <v>26113</v>
      </c>
      <c r="E28" s="10">
        <v>26113</v>
      </c>
      <c r="F28" s="10">
        <v>16109</v>
      </c>
      <c r="G28" s="10"/>
      <c r="J28" s="2">
        <f>J26-D213</f>
        <v>0</v>
      </c>
      <c r="P28" s="2" t="s">
        <v>202</v>
      </c>
    </row>
    <row r="29" spans="1:16" ht="15" customHeight="1" x14ac:dyDescent="0.25">
      <c r="A29" s="13"/>
      <c r="C29" s="9" t="s">
        <v>33</v>
      </c>
      <c r="D29" s="10">
        <f>E29+G29</f>
        <v>2245</v>
      </c>
      <c r="E29" s="10">
        <v>2245</v>
      </c>
      <c r="F29" s="10">
        <v>1714</v>
      </c>
      <c r="G29" s="10"/>
    </row>
    <row r="30" spans="1:16" ht="15" customHeight="1" x14ac:dyDescent="0.25">
      <c r="A30" s="13"/>
      <c r="C30" s="9" t="s">
        <v>22</v>
      </c>
      <c r="D30" s="10">
        <f>E30+G30</f>
        <v>17452</v>
      </c>
      <c r="E30" s="10">
        <v>17452</v>
      </c>
      <c r="F30" s="10">
        <v>13324</v>
      </c>
      <c r="G30" s="10"/>
    </row>
    <row r="31" spans="1:16" ht="15" customHeight="1" x14ac:dyDescent="0.25">
      <c r="A31" s="31"/>
      <c r="B31" s="52"/>
      <c r="C31" s="54" t="s">
        <v>24</v>
      </c>
      <c r="D31" s="10">
        <f>E31+G31</f>
        <v>13472</v>
      </c>
      <c r="E31" s="29">
        <v>13472</v>
      </c>
      <c r="F31" s="29">
        <v>10133</v>
      </c>
      <c r="G31" s="29"/>
    </row>
    <row r="32" spans="1:16" ht="15" customHeight="1" x14ac:dyDescent="0.25">
      <c r="A32" s="7" t="s">
        <v>83</v>
      </c>
      <c r="B32" s="8" t="s">
        <v>11</v>
      </c>
      <c r="C32" s="9"/>
      <c r="D32" s="10">
        <f>SUM(D33:D37)</f>
        <v>119104</v>
      </c>
      <c r="E32" s="10">
        <f>SUM(E33:E37)</f>
        <v>119104</v>
      </c>
      <c r="F32" s="10">
        <f>SUM(F33:F37)</f>
        <v>76956</v>
      </c>
      <c r="G32" s="10">
        <f>SUM(G33:G37)</f>
        <v>0</v>
      </c>
    </row>
    <row r="33" spans="1:7" ht="15" customHeight="1" x14ac:dyDescent="0.25">
      <c r="A33" s="13"/>
      <c r="C33" s="9" t="s">
        <v>9</v>
      </c>
      <c r="D33" s="10">
        <f>E33+G33</f>
        <v>38813</v>
      </c>
      <c r="E33" s="10">
        <v>38813</v>
      </c>
      <c r="F33" s="10">
        <v>24601</v>
      </c>
      <c r="G33" s="10"/>
    </row>
    <row r="34" spans="1:7" ht="15" customHeight="1" x14ac:dyDescent="0.25">
      <c r="A34" s="13"/>
      <c r="C34" s="9" t="s">
        <v>33</v>
      </c>
      <c r="D34" s="10">
        <f>E34+G34</f>
        <v>4510</v>
      </c>
      <c r="E34" s="10">
        <v>4510</v>
      </c>
      <c r="F34" s="10">
        <v>3443</v>
      </c>
      <c r="G34" s="10"/>
    </row>
    <row r="35" spans="1:7" ht="15" customHeight="1" x14ac:dyDescent="0.25">
      <c r="A35" s="13"/>
      <c r="C35" s="9" t="s">
        <v>22</v>
      </c>
      <c r="D35" s="10">
        <f>E35+G35</f>
        <v>59609</v>
      </c>
      <c r="E35" s="10">
        <v>59609</v>
      </c>
      <c r="F35" s="10">
        <v>36634</v>
      </c>
      <c r="G35" s="10"/>
    </row>
    <row r="36" spans="1:7" ht="15" customHeight="1" x14ac:dyDescent="0.25">
      <c r="A36" s="13"/>
      <c r="C36" s="54" t="s">
        <v>32</v>
      </c>
      <c r="D36" s="10">
        <f>E36+G36</f>
        <v>2628</v>
      </c>
      <c r="E36" s="10">
        <v>2628</v>
      </c>
      <c r="F36" s="10">
        <v>2006</v>
      </c>
      <c r="G36" s="10"/>
    </row>
    <row r="37" spans="1:7" ht="15" customHeight="1" x14ac:dyDescent="0.25">
      <c r="A37" s="31"/>
      <c r="B37" s="52"/>
      <c r="C37" s="54" t="s">
        <v>24</v>
      </c>
      <c r="D37" s="10">
        <f>E37+G37</f>
        <v>13544</v>
      </c>
      <c r="E37" s="29">
        <v>13544</v>
      </c>
      <c r="F37" s="29">
        <v>10272</v>
      </c>
      <c r="G37" s="29"/>
    </row>
    <row r="38" spans="1:7" ht="15" customHeight="1" x14ac:dyDescent="0.25">
      <c r="A38" s="7" t="s">
        <v>84</v>
      </c>
      <c r="B38" s="8" t="s">
        <v>12</v>
      </c>
      <c r="C38" s="9"/>
      <c r="D38" s="10">
        <f>SUM(D39:D42)</f>
        <v>111559</v>
      </c>
      <c r="E38" s="10">
        <f>SUM(E39:E42)</f>
        <v>111559</v>
      </c>
      <c r="F38" s="10">
        <f>SUM(F39:F42)</f>
        <v>70799</v>
      </c>
      <c r="G38" s="10">
        <f>SUM(G39:G42)</f>
        <v>0</v>
      </c>
    </row>
    <row r="39" spans="1:7" ht="15" customHeight="1" x14ac:dyDescent="0.25">
      <c r="A39" s="13"/>
      <c r="C39" s="9" t="s">
        <v>9</v>
      </c>
      <c r="D39" s="10">
        <f>E39+G39</f>
        <v>35456</v>
      </c>
      <c r="E39" s="10">
        <v>35456</v>
      </c>
      <c r="F39" s="10">
        <v>23046</v>
      </c>
      <c r="G39" s="10"/>
    </row>
    <row r="40" spans="1:7" ht="15" customHeight="1" x14ac:dyDescent="0.25">
      <c r="A40" s="13"/>
      <c r="C40" s="9" t="s">
        <v>33</v>
      </c>
      <c r="D40" s="10">
        <f>E40+G40</f>
        <v>6768</v>
      </c>
      <c r="E40" s="10">
        <v>6768</v>
      </c>
      <c r="F40" s="10">
        <v>5167</v>
      </c>
      <c r="G40" s="10"/>
    </row>
    <row r="41" spans="1:7" ht="15" customHeight="1" x14ac:dyDescent="0.25">
      <c r="A41" s="13"/>
      <c r="C41" s="9" t="s">
        <v>22</v>
      </c>
      <c r="D41" s="10">
        <f>E41+G41</f>
        <v>55808</v>
      </c>
      <c r="E41" s="10">
        <v>55808</v>
      </c>
      <c r="F41" s="10">
        <v>32304</v>
      </c>
      <c r="G41" s="10"/>
    </row>
    <row r="42" spans="1:7" ht="15" customHeight="1" x14ac:dyDescent="0.25">
      <c r="A42" s="31"/>
      <c r="B42" s="52"/>
      <c r="C42" s="54" t="s">
        <v>24</v>
      </c>
      <c r="D42" s="10">
        <f>E42+G42</f>
        <v>13527</v>
      </c>
      <c r="E42" s="29">
        <v>13527</v>
      </c>
      <c r="F42" s="29">
        <v>10282</v>
      </c>
      <c r="G42" s="29"/>
    </row>
    <row r="43" spans="1:7" ht="15" customHeight="1" x14ac:dyDescent="0.25">
      <c r="A43" s="7" t="s">
        <v>85</v>
      </c>
      <c r="B43" s="8" t="s">
        <v>13</v>
      </c>
      <c r="C43" s="9"/>
      <c r="D43" s="10">
        <f>SUM(D44:D47)</f>
        <v>63768</v>
      </c>
      <c r="E43" s="10">
        <f>SUM(E44:E47)</f>
        <v>59424</v>
      </c>
      <c r="F43" s="10">
        <f>SUM(F44:F47)</f>
        <v>38977</v>
      </c>
      <c r="G43" s="10">
        <f>SUM(G44:G47)</f>
        <v>4344</v>
      </c>
    </row>
    <row r="44" spans="1:7" ht="15" customHeight="1" x14ac:dyDescent="0.25">
      <c r="A44" s="13"/>
      <c r="C44" s="9" t="s">
        <v>9</v>
      </c>
      <c r="D44" s="10">
        <f>E44+G44</f>
        <v>32791</v>
      </c>
      <c r="E44" s="10">
        <v>28447</v>
      </c>
      <c r="F44" s="10">
        <v>15437</v>
      </c>
      <c r="G44" s="10">
        <v>4344</v>
      </c>
    </row>
    <row r="45" spans="1:7" ht="15" customHeight="1" x14ac:dyDescent="0.25">
      <c r="A45" s="13"/>
      <c r="C45" s="9" t="s">
        <v>33</v>
      </c>
      <c r="D45" s="10">
        <f>E45+G45</f>
        <v>4474</v>
      </c>
      <c r="E45" s="10">
        <v>4474</v>
      </c>
      <c r="F45" s="10">
        <v>3416</v>
      </c>
      <c r="G45" s="10"/>
    </row>
    <row r="46" spans="1:7" ht="15" customHeight="1" x14ac:dyDescent="0.25">
      <c r="A46" s="13"/>
      <c r="C46" s="9" t="s">
        <v>22</v>
      </c>
      <c r="D46" s="10">
        <f>E46+G46</f>
        <v>12958</v>
      </c>
      <c r="E46" s="10">
        <v>12958</v>
      </c>
      <c r="F46" s="10">
        <v>9893</v>
      </c>
      <c r="G46" s="10"/>
    </row>
    <row r="47" spans="1:7" ht="15" customHeight="1" x14ac:dyDescent="0.25">
      <c r="A47" s="31"/>
      <c r="B47" s="52"/>
      <c r="C47" s="54" t="s">
        <v>24</v>
      </c>
      <c r="D47" s="10">
        <f>E47+G47</f>
        <v>13545</v>
      </c>
      <c r="E47" s="29">
        <v>13545</v>
      </c>
      <c r="F47" s="29">
        <v>10231</v>
      </c>
      <c r="G47" s="29"/>
    </row>
    <row r="48" spans="1:7" ht="15" customHeight="1" x14ac:dyDescent="0.25">
      <c r="A48" s="7" t="s">
        <v>86</v>
      </c>
      <c r="B48" s="55" t="s">
        <v>14</v>
      </c>
      <c r="C48" s="9"/>
      <c r="D48" s="10">
        <f>SUM(D49:D52)</f>
        <v>71738</v>
      </c>
      <c r="E48" s="10">
        <f>SUM(E49:E52)</f>
        <v>71738</v>
      </c>
      <c r="F48" s="10">
        <f>SUM(F49:F52)</f>
        <v>49837</v>
      </c>
      <c r="G48" s="10">
        <f>SUM(G49:G52)</f>
        <v>0</v>
      </c>
    </row>
    <row r="49" spans="1:7" ht="15" customHeight="1" x14ac:dyDescent="0.25">
      <c r="A49" s="13"/>
      <c r="B49" s="56"/>
      <c r="C49" s="9" t="s">
        <v>9</v>
      </c>
      <c r="D49" s="10">
        <f>E49+G49</f>
        <v>36495</v>
      </c>
      <c r="E49" s="10">
        <v>36495</v>
      </c>
      <c r="F49" s="10">
        <v>23082</v>
      </c>
      <c r="G49" s="10"/>
    </row>
    <row r="50" spans="1:7" ht="15" customHeight="1" x14ac:dyDescent="0.25">
      <c r="A50" s="13"/>
      <c r="B50" s="56"/>
      <c r="C50" s="9" t="s">
        <v>33</v>
      </c>
      <c r="D50" s="10">
        <f>E50+G50</f>
        <v>4514</v>
      </c>
      <c r="E50" s="10">
        <v>4514</v>
      </c>
      <c r="F50" s="10">
        <v>3446</v>
      </c>
      <c r="G50" s="10"/>
    </row>
    <row r="51" spans="1:7" ht="15" customHeight="1" x14ac:dyDescent="0.25">
      <c r="A51" s="13"/>
      <c r="B51" s="56"/>
      <c r="C51" s="9" t="s">
        <v>22</v>
      </c>
      <c r="D51" s="10">
        <f>E51+G51</f>
        <v>17501</v>
      </c>
      <c r="E51" s="10">
        <v>17501</v>
      </c>
      <c r="F51" s="10">
        <v>13362</v>
      </c>
      <c r="G51" s="10"/>
    </row>
    <row r="52" spans="1:7" ht="15" customHeight="1" x14ac:dyDescent="0.25">
      <c r="A52" s="57"/>
      <c r="B52" s="58"/>
      <c r="C52" s="54" t="s">
        <v>24</v>
      </c>
      <c r="D52" s="10">
        <f>E52+G52</f>
        <v>13228</v>
      </c>
      <c r="E52" s="29">
        <v>13228</v>
      </c>
      <c r="F52" s="29">
        <v>9947</v>
      </c>
      <c r="G52" s="29"/>
    </row>
    <row r="53" spans="1:7" ht="15" customHeight="1" x14ac:dyDescent="0.25">
      <c r="A53" s="13" t="s">
        <v>87</v>
      </c>
      <c r="B53" s="14" t="s">
        <v>15</v>
      </c>
      <c r="C53" s="9"/>
      <c r="D53" s="10">
        <f>SUM(D54:D57)</f>
        <v>78982</v>
      </c>
      <c r="E53" s="10">
        <f>SUM(E54:E57)</f>
        <v>78982</v>
      </c>
      <c r="F53" s="10">
        <f>SUM(F54:F57)</f>
        <v>56001</v>
      </c>
      <c r="G53" s="10">
        <f>SUM(G54:G57)</f>
        <v>0</v>
      </c>
    </row>
    <row r="54" spans="1:7" ht="15" customHeight="1" x14ac:dyDescent="0.25">
      <c r="A54" s="13"/>
      <c r="C54" s="9" t="s">
        <v>9</v>
      </c>
      <c r="D54" s="10">
        <f>E54+G54</f>
        <v>32788</v>
      </c>
      <c r="E54" s="10">
        <v>32788</v>
      </c>
      <c r="F54" s="10">
        <v>20955</v>
      </c>
      <c r="G54" s="10"/>
    </row>
    <row r="55" spans="1:7" ht="15" customHeight="1" x14ac:dyDescent="0.25">
      <c r="A55" s="13"/>
      <c r="C55" s="9" t="s">
        <v>33</v>
      </c>
      <c r="D55" s="10">
        <f>E55+G55</f>
        <v>6729</v>
      </c>
      <c r="E55" s="10">
        <v>6729</v>
      </c>
      <c r="F55" s="10">
        <v>5137</v>
      </c>
      <c r="G55" s="10"/>
    </row>
    <row r="56" spans="1:7" ht="15" customHeight="1" x14ac:dyDescent="0.25">
      <c r="A56" s="13"/>
      <c r="C56" s="9" t="s">
        <v>22</v>
      </c>
      <c r="D56" s="10">
        <f>E56+G56</f>
        <v>25954</v>
      </c>
      <c r="E56" s="10">
        <v>25954</v>
      </c>
      <c r="F56" s="10">
        <v>19815</v>
      </c>
      <c r="G56" s="10"/>
    </row>
    <row r="57" spans="1:7" ht="15" customHeight="1" x14ac:dyDescent="0.25">
      <c r="A57" s="31"/>
      <c r="B57" s="52"/>
      <c r="C57" s="54" t="s">
        <v>24</v>
      </c>
      <c r="D57" s="10">
        <f>E57+G57</f>
        <v>13511</v>
      </c>
      <c r="E57" s="29">
        <v>13511</v>
      </c>
      <c r="F57" s="29">
        <v>10094</v>
      </c>
      <c r="G57" s="29"/>
    </row>
    <row r="58" spans="1:7" ht="15" customHeight="1" x14ac:dyDescent="0.25">
      <c r="A58" s="7" t="s">
        <v>88</v>
      </c>
      <c r="B58" s="8" t="s">
        <v>16</v>
      </c>
      <c r="C58" s="9"/>
      <c r="D58" s="10">
        <f>SUM(D59:D62)</f>
        <v>122847</v>
      </c>
      <c r="E58" s="10">
        <f>SUM(E59:E62)</f>
        <v>122847</v>
      </c>
      <c r="F58" s="10">
        <f>SUM(F59:F62)</f>
        <v>85670</v>
      </c>
      <c r="G58" s="10">
        <f>SUM(G59:G62)</f>
        <v>0</v>
      </c>
    </row>
    <row r="59" spans="1:7" ht="15" customHeight="1" x14ac:dyDescent="0.25">
      <c r="A59" s="13"/>
      <c r="C59" s="9" t="s">
        <v>9</v>
      </c>
      <c r="D59" s="10">
        <f>E59+G59</f>
        <v>57732</v>
      </c>
      <c r="E59" s="10">
        <v>57732</v>
      </c>
      <c r="F59" s="10">
        <v>36109</v>
      </c>
      <c r="G59" s="10"/>
    </row>
    <row r="60" spans="1:7" ht="15" customHeight="1" x14ac:dyDescent="0.25">
      <c r="A60" s="13"/>
      <c r="C60" s="9" t="s">
        <v>33</v>
      </c>
      <c r="D60" s="10">
        <f>E60+G60</f>
        <v>11102</v>
      </c>
      <c r="E60" s="10">
        <v>11102</v>
      </c>
      <c r="F60" s="10">
        <v>8476</v>
      </c>
      <c r="G60" s="10"/>
    </row>
    <row r="61" spans="1:7" ht="15" customHeight="1" x14ac:dyDescent="0.25">
      <c r="A61" s="13"/>
      <c r="C61" s="9" t="s">
        <v>22</v>
      </c>
      <c r="D61" s="10">
        <f>E61+G61</f>
        <v>37758</v>
      </c>
      <c r="E61" s="10">
        <v>37758</v>
      </c>
      <c r="F61" s="10">
        <v>28827</v>
      </c>
      <c r="G61" s="10"/>
    </row>
    <row r="62" spans="1:7" ht="15" customHeight="1" x14ac:dyDescent="0.25">
      <c r="A62" s="31"/>
      <c r="B62" s="52"/>
      <c r="C62" s="54" t="s">
        <v>24</v>
      </c>
      <c r="D62" s="10">
        <f>E62+G62</f>
        <v>16255</v>
      </c>
      <c r="E62" s="29">
        <v>16255</v>
      </c>
      <c r="F62" s="29">
        <v>12258</v>
      </c>
      <c r="G62" s="29"/>
    </row>
    <row r="63" spans="1:7" ht="15" customHeight="1" x14ac:dyDescent="0.25">
      <c r="A63" s="7" t="s">
        <v>89</v>
      </c>
      <c r="B63" s="8" t="s">
        <v>17</v>
      </c>
      <c r="C63" s="9"/>
      <c r="D63" s="10">
        <f>SUM(D64:D67)</f>
        <v>72599</v>
      </c>
      <c r="E63" s="10">
        <f>SUM(E64:E67)</f>
        <v>72599</v>
      </c>
      <c r="F63" s="10">
        <f>SUM(F64:F67)</f>
        <v>50445</v>
      </c>
      <c r="G63" s="10">
        <f>SUM(G64:G67)</f>
        <v>0</v>
      </c>
    </row>
    <row r="64" spans="1:7" ht="15" customHeight="1" x14ac:dyDescent="0.25">
      <c r="A64" s="13"/>
      <c r="C64" s="9" t="s">
        <v>9</v>
      </c>
      <c r="D64" s="10">
        <f>E64+G64</f>
        <v>35817</v>
      </c>
      <c r="E64" s="10">
        <v>35817</v>
      </c>
      <c r="F64" s="10">
        <v>22585</v>
      </c>
      <c r="G64" s="10"/>
    </row>
    <row r="65" spans="1:7" ht="15" customHeight="1" x14ac:dyDescent="0.25">
      <c r="A65" s="13"/>
      <c r="C65" s="9" t="s">
        <v>33</v>
      </c>
      <c r="D65" s="10">
        <f>E65+G65</f>
        <v>2148</v>
      </c>
      <c r="E65" s="10">
        <v>2148</v>
      </c>
      <c r="F65" s="10">
        <v>1640</v>
      </c>
      <c r="G65" s="10"/>
    </row>
    <row r="66" spans="1:7" ht="15" customHeight="1" x14ac:dyDescent="0.25">
      <c r="A66" s="13"/>
      <c r="C66" s="9" t="s">
        <v>22</v>
      </c>
      <c r="D66" s="10">
        <f>E66+G66</f>
        <v>21149</v>
      </c>
      <c r="E66" s="10">
        <v>21149</v>
      </c>
      <c r="F66" s="10">
        <v>16146</v>
      </c>
      <c r="G66" s="10"/>
    </row>
    <row r="67" spans="1:7" ht="15" customHeight="1" x14ac:dyDescent="0.25">
      <c r="A67" s="31"/>
      <c r="B67" s="52"/>
      <c r="C67" s="54" t="s">
        <v>24</v>
      </c>
      <c r="D67" s="10">
        <f>E67+G67</f>
        <v>13485</v>
      </c>
      <c r="E67" s="29">
        <v>13485</v>
      </c>
      <c r="F67" s="29">
        <v>10074</v>
      </c>
      <c r="G67" s="29"/>
    </row>
    <row r="68" spans="1:7" ht="15" customHeight="1" x14ac:dyDescent="0.25">
      <c r="A68" s="7" t="s">
        <v>90</v>
      </c>
      <c r="B68" s="8" t="s">
        <v>18</v>
      </c>
      <c r="C68" s="9"/>
      <c r="D68" s="10">
        <f>SUM(D69:D72)</f>
        <v>58861</v>
      </c>
      <c r="E68" s="10">
        <f>SUM(E69:E72)</f>
        <v>58861</v>
      </c>
      <c r="F68" s="10">
        <f>SUM(F69:F72)</f>
        <v>42366</v>
      </c>
      <c r="G68" s="10">
        <f>SUM(G69:G72)</f>
        <v>0</v>
      </c>
    </row>
    <row r="69" spans="1:7" ht="15" customHeight="1" x14ac:dyDescent="0.25">
      <c r="A69" s="13"/>
      <c r="C69" s="9" t="s">
        <v>9</v>
      </c>
      <c r="D69" s="10">
        <f>E69+G69</f>
        <v>25492</v>
      </c>
      <c r="E69" s="10">
        <v>25492</v>
      </c>
      <c r="F69" s="10">
        <v>16935</v>
      </c>
      <c r="G69" s="10"/>
    </row>
    <row r="70" spans="1:7" ht="15" customHeight="1" x14ac:dyDescent="0.25">
      <c r="A70" s="13"/>
      <c r="C70" s="9" t="s">
        <v>33</v>
      </c>
      <c r="D70" s="10">
        <f>E70+G70</f>
        <v>2265</v>
      </c>
      <c r="E70" s="10">
        <v>2265</v>
      </c>
      <c r="F70" s="10">
        <v>1729</v>
      </c>
      <c r="G70" s="10"/>
    </row>
    <row r="71" spans="1:7" ht="15" customHeight="1" x14ac:dyDescent="0.25">
      <c r="A71" s="13"/>
      <c r="C71" s="9" t="s">
        <v>22</v>
      </c>
      <c r="D71" s="10">
        <f>E71+G71</f>
        <v>21140</v>
      </c>
      <c r="E71" s="10">
        <v>21140</v>
      </c>
      <c r="F71" s="10">
        <v>16139</v>
      </c>
      <c r="G71" s="10"/>
    </row>
    <row r="72" spans="1:7" ht="15" customHeight="1" x14ac:dyDescent="0.25">
      <c r="A72" s="31"/>
      <c r="B72" s="52"/>
      <c r="C72" s="54" t="s">
        <v>24</v>
      </c>
      <c r="D72" s="10">
        <f>E72+G72</f>
        <v>9964</v>
      </c>
      <c r="E72" s="29">
        <v>9964</v>
      </c>
      <c r="F72" s="29">
        <v>7563</v>
      </c>
      <c r="G72" s="29"/>
    </row>
    <row r="73" spans="1:7" ht="15" customHeight="1" x14ac:dyDescent="0.25">
      <c r="A73" s="7" t="s">
        <v>91</v>
      </c>
      <c r="B73" s="8" t="s">
        <v>19</v>
      </c>
      <c r="C73" s="9"/>
      <c r="D73" s="10">
        <f>SUM(D74:D76)</f>
        <v>136793</v>
      </c>
      <c r="E73" s="10">
        <f>SUM(E74:E76)</f>
        <v>136793</v>
      </c>
      <c r="F73" s="10">
        <f>SUM(F74:F76)</f>
        <v>88500</v>
      </c>
      <c r="G73" s="10">
        <f>SUM(G74:G76)</f>
        <v>0</v>
      </c>
    </row>
    <row r="74" spans="1:7" ht="15" customHeight="1" x14ac:dyDescent="0.25">
      <c r="A74" s="13"/>
      <c r="C74" s="9" t="s">
        <v>9</v>
      </c>
      <c r="D74" s="10">
        <f>E74+G74</f>
        <v>94367</v>
      </c>
      <c r="E74" s="10">
        <v>94367</v>
      </c>
      <c r="F74" s="10">
        <v>56109</v>
      </c>
      <c r="G74" s="10"/>
    </row>
    <row r="75" spans="1:7" ht="15" customHeight="1" x14ac:dyDescent="0.25">
      <c r="A75" s="13"/>
      <c r="C75" s="9" t="s">
        <v>33</v>
      </c>
      <c r="D75" s="10">
        <f>E75+G75</f>
        <v>13258</v>
      </c>
      <c r="E75" s="10">
        <v>13258</v>
      </c>
      <c r="F75" s="10">
        <v>10122</v>
      </c>
      <c r="G75" s="10"/>
    </row>
    <row r="76" spans="1:7" ht="15" customHeight="1" x14ac:dyDescent="0.25">
      <c r="A76" s="13"/>
      <c r="C76" s="9" t="s">
        <v>22</v>
      </c>
      <c r="D76" s="10">
        <f>E76+G76</f>
        <v>29168</v>
      </c>
      <c r="E76" s="10">
        <v>29168</v>
      </c>
      <c r="F76" s="10">
        <v>22269</v>
      </c>
      <c r="G76" s="10"/>
    </row>
    <row r="77" spans="1:7" ht="15" customHeight="1" x14ac:dyDescent="0.25">
      <c r="A77" s="11" t="s">
        <v>92</v>
      </c>
      <c r="B77" s="8" t="s">
        <v>26</v>
      </c>
      <c r="C77" s="9" t="s">
        <v>9</v>
      </c>
      <c r="D77" s="10">
        <f>E77+G77</f>
        <v>1370899</v>
      </c>
      <c r="E77" s="10">
        <v>345504</v>
      </c>
      <c r="F77" s="10"/>
      <c r="G77" s="10">
        <v>1025395</v>
      </c>
    </row>
    <row r="78" spans="1:7" ht="15" customHeight="1" x14ac:dyDescent="0.25">
      <c r="A78" s="13" t="s">
        <v>93</v>
      </c>
      <c r="B78" s="18" t="s">
        <v>189</v>
      </c>
      <c r="C78" s="54" t="s">
        <v>21</v>
      </c>
      <c r="D78" s="10">
        <f>E78+G78</f>
        <v>11585</v>
      </c>
      <c r="E78" s="10"/>
      <c r="F78" s="10"/>
      <c r="G78" s="10">
        <v>11585</v>
      </c>
    </row>
    <row r="79" spans="1:7" ht="15.95" customHeight="1" x14ac:dyDescent="0.25">
      <c r="A79" s="15" t="s">
        <v>94</v>
      </c>
      <c r="B79" s="1" t="s">
        <v>195</v>
      </c>
      <c r="C79" s="16"/>
      <c r="D79" s="1">
        <f>D16+D17+D21+D27+D32+D38+D43+D48+D53+D58+D63+D68+D73+D77+D78</f>
        <v>4900104</v>
      </c>
      <c r="E79" s="1">
        <f>E16+E17+E21+E27+E32+E38+E43+E48+E53+E58+E63+E68+E73+E77+E78</f>
        <v>3779583</v>
      </c>
      <c r="F79" s="1">
        <f>F16+F17+F21+F27+F32+F38+F43+F48+F53+F58+F63+F68+F73+F77+F78</f>
        <v>1931886</v>
      </c>
      <c r="G79" s="1">
        <f>G16+G17+G21+G27+G32+G38+G43+G48+G53+G58+G63+G68+G73+G77+G78</f>
        <v>1120521</v>
      </c>
    </row>
    <row r="80" spans="1:7" ht="15.95" customHeight="1" x14ac:dyDescent="0.25">
      <c r="A80" s="13" t="s">
        <v>95</v>
      </c>
      <c r="B80" s="273" t="s">
        <v>66</v>
      </c>
      <c r="C80" s="274"/>
      <c r="D80" s="274"/>
      <c r="E80" s="274"/>
      <c r="F80" s="274"/>
      <c r="G80" s="275"/>
    </row>
    <row r="81" spans="1:7" ht="15" customHeight="1" x14ac:dyDescent="0.25">
      <c r="A81" s="7" t="s">
        <v>96</v>
      </c>
      <c r="B81" s="21" t="s">
        <v>20</v>
      </c>
      <c r="C81" s="22"/>
      <c r="D81" s="10">
        <f>D82+D83+D84+D87+D88</f>
        <v>1515171</v>
      </c>
      <c r="E81" s="10">
        <f>E82+E83+E84+E87+E88</f>
        <v>1297720</v>
      </c>
      <c r="F81" s="10">
        <f>F82+F83+F84+F87+F88</f>
        <v>0</v>
      </c>
      <c r="G81" s="10">
        <f>G82+G83+G84+G87+G88</f>
        <v>217451</v>
      </c>
    </row>
    <row r="82" spans="1:7" ht="15" customHeight="1" x14ac:dyDescent="0.25">
      <c r="A82" s="13"/>
      <c r="B82" s="49"/>
      <c r="C82" s="22" t="s">
        <v>21</v>
      </c>
      <c r="D82" s="10">
        <f>E82+G82</f>
        <v>60820</v>
      </c>
      <c r="E82" s="10">
        <v>60820</v>
      </c>
      <c r="F82" s="10"/>
      <c r="G82" s="10"/>
    </row>
    <row r="83" spans="1:7" ht="15" customHeight="1" x14ac:dyDescent="0.25">
      <c r="A83" s="13"/>
      <c r="B83" s="49"/>
      <c r="C83" s="22" t="s">
        <v>25</v>
      </c>
      <c r="D83" s="10">
        <f>E83+G83</f>
        <v>19495</v>
      </c>
      <c r="E83" s="10"/>
      <c r="F83" s="10"/>
      <c r="G83" s="10">
        <v>19495</v>
      </c>
    </row>
    <row r="84" spans="1:7" ht="15" customHeight="1" x14ac:dyDescent="0.25">
      <c r="A84" s="31"/>
      <c r="B84" s="32"/>
      <c r="C84" s="59" t="s">
        <v>33</v>
      </c>
      <c r="D84" s="10">
        <f>D85+D86</f>
        <v>1279214</v>
      </c>
      <c r="E84" s="10">
        <f>E85+E86</f>
        <v>1124701</v>
      </c>
      <c r="F84" s="10">
        <f>F85+F86</f>
        <v>0</v>
      </c>
      <c r="G84" s="10">
        <f>G85+G86</f>
        <v>154513</v>
      </c>
    </row>
    <row r="85" spans="1:7" ht="15" hidden="1" customHeight="1" x14ac:dyDescent="0.25">
      <c r="A85" s="60"/>
      <c r="B85" s="61" t="s">
        <v>8</v>
      </c>
      <c r="C85" s="62"/>
      <c r="D85" s="63">
        <f>E85+G85</f>
        <v>265544</v>
      </c>
      <c r="E85" s="63">
        <v>111031</v>
      </c>
      <c r="F85" s="63"/>
      <c r="G85" s="63">
        <v>154513</v>
      </c>
    </row>
    <row r="86" spans="1:7" ht="27.95" customHeight="1" x14ac:dyDescent="0.25">
      <c r="A86" s="31"/>
      <c r="B86" s="252" t="s">
        <v>187</v>
      </c>
      <c r="C86" s="59" t="s">
        <v>33</v>
      </c>
      <c r="D86" s="10">
        <f>E86+G86</f>
        <v>1013670</v>
      </c>
      <c r="E86" s="29">
        <v>1013670</v>
      </c>
      <c r="F86" s="64"/>
      <c r="G86" s="64"/>
    </row>
    <row r="87" spans="1:7" ht="15" customHeight="1" x14ac:dyDescent="0.25">
      <c r="A87" s="31"/>
      <c r="B87" s="32"/>
      <c r="C87" s="59" t="s">
        <v>22</v>
      </c>
      <c r="D87" s="10">
        <f>E87+G87</f>
        <v>102485</v>
      </c>
      <c r="E87" s="29">
        <v>59042</v>
      </c>
      <c r="F87" s="29"/>
      <c r="G87" s="29">
        <v>43443</v>
      </c>
    </row>
    <row r="88" spans="1:7" ht="15" customHeight="1" x14ac:dyDescent="0.25">
      <c r="A88" s="31"/>
      <c r="B88" s="32"/>
      <c r="C88" s="59" t="s">
        <v>32</v>
      </c>
      <c r="D88" s="10">
        <f>E88+G88</f>
        <v>53157</v>
      </c>
      <c r="E88" s="29">
        <v>53157</v>
      </c>
      <c r="F88" s="29"/>
      <c r="G88" s="29"/>
    </row>
    <row r="89" spans="1:7" ht="15" customHeight="1" x14ac:dyDescent="0.25">
      <c r="A89" s="27" t="s">
        <v>97</v>
      </c>
      <c r="B89" s="55" t="s">
        <v>7</v>
      </c>
      <c r="C89" s="54"/>
      <c r="D89" s="10">
        <f>SUM(D90:D92)</f>
        <v>20111</v>
      </c>
      <c r="E89" s="10">
        <f>SUM(E90:E92)</f>
        <v>15767</v>
      </c>
      <c r="F89" s="10">
        <f>SUM(F90:F92)</f>
        <v>0</v>
      </c>
      <c r="G89" s="10">
        <f>SUM(G90:G92)</f>
        <v>4344</v>
      </c>
    </row>
    <row r="90" spans="1:7" ht="15" customHeight="1" x14ac:dyDescent="0.25">
      <c r="A90" s="31"/>
      <c r="B90" s="65"/>
      <c r="C90" s="54" t="s">
        <v>25</v>
      </c>
      <c r="D90" s="10">
        <f>E90+G90</f>
        <v>7989</v>
      </c>
      <c r="E90" s="29">
        <v>7989</v>
      </c>
      <c r="F90" s="29"/>
      <c r="G90" s="29"/>
    </row>
    <row r="91" spans="1:7" ht="15" customHeight="1" x14ac:dyDescent="0.25">
      <c r="A91" s="31"/>
      <c r="B91" s="56"/>
      <c r="C91" s="54" t="s">
        <v>33</v>
      </c>
      <c r="D91" s="10">
        <f>E91+G91</f>
        <v>1738</v>
      </c>
      <c r="E91" s="29">
        <v>1738</v>
      </c>
      <c r="F91" s="29"/>
      <c r="G91" s="29"/>
    </row>
    <row r="92" spans="1:7" ht="15" customHeight="1" x14ac:dyDescent="0.25">
      <c r="A92" s="31"/>
      <c r="B92" s="56"/>
      <c r="C92" s="54" t="s">
        <v>22</v>
      </c>
      <c r="D92" s="10">
        <f>E92+G92</f>
        <v>10384</v>
      </c>
      <c r="E92" s="29">
        <v>6040</v>
      </c>
      <c r="F92" s="29"/>
      <c r="G92" s="29">
        <v>4344</v>
      </c>
    </row>
    <row r="93" spans="1:7" ht="15" customHeight="1" x14ac:dyDescent="0.25">
      <c r="A93" s="27" t="s">
        <v>98</v>
      </c>
      <c r="B93" s="8" t="s">
        <v>10</v>
      </c>
      <c r="C93" s="54"/>
      <c r="D93" s="10">
        <f>SUM(D94:D96)</f>
        <v>16284</v>
      </c>
      <c r="E93" s="10">
        <f>SUM(E94:E96)</f>
        <v>16284</v>
      </c>
      <c r="F93" s="10">
        <f>SUM(F94:F96)</f>
        <v>0</v>
      </c>
      <c r="G93" s="10">
        <f>SUM(G94:G96)</f>
        <v>0</v>
      </c>
    </row>
    <row r="94" spans="1:7" ht="15" customHeight="1" x14ac:dyDescent="0.25">
      <c r="A94" s="31"/>
      <c r="B94" s="52"/>
      <c r="C94" s="54" t="s">
        <v>25</v>
      </c>
      <c r="D94" s="10">
        <f>E94+G94</f>
        <v>6543</v>
      </c>
      <c r="E94" s="29">
        <v>6543</v>
      </c>
      <c r="F94" s="29"/>
      <c r="G94" s="29"/>
    </row>
    <row r="95" spans="1:7" ht="15" customHeight="1" x14ac:dyDescent="0.25">
      <c r="A95" s="31"/>
      <c r="B95" s="14"/>
      <c r="C95" s="54" t="s">
        <v>33</v>
      </c>
      <c r="D95" s="10">
        <f>E95+G95</f>
        <v>855</v>
      </c>
      <c r="E95" s="29">
        <v>855</v>
      </c>
      <c r="F95" s="29"/>
      <c r="G95" s="29"/>
    </row>
    <row r="96" spans="1:7" ht="15" customHeight="1" x14ac:dyDescent="0.25">
      <c r="A96" s="31"/>
      <c r="B96" s="14"/>
      <c r="C96" s="54" t="s">
        <v>22</v>
      </c>
      <c r="D96" s="10">
        <f>E96+G96</f>
        <v>8886</v>
      </c>
      <c r="E96" s="29">
        <v>8886</v>
      </c>
      <c r="F96" s="29"/>
      <c r="G96" s="29"/>
    </row>
    <row r="97" spans="1:7" ht="15" customHeight="1" x14ac:dyDescent="0.25">
      <c r="A97" s="27" t="s">
        <v>99</v>
      </c>
      <c r="B97" s="18" t="s">
        <v>11</v>
      </c>
      <c r="C97" s="54"/>
      <c r="D97" s="10">
        <f>SUM(D98:D100)</f>
        <v>26200</v>
      </c>
      <c r="E97" s="10">
        <f>SUM(E98:E100)</f>
        <v>26200</v>
      </c>
      <c r="F97" s="10">
        <f>SUM(F98:F100)</f>
        <v>0</v>
      </c>
      <c r="G97" s="10">
        <f>SUM(G98:G100)</f>
        <v>0</v>
      </c>
    </row>
    <row r="98" spans="1:7" ht="15" customHeight="1" x14ac:dyDescent="0.25">
      <c r="A98" s="31"/>
      <c r="B98" s="52"/>
      <c r="C98" s="54" t="s">
        <v>25</v>
      </c>
      <c r="D98" s="10">
        <f>E98+G98</f>
        <v>9638</v>
      </c>
      <c r="E98" s="29">
        <v>9638</v>
      </c>
      <c r="F98" s="29"/>
      <c r="G98" s="29"/>
    </row>
    <row r="99" spans="1:7" ht="15" customHeight="1" x14ac:dyDescent="0.25">
      <c r="A99" s="31"/>
      <c r="B99" s="66"/>
      <c r="C99" s="54" t="s">
        <v>33</v>
      </c>
      <c r="D99" s="10">
        <f>E99+G99</f>
        <v>3494</v>
      </c>
      <c r="E99" s="29">
        <v>3494</v>
      </c>
      <c r="F99" s="29"/>
      <c r="G99" s="29"/>
    </row>
    <row r="100" spans="1:7" ht="15" customHeight="1" x14ac:dyDescent="0.25">
      <c r="A100" s="31"/>
      <c r="B100" s="66"/>
      <c r="C100" s="54" t="s">
        <v>22</v>
      </c>
      <c r="D100" s="10">
        <f>E100+G100</f>
        <v>13068</v>
      </c>
      <c r="E100" s="29">
        <v>13068</v>
      </c>
      <c r="F100" s="29"/>
      <c r="G100" s="29"/>
    </row>
    <row r="101" spans="1:7" ht="15" customHeight="1" x14ac:dyDescent="0.25">
      <c r="A101" s="27" t="s">
        <v>100</v>
      </c>
      <c r="B101" s="18" t="s">
        <v>68</v>
      </c>
      <c r="C101" s="54"/>
      <c r="D101" s="10">
        <f>SUM(D102:D104)</f>
        <v>17939</v>
      </c>
      <c r="E101" s="10">
        <f>SUM(E102:E104)</f>
        <v>17939</v>
      </c>
      <c r="F101" s="10">
        <f>SUM(F102:F104)</f>
        <v>0</v>
      </c>
      <c r="G101" s="10">
        <f>SUM(G102:G104)</f>
        <v>0</v>
      </c>
    </row>
    <row r="102" spans="1:7" ht="15" customHeight="1" x14ac:dyDescent="0.25">
      <c r="A102" s="31"/>
      <c r="B102" s="52"/>
      <c r="C102" s="54" t="s">
        <v>25</v>
      </c>
      <c r="D102" s="10">
        <f>E102+G102</f>
        <v>8095</v>
      </c>
      <c r="E102" s="29">
        <v>8095</v>
      </c>
      <c r="F102" s="29"/>
      <c r="G102" s="29"/>
    </row>
    <row r="103" spans="1:7" ht="15" customHeight="1" x14ac:dyDescent="0.25">
      <c r="A103" s="31"/>
      <c r="B103" s="66"/>
      <c r="C103" s="54" t="s">
        <v>33</v>
      </c>
      <c r="D103" s="10">
        <f>E103+G103</f>
        <v>1867</v>
      </c>
      <c r="E103" s="29">
        <v>1867</v>
      </c>
      <c r="F103" s="29"/>
      <c r="G103" s="29"/>
    </row>
    <row r="104" spans="1:7" ht="15" customHeight="1" x14ac:dyDescent="0.25">
      <c r="A104" s="31"/>
      <c r="B104" s="66"/>
      <c r="C104" s="54" t="s">
        <v>22</v>
      </c>
      <c r="D104" s="10">
        <f>E104+G104</f>
        <v>7977</v>
      </c>
      <c r="E104" s="29">
        <v>7977</v>
      </c>
      <c r="F104" s="29"/>
      <c r="G104" s="29"/>
    </row>
    <row r="105" spans="1:7" ht="15" customHeight="1" x14ac:dyDescent="0.25">
      <c r="A105" s="27" t="s">
        <v>101</v>
      </c>
      <c r="B105" s="18" t="s">
        <v>69</v>
      </c>
      <c r="C105" s="54"/>
      <c r="D105" s="10">
        <f>SUM(D106:D108)</f>
        <v>14777</v>
      </c>
      <c r="E105" s="10">
        <f>SUM(E106:E108)</f>
        <v>14777</v>
      </c>
      <c r="F105" s="10">
        <f>SUM(F106:F108)</f>
        <v>0</v>
      </c>
      <c r="G105" s="10">
        <f>SUM(G106:G108)</f>
        <v>0</v>
      </c>
    </row>
    <row r="106" spans="1:7" ht="15" customHeight="1" x14ac:dyDescent="0.25">
      <c r="A106" s="31"/>
      <c r="B106" s="52"/>
      <c r="C106" s="54" t="s">
        <v>25</v>
      </c>
      <c r="D106" s="10">
        <f>E106+G106</f>
        <v>5636</v>
      </c>
      <c r="E106" s="29">
        <v>5636</v>
      </c>
      <c r="F106" s="29"/>
      <c r="G106" s="29"/>
    </row>
    <row r="107" spans="1:7" ht="15" customHeight="1" x14ac:dyDescent="0.25">
      <c r="A107" s="31"/>
      <c r="B107" s="66"/>
      <c r="C107" s="54" t="s">
        <v>33</v>
      </c>
      <c r="D107" s="10">
        <f>E107+G107</f>
        <v>1810</v>
      </c>
      <c r="E107" s="29">
        <v>1810</v>
      </c>
      <c r="F107" s="29"/>
      <c r="G107" s="29"/>
    </row>
    <row r="108" spans="1:7" ht="15" customHeight="1" x14ac:dyDescent="0.25">
      <c r="A108" s="31"/>
      <c r="B108" s="66"/>
      <c r="C108" s="54" t="s">
        <v>22</v>
      </c>
      <c r="D108" s="10">
        <f>E108+G108</f>
        <v>7331</v>
      </c>
      <c r="E108" s="29">
        <v>7331</v>
      </c>
      <c r="F108" s="29"/>
      <c r="G108" s="29"/>
    </row>
    <row r="109" spans="1:7" ht="15" customHeight="1" x14ac:dyDescent="0.25">
      <c r="A109" s="27" t="s">
        <v>102</v>
      </c>
      <c r="B109" s="18" t="s">
        <v>14</v>
      </c>
      <c r="C109" s="54"/>
      <c r="D109" s="10">
        <f>SUM(D110:D112)</f>
        <v>25490</v>
      </c>
      <c r="E109" s="10">
        <f>SUM(E110:E112)</f>
        <v>25490</v>
      </c>
      <c r="F109" s="10">
        <f>SUM(F110:F112)</f>
        <v>0</v>
      </c>
      <c r="G109" s="10">
        <f>SUM(G110:G112)</f>
        <v>0</v>
      </c>
    </row>
    <row r="110" spans="1:7" ht="15" customHeight="1" x14ac:dyDescent="0.25">
      <c r="A110" s="31"/>
      <c r="B110" s="52"/>
      <c r="C110" s="54" t="s">
        <v>25</v>
      </c>
      <c r="D110" s="10">
        <f>E110+G110</f>
        <v>10763</v>
      </c>
      <c r="E110" s="29">
        <v>10763</v>
      </c>
      <c r="F110" s="29"/>
      <c r="G110" s="29"/>
    </row>
    <row r="111" spans="1:7" ht="15" customHeight="1" x14ac:dyDescent="0.25">
      <c r="A111" s="31"/>
      <c r="B111" s="66"/>
      <c r="C111" s="54" t="s">
        <v>33</v>
      </c>
      <c r="D111" s="10">
        <f>E111+G111</f>
        <v>2409</v>
      </c>
      <c r="E111" s="29">
        <v>2409</v>
      </c>
      <c r="F111" s="29"/>
      <c r="G111" s="29"/>
    </row>
    <row r="112" spans="1:7" ht="15" customHeight="1" x14ac:dyDescent="0.25">
      <c r="A112" s="31"/>
      <c r="B112" s="66"/>
      <c r="C112" s="54" t="s">
        <v>22</v>
      </c>
      <c r="D112" s="10">
        <f>E112+G112</f>
        <v>12318</v>
      </c>
      <c r="E112" s="29">
        <v>12318</v>
      </c>
      <c r="F112" s="29"/>
      <c r="G112" s="29"/>
    </row>
    <row r="113" spans="1:7" ht="15" customHeight="1" x14ac:dyDescent="0.25">
      <c r="A113" s="27" t="s">
        <v>103</v>
      </c>
      <c r="B113" s="18" t="s">
        <v>15</v>
      </c>
      <c r="C113" s="54"/>
      <c r="D113" s="10">
        <f>SUM(D114:D116)</f>
        <v>19235</v>
      </c>
      <c r="E113" s="10">
        <f>SUM(E114:E116)</f>
        <v>19235</v>
      </c>
      <c r="F113" s="10">
        <f>SUM(F114:F116)</f>
        <v>0</v>
      </c>
      <c r="G113" s="10">
        <f>SUM(G114:G116)</f>
        <v>0</v>
      </c>
    </row>
    <row r="114" spans="1:7" ht="15" customHeight="1" x14ac:dyDescent="0.25">
      <c r="A114" s="31"/>
      <c r="B114" s="52"/>
      <c r="C114" s="54" t="s">
        <v>25</v>
      </c>
      <c r="D114" s="10">
        <f>E114+G114</f>
        <v>8859</v>
      </c>
      <c r="E114" s="29">
        <v>8859</v>
      </c>
      <c r="F114" s="29"/>
      <c r="G114" s="29"/>
    </row>
    <row r="115" spans="1:7" ht="15" customHeight="1" x14ac:dyDescent="0.25">
      <c r="A115" s="31"/>
      <c r="B115" s="66"/>
      <c r="C115" s="54" t="s">
        <v>33</v>
      </c>
      <c r="D115" s="10">
        <f>E115+G115</f>
        <v>1338</v>
      </c>
      <c r="E115" s="29">
        <v>1338</v>
      </c>
      <c r="F115" s="29"/>
      <c r="G115" s="29"/>
    </row>
    <row r="116" spans="1:7" ht="15" customHeight="1" x14ac:dyDescent="0.25">
      <c r="A116" s="31"/>
      <c r="B116" s="66"/>
      <c r="C116" s="54" t="s">
        <v>22</v>
      </c>
      <c r="D116" s="10">
        <f>E116+G116</f>
        <v>9038</v>
      </c>
      <c r="E116" s="29">
        <v>9038</v>
      </c>
      <c r="F116" s="29"/>
      <c r="G116" s="29"/>
    </row>
    <row r="117" spans="1:7" ht="15" customHeight="1" x14ac:dyDescent="0.25">
      <c r="A117" s="27" t="s">
        <v>104</v>
      </c>
      <c r="B117" s="55" t="s">
        <v>16</v>
      </c>
      <c r="C117" s="54"/>
      <c r="D117" s="10">
        <f>SUM(D118:D120)</f>
        <v>42339</v>
      </c>
      <c r="E117" s="10">
        <f>SUM(E118:E120)</f>
        <v>42339</v>
      </c>
      <c r="F117" s="10">
        <f>SUM(F118:F120)</f>
        <v>0</v>
      </c>
      <c r="G117" s="10">
        <f>SUM(G118:G120)</f>
        <v>0</v>
      </c>
    </row>
    <row r="118" spans="1:7" ht="15" customHeight="1" x14ac:dyDescent="0.25">
      <c r="A118" s="31"/>
      <c r="B118" s="52"/>
      <c r="C118" s="54" t="s">
        <v>25</v>
      </c>
      <c r="D118" s="10">
        <f>E118+G118</f>
        <v>16232</v>
      </c>
      <c r="E118" s="29">
        <v>16232</v>
      </c>
      <c r="F118" s="29"/>
      <c r="G118" s="29"/>
    </row>
    <row r="119" spans="1:7" ht="15" customHeight="1" x14ac:dyDescent="0.25">
      <c r="A119" s="31"/>
      <c r="B119" s="56"/>
      <c r="C119" s="54" t="s">
        <v>33</v>
      </c>
      <c r="D119" s="10">
        <f>E119+G119</f>
        <v>5432</v>
      </c>
      <c r="E119" s="29">
        <v>5432</v>
      </c>
      <c r="F119" s="29"/>
      <c r="G119" s="29"/>
    </row>
    <row r="120" spans="1:7" ht="15" customHeight="1" x14ac:dyDescent="0.25">
      <c r="A120" s="31"/>
      <c r="B120" s="56"/>
      <c r="C120" s="54" t="s">
        <v>22</v>
      </c>
      <c r="D120" s="10">
        <f>E120+G120</f>
        <v>20675</v>
      </c>
      <c r="E120" s="29">
        <v>20675</v>
      </c>
      <c r="F120" s="29"/>
      <c r="G120" s="29"/>
    </row>
    <row r="121" spans="1:7" ht="15" customHeight="1" x14ac:dyDescent="0.25">
      <c r="A121" s="27" t="s">
        <v>105</v>
      </c>
      <c r="B121" s="18" t="s">
        <v>17</v>
      </c>
      <c r="C121" s="54"/>
      <c r="D121" s="10">
        <f>SUM(D122:D124)</f>
        <v>19240</v>
      </c>
      <c r="E121" s="10">
        <f>SUM(E122:E124)</f>
        <v>19240</v>
      </c>
      <c r="F121" s="10">
        <f>SUM(F122:F124)</f>
        <v>0</v>
      </c>
      <c r="G121" s="10">
        <f>SUM(G122:G124)</f>
        <v>0</v>
      </c>
    </row>
    <row r="122" spans="1:7" ht="15" customHeight="1" x14ac:dyDescent="0.25">
      <c r="A122" s="31"/>
      <c r="B122" s="52"/>
      <c r="C122" s="54" t="s">
        <v>25</v>
      </c>
      <c r="D122" s="10">
        <f>E122+G122</f>
        <v>8176</v>
      </c>
      <c r="E122" s="29">
        <v>8176</v>
      </c>
      <c r="F122" s="29"/>
      <c r="G122" s="29"/>
    </row>
    <row r="123" spans="1:7" ht="15" customHeight="1" x14ac:dyDescent="0.25">
      <c r="A123" s="31"/>
      <c r="B123" s="66"/>
      <c r="C123" s="54" t="s">
        <v>33</v>
      </c>
      <c r="D123" s="10">
        <f>E123+G123</f>
        <v>1461</v>
      </c>
      <c r="E123" s="29">
        <v>1461</v>
      </c>
      <c r="F123" s="29"/>
      <c r="G123" s="29"/>
    </row>
    <row r="124" spans="1:7" ht="15" customHeight="1" x14ac:dyDescent="0.25">
      <c r="A124" s="31"/>
      <c r="B124" s="66"/>
      <c r="C124" s="54" t="s">
        <v>22</v>
      </c>
      <c r="D124" s="10">
        <f>E124+G124</f>
        <v>9603</v>
      </c>
      <c r="E124" s="29">
        <v>9603</v>
      </c>
      <c r="F124" s="29"/>
      <c r="G124" s="29"/>
    </row>
    <row r="125" spans="1:7" ht="15" customHeight="1" x14ac:dyDescent="0.25">
      <c r="A125" s="27" t="s">
        <v>106</v>
      </c>
      <c r="B125" s="18" t="s">
        <v>18</v>
      </c>
      <c r="C125" s="54"/>
      <c r="D125" s="10">
        <f>SUM(D126:D128)</f>
        <v>16352</v>
      </c>
      <c r="E125" s="10">
        <f>SUM(E126:E128)</f>
        <v>12008</v>
      </c>
      <c r="F125" s="10">
        <f>SUM(F126:F128)</f>
        <v>0</v>
      </c>
      <c r="G125" s="10">
        <f>SUM(G126:G128)</f>
        <v>4344</v>
      </c>
    </row>
    <row r="126" spans="1:7" ht="15" customHeight="1" x14ac:dyDescent="0.25">
      <c r="A126" s="31"/>
      <c r="B126" s="52"/>
      <c r="C126" s="54" t="s">
        <v>25</v>
      </c>
      <c r="D126" s="10">
        <f>E126+G126</f>
        <v>5007</v>
      </c>
      <c r="E126" s="29">
        <v>5007</v>
      </c>
      <c r="F126" s="29"/>
      <c r="G126" s="29"/>
    </row>
    <row r="127" spans="1:7" ht="15" customHeight="1" x14ac:dyDescent="0.25">
      <c r="A127" s="31"/>
      <c r="B127" s="66"/>
      <c r="C127" s="54" t="s">
        <v>33</v>
      </c>
      <c r="D127" s="10">
        <f>E127+G127</f>
        <v>1725</v>
      </c>
      <c r="E127" s="29">
        <v>1725</v>
      </c>
      <c r="F127" s="29"/>
      <c r="G127" s="29"/>
    </row>
    <row r="128" spans="1:7" ht="15" customHeight="1" x14ac:dyDescent="0.25">
      <c r="A128" s="31"/>
      <c r="B128" s="66"/>
      <c r="C128" s="54" t="s">
        <v>22</v>
      </c>
      <c r="D128" s="10">
        <f>E128+G128</f>
        <v>9620</v>
      </c>
      <c r="E128" s="29">
        <v>5276</v>
      </c>
      <c r="F128" s="29"/>
      <c r="G128" s="29">
        <v>4344</v>
      </c>
    </row>
    <row r="129" spans="1:7" ht="15" customHeight="1" x14ac:dyDescent="0.25">
      <c r="A129" s="27" t="s">
        <v>107</v>
      </c>
      <c r="B129" s="21" t="s">
        <v>19</v>
      </c>
      <c r="C129" s="59"/>
      <c r="D129" s="10">
        <f>SUM(D130:D131)</f>
        <v>515123</v>
      </c>
      <c r="E129" s="10">
        <f>SUM(E130:E131)</f>
        <v>515123</v>
      </c>
      <c r="F129" s="10">
        <f>SUM(F130:F131)</f>
        <v>0</v>
      </c>
      <c r="G129" s="10">
        <f>SUM(G130:G131)</f>
        <v>0</v>
      </c>
    </row>
    <row r="130" spans="1:7" ht="15" customHeight="1" x14ac:dyDescent="0.25">
      <c r="A130" s="31"/>
      <c r="B130" s="49"/>
      <c r="C130" s="59" t="s">
        <v>33</v>
      </c>
      <c r="D130" s="10">
        <f>E130+G130</f>
        <v>137727</v>
      </c>
      <c r="E130" s="29">
        <v>137727</v>
      </c>
      <c r="F130" s="29"/>
      <c r="G130" s="29"/>
    </row>
    <row r="131" spans="1:7" ht="15" customHeight="1" x14ac:dyDescent="0.25">
      <c r="A131" s="31"/>
      <c r="B131" s="49"/>
      <c r="C131" s="59" t="s">
        <v>22</v>
      </c>
      <c r="D131" s="10">
        <f>E131+G131</f>
        <v>377396</v>
      </c>
      <c r="E131" s="29">
        <v>377396</v>
      </c>
      <c r="F131" s="29"/>
      <c r="G131" s="29"/>
    </row>
    <row r="132" spans="1:7" ht="15.95" customHeight="1" x14ac:dyDescent="0.25">
      <c r="A132" s="67" t="s">
        <v>108</v>
      </c>
      <c r="B132" s="35" t="s">
        <v>196</v>
      </c>
      <c r="C132" s="17"/>
      <c r="D132" s="1">
        <f>D81+D89+D93+D97+D101+D105+D109+D113+D117+D121+D125+D129</f>
        <v>2248261</v>
      </c>
      <c r="E132" s="1">
        <f>E81+E89+E93+E97+E101+E105+E109+E113+E117+E121+E125+E129</f>
        <v>2022122</v>
      </c>
      <c r="F132" s="1">
        <f>F81+F89+F93+F97+F101+F105+F109+F113+F117+F121+F125+F129</f>
        <v>0</v>
      </c>
      <c r="G132" s="1">
        <f>G81+G89+G93+G97+G101+G105+G109+G113+G117+G121+G125+G129</f>
        <v>226139</v>
      </c>
    </row>
    <row r="133" spans="1:7" ht="27.95" customHeight="1" x14ac:dyDescent="0.25">
      <c r="A133" s="68"/>
      <c r="B133" s="69" t="s">
        <v>187</v>
      </c>
      <c r="C133" s="20"/>
      <c r="D133" s="70">
        <f>D86</f>
        <v>1013670</v>
      </c>
      <c r="E133" s="70">
        <f>E86</f>
        <v>1013670</v>
      </c>
      <c r="F133" s="70">
        <f>F86</f>
        <v>0</v>
      </c>
      <c r="G133" s="70">
        <f>G86</f>
        <v>0</v>
      </c>
    </row>
    <row r="134" spans="1:7" ht="15.95" customHeight="1" x14ac:dyDescent="0.25">
      <c r="A134" s="13" t="s">
        <v>109</v>
      </c>
      <c r="B134" s="273" t="s">
        <v>70</v>
      </c>
      <c r="C134" s="271"/>
      <c r="D134" s="271"/>
      <c r="E134" s="271"/>
      <c r="F134" s="271"/>
      <c r="G134" s="272"/>
    </row>
    <row r="135" spans="1:7" ht="15" customHeight="1" x14ac:dyDescent="0.25">
      <c r="A135" s="7" t="s">
        <v>110</v>
      </c>
      <c r="B135" s="18" t="s">
        <v>20</v>
      </c>
      <c r="C135" s="9" t="s">
        <v>34</v>
      </c>
      <c r="D135" s="10">
        <f>E135+G135</f>
        <v>10137</v>
      </c>
      <c r="E135" s="10">
        <v>10137</v>
      </c>
      <c r="F135" s="10"/>
      <c r="G135" s="10"/>
    </row>
    <row r="136" spans="1:7" ht="15" customHeight="1" x14ac:dyDescent="0.25">
      <c r="A136" s="7" t="s">
        <v>111</v>
      </c>
      <c r="B136" s="21" t="s">
        <v>78</v>
      </c>
      <c r="C136" s="22" t="s">
        <v>34</v>
      </c>
      <c r="D136" s="10">
        <f>E136+G136</f>
        <v>29296</v>
      </c>
      <c r="E136" s="10">
        <v>29296</v>
      </c>
      <c r="F136" s="10">
        <v>22367</v>
      </c>
      <c r="G136" s="10"/>
    </row>
    <row r="137" spans="1:7" ht="15.95" customHeight="1" x14ac:dyDescent="0.25">
      <c r="A137" s="15" t="s">
        <v>112</v>
      </c>
      <c r="B137" s="19" t="s">
        <v>197</v>
      </c>
      <c r="C137" s="20"/>
      <c r="D137" s="1">
        <f>D135+D136</f>
        <v>39433</v>
      </c>
      <c r="E137" s="1">
        <f>E135+E136</f>
        <v>39433</v>
      </c>
      <c r="F137" s="1">
        <f>F135+F136</f>
        <v>22367</v>
      </c>
      <c r="G137" s="1">
        <f>G135+G136</f>
        <v>0</v>
      </c>
    </row>
    <row r="138" spans="1:7" ht="15.95" customHeight="1" x14ac:dyDescent="0.25">
      <c r="A138" s="13" t="s">
        <v>113</v>
      </c>
      <c r="B138" s="273" t="s">
        <v>190</v>
      </c>
      <c r="C138" s="274"/>
      <c r="D138" s="274"/>
      <c r="E138" s="274"/>
      <c r="F138" s="274"/>
      <c r="G138" s="275"/>
    </row>
    <row r="139" spans="1:7" ht="15" customHeight="1" x14ac:dyDescent="0.25">
      <c r="A139" s="7" t="s">
        <v>114</v>
      </c>
      <c r="B139" s="48" t="s">
        <v>20</v>
      </c>
      <c r="C139" s="22"/>
      <c r="D139" s="10">
        <f>SUM(D140:D141)</f>
        <v>440467</v>
      </c>
      <c r="E139" s="10">
        <f>SUM(E140:E141)</f>
        <v>359374</v>
      </c>
      <c r="F139" s="10">
        <f>SUM(F140:F141)</f>
        <v>68635</v>
      </c>
      <c r="G139" s="10">
        <f>SUM(G140:G141)</f>
        <v>81093</v>
      </c>
    </row>
    <row r="140" spans="1:7" ht="15" customHeight="1" x14ac:dyDescent="0.25">
      <c r="A140" s="13"/>
      <c r="B140" s="71"/>
      <c r="C140" s="22" t="s">
        <v>32</v>
      </c>
      <c r="D140" s="10">
        <f>E140+G140</f>
        <v>4344</v>
      </c>
      <c r="E140" s="33">
        <v>4344</v>
      </c>
      <c r="F140" s="33"/>
      <c r="G140" s="33"/>
    </row>
    <row r="141" spans="1:7" ht="15" customHeight="1" x14ac:dyDescent="0.25">
      <c r="A141" s="13"/>
      <c r="B141" s="71"/>
      <c r="C141" s="22" t="s">
        <v>57</v>
      </c>
      <c r="D141" s="10">
        <f>E141+G141</f>
        <v>436123</v>
      </c>
      <c r="E141" s="33">
        <v>355030</v>
      </c>
      <c r="F141" s="33">
        <v>68635</v>
      </c>
      <c r="G141" s="33">
        <v>81093</v>
      </c>
    </row>
    <row r="142" spans="1:7" ht="15" customHeight="1" x14ac:dyDescent="0.25">
      <c r="A142" s="7" t="s">
        <v>115</v>
      </c>
      <c r="B142" s="48" t="s">
        <v>62</v>
      </c>
      <c r="C142" s="22" t="s">
        <v>57</v>
      </c>
      <c r="D142" s="10">
        <f>E142+G142</f>
        <v>131788</v>
      </c>
      <c r="E142" s="10">
        <v>131788</v>
      </c>
      <c r="F142" s="10">
        <v>81361</v>
      </c>
      <c r="G142" s="10"/>
    </row>
    <row r="143" spans="1:7" ht="15" customHeight="1" x14ac:dyDescent="0.25">
      <c r="A143" s="7" t="s">
        <v>116</v>
      </c>
      <c r="B143" s="21" t="s">
        <v>35</v>
      </c>
      <c r="C143" s="22" t="s">
        <v>57</v>
      </c>
      <c r="D143" s="10">
        <f>E143+G143</f>
        <v>106635</v>
      </c>
      <c r="E143" s="10">
        <v>106635</v>
      </c>
      <c r="F143" s="10">
        <v>58586</v>
      </c>
      <c r="G143" s="10"/>
    </row>
    <row r="144" spans="1:7" ht="15" customHeight="1" x14ac:dyDescent="0.25">
      <c r="A144" s="7" t="s">
        <v>117</v>
      </c>
      <c r="B144" s="21" t="s">
        <v>176</v>
      </c>
      <c r="C144" s="22" t="s">
        <v>57</v>
      </c>
      <c r="D144" s="10">
        <f>E144+G144</f>
        <v>151493</v>
      </c>
      <c r="E144" s="10">
        <v>151493</v>
      </c>
      <c r="F144" s="10">
        <v>73611</v>
      </c>
      <c r="G144" s="10"/>
    </row>
    <row r="145" spans="1:7" ht="15" customHeight="1" x14ac:dyDescent="0.25">
      <c r="A145" s="7" t="s">
        <v>170</v>
      </c>
      <c r="B145" s="21" t="s">
        <v>184</v>
      </c>
      <c r="C145" s="22" t="s">
        <v>57</v>
      </c>
      <c r="D145" s="10">
        <f>E145+G145</f>
        <v>145844</v>
      </c>
      <c r="E145" s="10">
        <v>145844</v>
      </c>
      <c r="F145" s="10">
        <v>84645</v>
      </c>
      <c r="G145" s="10"/>
    </row>
    <row r="146" spans="1:7" ht="15" customHeight="1" x14ac:dyDescent="0.25">
      <c r="A146" s="11" t="s">
        <v>171</v>
      </c>
      <c r="B146" s="12" t="s">
        <v>163</v>
      </c>
      <c r="C146" s="22" t="s">
        <v>57</v>
      </c>
      <c r="D146" s="10">
        <f>E146+G146</f>
        <v>90158</v>
      </c>
      <c r="E146" s="10">
        <v>90158</v>
      </c>
      <c r="F146" s="10">
        <v>47376</v>
      </c>
      <c r="G146" s="10"/>
    </row>
    <row r="147" spans="1:7" ht="15" customHeight="1" x14ac:dyDescent="0.25">
      <c r="A147" s="13" t="s">
        <v>118</v>
      </c>
      <c r="B147" s="23" t="s">
        <v>46</v>
      </c>
      <c r="C147" s="22" t="s">
        <v>57</v>
      </c>
      <c r="D147" s="10">
        <f>E147+G147</f>
        <v>139784</v>
      </c>
      <c r="E147" s="10">
        <v>139784</v>
      </c>
      <c r="F147" s="10">
        <v>87329</v>
      </c>
      <c r="G147" s="10"/>
    </row>
    <row r="148" spans="1:7" ht="15" customHeight="1" x14ac:dyDescent="0.25">
      <c r="A148" s="7" t="s">
        <v>172</v>
      </c>
      <c r="B148" s="21" t="s">
        <v>45</v>
      </c>
      <c r="C148" s="22" t="s">
        <v>57</v>
      </c>
      <c r="D148" s="10">
        <f>E148+G148</f>
        <v>103673</v>
      </c>
      <c r="E148" s="10">
        <v>102973</v>
      </c>
      <c r="F148" s="10">
        <v>68568</v>
      </c>
      <c r="G148" s="10">
        <v>700</v>
      </c>
    </row>
    <row r="149" spans="1:7" ht="15" customHeight="1" x14ac:dyDescent="0.25">
      <c r="A149" s="7" t="s">
        <v>173</v>
      </c>
      <c r="B149" s="21" t="s">
        <v>167</v>
      </c>
      <c r="C149" s="9" t="s">
        <v>57</v>
      </c>
      <c r="D149" s="10">
        <f>E149+G149</f>
        <v>217851</v>
      </c>
      <c r="E149" s="10">
        <v>217431</v>
      </c>
      <c r="F149" s="10">
        <v>96444</v>
      </c>
      <c r="G149" s="10">
        <v>420</v>
      </c>
    </row>
    <row r="150" spans="1:7" ht="15" customHeight="1" x14ac:dyDescent="0.25">
      <c r="A150" s="7" t="s">
        <v>119</v>
      </c>
      <c r="B150" s="21" t="s">
        <v>165</v>
      </c>
      <c r="C150" s="9" t="s">
        <v>57</v>
      </c>
      <c r="D150" s="10">
        <f>E150+G150</f>
        <v>147388</v>
      </c>
      <c r="E150" s="10">
        <v>147388</v>
      </c>
      <c r="F150" s="10">
        <v>80112</v>
      </c>
      <c r="G150" s="10"/>
    </row>
    <row r="151" spans="1:7" ht="15" customHeight="1" x14ac:dyDescent="0.25">
      <c r="A151" s="7" t="s">
        <v>120</v>
      </c>
      <c r="B151" s="21" t="s">
        <v>164</v>
      </c>
      <c r="C151" s="9" t="s">
        <v>57</v>
      </c>
      <c r="D151" s="10">
        <f>E151+G151</f>
        <v>125912</v>
      </c>
      <c r="E151" s="10">
        <v>125912</v>
      </c>
      <c r="F151" s="10">
        <v>71545</v>
      </c>
      <c r="G151" s="10"/>
    </row>
    <row r="152" spans="1:7" ht="15" customHeight="1" x14ac:dyDescent="0.25">
      <c r="A152" s="7" t="s">
        <v>121</v>
      </c>
      <c r="B152" s="21" t="s">
        <v>166</v>
      </c>
      <c r="C152" s="9" t="s">
        <v>57</v>
      </c>
      <c r="D152" s="10">
        <f>E152+G152</f>
        <v>136836</v>
      </c>
      <c r="E152" s="10">
        <v>136836</v>
      </c>
      <c r="F152" s="10">
        <v>75883</v>
      </c>
      <c r="G152" s="10"/>
    </row>
    <row r="153" spans="1:7" ht="15" customHeight="1" x14ac:dyDescent="0.25">
      <c r="A153" s="7" t="s">
        <v>122</v>
      </c>
      <c r="B153" s="24" t="s">
        <v>52</v>
      </c>
      <c r="C153" s="22" t="s">
        <v>57</v>
      </c>
      <c r="D153" s="10">
        <f>E153+G153</f>
        <v>165779</v>
      </c>
      <c r="E153" s="10">
        <v>99166</v>
      </c>
      <c r="F153" s="10">
        <v>53883</v>
      </c>
      <c r="G153" s="10">
        <v>66613</v>
      </c>
    </row>
    <row r="154" spans="1:7" ht="15" customHeight="1" x14ac:dyDescent="0.25">
      <c r="A154" s="7" t="s">
        <v>123</v>
      </c>
      <c r="B154" s="24" t="s">
        <v>51</v>
      </c>
      <c r="C154" s="22" t="s">
        <v>57</v>
      </c>
      <c r="D154" s="10">
        <f>E154+G154</f>
        <v>89244</v>
      </c>
      <c r="E154" s="10">
        <v>88594</v>
      </c>
      <c r="F154" s="10">
        <v>58633</v>
      </c>
      <c r="G154" s="10">
        <v>650</v>
      </c>
    </row>
    <row r="155" spans="1:7" ht="15" customHeight="1" x14ac:dyDescent="0.25">
      <c r="A155" s="7" t="s">
        <v>183</v>
      </c>
      <c r="B155" s="21" t="s">
        <v>47</v>
      </c>
      <c r="C155" s="22" t="s">
        <v>57</v>
      </c>
      <c r="D155" s="10">
        <f>E155+G155</f>
        <v>93010</v>
      </c>
      <c r="E155" s="10">
        <v>93010</v>
      </c>
      <c r="F155" s="10">
        <v>59256</v>
      </c>
      <c r="G155" s="10"/>
    </row>
    <row r="156" spans="1:7" ht="15" customHeight="1" x14ac:dyDescent="0.25">
      <c r="A156" s="7" t="s">
        <v>124</v>
      </c>
      <c r="B156" s="21" t="s">
        <v>50</v>
      </c>
      <c r="C156" s="22" t="s">
        <v>57</v>
      </c>
      <c r="D156" s="10">
        <f>E156+G156</f>
        <v>70664</v>
      </c>
      <c r="E156" s="10">
        <v>70664</v>
      </c>
      <c r="F156" s="10">
        <v>46736</v>
      </c>
      <c r="G156" s="10"/>
    </row>
    <row r="157" spans="1:7" ht="15" customHeight="1" x14ac:dyDescent="0.25">
      <c r="A157" s="7" t="s">
        <v>125</v>
      </c>
      <c r="B157" s="21" t="s">
        <v>182</v>
      </c>
      <c r="C157" s="22" t="s">
        <v>57</v>
      </c>
      <c r="D157" s="10">
        <f>E157+G157</f>
        <v>142154</v>
      </c>
      <c r="E157" s="10">
        <v>127673</v>
      </c>
      <c r="F157" s="10">
        <v>74102</v>
      </c>
      <c r="G157" s="10">
        <v>14481</v>
      </c>
    </row>
    <row r="158" spans="1:7" ht="15" customHeight="1" x14ac:dyDescent="0.25">
      <c r="A158" s="7" t="s">
        <v>126</v>
      </c>
      <c r="B158" s="21" t="s">
        <v>49</v>
      </c>
      <c r="C158" s="22" t="s">
        <v>57</v>
      </c>
      <c r="D158" s="10">
        <f>E158+G158</f>
        <v>73666</v>
      </c>
      <c r="E158" s="10">
        <v>73666</v>
      </c>
      <c r="F158" s="10">
        <v>47060</v>
      </c>
      <c r="G158" s="10"/>
    </row>
    <row r="159" spans="1:7" ht="15" customHeight="1" x14ac:dyDescent="0.25">
      <c r="A159" s="7" t="s">
        <v>127</v>
      </c>
      <c r="B159" s="21" t="s">
        <v>48</v>
      </c>
      <c r="C159" s="22" t="s">
        <v>57</v>
      </c>
      <c r="D159" s="10">
        <f>E159+G159</f>
        <v>69326</v>
      </c>
      <c r="E159" s="10">
        <v>69326</v>
      </c>
      <c r="F159" s="10">
        <v>45494</v>
      </c>
      <c r="G159" s="10"/>
    </row>
    <row r="160" spans="1:7" ht="15" customHeight="1" x14ac:dyDescent="0.25">
      <c r="A160" s="7" t="s">
        <v>128</v>
      </c>
      <c r="B160" s="24" t="s">
        <v>53</v>
      </c>
      <c r="C160" s="22" t="s">
        <v>57</v>
      </c>
      <c r="D160" s="10">
        <f>E160+G160</f>
        <v>80943</v>
      </c>
      <c r="E160" s="10">
        <v>80943</v>
      </c>
      <c r="F160" s="10">
        <v>49739</v>
      </c>
      <c r="G160" s="10"/>
    </row>
    <row r="161" spans="1:7" ht="15" customHeight="1" x14ac:dyDescent="0.25">
      <c r="A161" s="7" t="s">
        <v>179</v>
      </c>
      <c r="B161" s="21" t="s">
        <v>71</v>
      </c>
      <c r="C161" s="22" t="s">
        <v>57</v>
      </c>
      <c r="D161" s="10">
        <f>E161+G161</f>
        <v>141061</v>
      </c>
      <c r="E161" s="10">
        <v>134484</v>
      </c>
      <c r="F161" s="10">
        <v>49078</v>
      </c>
      <c r="G161" s="10">
        <v>6577</v>
      </c>
    </row>
    <row r="162" spans="1:7" ht="15" customHeight="1" x14ac:dyDescent="0.25">
      <c r="A162" s="7" t="s">
        <v>129</v>
      </c>
      <c r="B162" s="21" t="s">
        <v>44</v>
      </c>
      <c r="C162" s="22" t="s">
        <v>57</v>
      </c>
      <c r="D162" s="10">
        <f>E162+G162</f>
        <v>133415</v>
      </c>
      <c r="E162" s="10">
        <v>133415</v>
      </c>
      <c r="F162" s="10">
        <v>79446</v>
      </c>
      <c r="G162" s="10"/>
    </row>
    <row r="163" spans="1:7" ht="15" customHeight="1" x14ac:dyDescent="0.25">
      <c r="A163" s="7" t="s">
        <v>130</v>
      </c>
      <c r="B163" s="24" t="s">
        <v>43</v>
      </c>
      <c r="C163" s="22" t="s">
        <v>57</v>
      </c>
      <c r="D163" s="10">
        <f>E163+G163</f>
        <v>72153</v>
      </c>
      <c r="E163" s="10">
        <v>72153</v>
      </c>
      <c r="F163" s="10">
        <v>40472</v>
      </c>
      <c r="G163" s="10"/>
    </row>
    <row r="164" spans="1:7" ht="15" customHeight="1" x14ac:dyDescent="0.25">
      <c r="A164" s="7" t="s">
        <v>131</v>
      </c>
      <c r="B164" s="21" t="s">
        <v>177</v>
      </c>
      <c r="C164" s="22" t="s">
        <v>57</v>
      </c>
      <c r="D164" s="10">
        <f>E164+G164</f>
        <v>96687</v>
      </c>
      <c r="E164" s="10">
        <v>96687</v>
      </c>
      <c r="F164" s="10">
        <v>64452</v>
      </c>
      <c r="G164" s="10"/>
    </row>
    <row r="165" spans="1:7" ht="15" customHeight="1" x14ac:dyDescent="0.25">
      <c r="A165" s="7" t="s">
        <v>132</v>
      </c>
      <c r="B165" s="21" t="s">
        <v>168</v>
      </c>
      <c r="C165" s="22" t="s">
        <v>57</v>
      </c>
      <c r="D165" s="10">
        <f>E165+G165</f>
        <v>215628</v>
      </c>
      <c r="E165" s="10">
        <v>215628</v>
      </c>
      <c r="F165" s="10">
        <v>134510</v>
      </c>
      <c r="G165" s="10"/>
    </row>
    <row r="166" spans="1:7" ht="15" customHeight="1" x14ac:dyDescent="0.25">
      <c r="A166" s="7" t="s">
        <v>133</v>
      </c>
      <c r="B166" s="21" t="s">
        <v>36</v>
      </c>
      <c r="C166" s="22" t="s">
        <v>57</v>
      </c>
      <c r="D166" s="10">
        <f>E166+G166</f>
        <v>130675</v>
      </c>
      <c r="E166" s="10">
        <v>130675</v>
      </c>
      <c r="F166" s="10">
        <v>83543</v>
      </c>
      <c r="G166" s="10"/>
    </row>
    <row r="167" spans="1:7" ht="15" customHeight="1" x14ac:dyDescent="0.25">
      <c r="A167" s="7" t="s">
        <v>134</v>
      </c>
      <c r="B167" s="21" t="s">
        <v>38</v>
      </c>
      <c r="C167" s="22" t="s">
        <v>57</v>
      </c>
      <c r="D167" s="10">
        <f>E167+G167</f>
        <v>147269</v>
      </c>
      <c r="E167" s="10">
        <v>147269</v>
      </c>
      <c r="F167" s="10">
        <v>87540</v>
      </c>
      <c r="G167" s="10"/>
    </row>
    <row r="168" spans="1:7" ht="15" customHeight="1" x14ac:dyDescent="0.25">
      <c r="A168" s="7" t="s">
        <v>135</v>
      </c>
      <c r="B168" s="21" t="s">
        <v>40</v>
      </c>
      <c r="C168" s="22" t="s">
        <v>57</v>
      </c>
      <c r="D168" s="10">
        <f>E168+G168</f>
        <v>241682</v>
      </c>
      <c r="E168" s="10">
        <v>241682</v>
      </c>
      <c r="F168" s="10">
        <v>148623</v>
      </c>
      <c r="G168" s="10"/>
    </row>
    <row r="169" spans="1:7" ht="15" customHeight="1" x14ac:dyDescent="0.25">
      <c r="A169" s="7" t="s">
        <v>136</v>
      </c>
      <c r="B169" s="21" t="s">
        <v>39</v>
      </c>
      <c r="C169" s="22" t="s">
        <v>57</v>
      </c>
      <c r="D169" s="10">
        <f>E169+G169</f>
        <v>142631</v>
      </c>
      <c r="E169" s="10">
        <v>142631</v>
      </c>
      <c r="F169" s="10">
        <v>88903</v>
      </c>
      <c r="G169" s="10"/>
    </row>
    <row r="170" spans="1:7" ht="15" customHeight="1" x14ac:dyDescent="0.25">
      <c r="A170" s="7" t="s">
        <v>137</v>
      </c>
      <c r="B170" s="18" t="s">
        <v>37</v>
      </c>
      <c r="C170" s="9" t="s">
        <v>57</v>
      </c>
      <c r="D170" s="10">
        <f>E170+G170</f>
        <v>204338</v>
      </c>
      <c r="E170" s="10">
        <v>204338</v>
      </c>
      <c r="F170" s="10">
        <v>124869</v>
      </c>
      <c r="G170" s="10"/>
    </row>
    <row r="171" spans="1:7" ht="15" customHeight="1" x14ac:dyDescent="0.25">
      <c r="A171" s="7" t="s">
        <v>138</v>
      </c>
      <c r="B171" s="25" t="s">
        <v>41</v>
      </c>
      <c r="C171" s="9" t="s">
        <v>57</v>
      </c>
      <c r="D171" s="10">
        <f>E171+G171</f>
        <v>58455</v>
      </c>
      <c r="E171" s="10">
        <v>58455</v>
      </c>
      <c r="F171" s="10">
        <v>36747</v>
      </c>
      <c r="G171" s="10"/>
    </row>
    <row r="172" spans="1:7" ht="15" customHeight="1" x14ac:dyDescent="0.25">
      <c r="A172" s="7" t="s">
        <v>139</v>
      </c>
      <c r="B172" s="25" t="s">
        <v>42</v>
      </c>
      <c r="C172" s="9" t="s">
        <v>57</v>
      </c>
      <c r="D172" s="10">
        <f>E172+G172</f>
        <v>80472</v>
      </c>
      <c r="E172" s="10">
        <v>80472</v>
      </c>
      <c r="F172" s="10">
        <v>51916</v>
      </c>
      <c r="G172" s="10"/>
    </row>
    <row r="173" spans="1:7" ht="15" customHeight="1" x14ac:dyDescent="0.25">
      <c r="A173" s="7" t="s">
        <v>140</v>
      </c>
      <c r="B173" s="18" t="s">
        <v>55</v>
      </c>
      <c r="C173" s="9" t="s">
        <v>57</v>
      </c>
      <c r="D173" s="10">
        <f>E173+G173</f>
        <v>58219</v>
      </c>
      <c r="E173" s="10">
        <v>58219</v>
      </c>
      <c r="F173" s="10">
        <v>44413</v>
      </c>
      <c r="G173" s="10"/>
    </row>
    <row r="174" spans="1:7" ht="15" customHeight="1" x14ac:dyDescent="0.25">
      <c r="A174" s="7" t="s">
        <v>180</v>
      </c>
      <c r="B174" s="18" t="s">
        <v>54</v>
      </c>
      <c r="C174" s="9" t="s">
        <v>57</v>
      </c>
      <c r="D174" s="10">
        <f>E174+G174</f>
        <v>480244</v>
      </c>
      <c r="E174" s="10">
        <v>480244</v>
      </c>
      <c r="F174" s="10">
        <v>359313</v>
      </c>
      <c r="G174" s="10"/>
    </row>
    <row r="175" spans="1:7" ht="15" customHeight="1" x14ac:dyDescent="0.25">
      <c r="A175" s="7" t="s">
        <v>141</v>
      </c>
      <c r="B175" s="18" t="s">
        <v>73</v>
      </c>
      <c r="C175" s="9" t="s">
        <v>57</v>
      </c>
      <c r="D175" s="10">
        <f>E175+G175</f>
        <v>56223</v>
      </c>
      <c r="E175" s="10">
        <v>56223</v>
      </c>
      <c r="F175" s="10">
        <v>40458</v>
      </c>
      <c r="G175" s="10"/>
    </row>
    <row r="176" spans="1:7" ht="15" customHeight="1" x14ac:dyDescent="0.25">
      <c r="A176" s="7" t="s">
        <v>142</v>
      </c>
      <c r="B176" s="18" t="s">
        <v>56</v>
      </c>
      <c r="C176" s="9" t="s">
        <v>57</v>
      </c>
      <c r="D176" s="10">
        <f>E176+G176</f>
        <v>55516</v>
      </c>
      <c r="E176" s="10">
        <v>55516</v>
      </c>
      <c r="F176" s="10">
        <v>40173</v>
      </c>
      <c r="G176" s="10"/>
    </row>
    <row r="177" spans="1:7" ht="15" customHeight="1" x14ac:dyDescent="0.25">
      <c r="A177" s="7" t="s">
        <v>143</v>
      </c>
      <c r="B177" s="18" t="s">
        <v>185</v>
      </c>
      <c r="C177" s="9" t="s">
        <v>57</v>
      </c>
      <c r="D177" s="10">
        <f>E177+G177</f>
        <v>135780</v>
      </c>
      <c r="E177" s="10">
        <v>135780</v>
      </c>
      <c r="F177" s="10">
        <v>75487</v>
      </c>
      <c r="G177" s="10"/>
    </row>
    <row r="178" spans="1:7" s="26" customFormat="1" ht="15" customHeight="1" x14ac:dyDescent="0.25">
      <c r="A178" s="7" t="s">
        <v>144</v>
      </c>
      <c r="B178" s="18" t="s">
        <v>186</v>
      </c>
      <c r="C178" s="9" t="s">
        <v>57</v>
      </c>
      <c r="D178" s="10">
        <f>E178+G178</f>
        <v>12206</v>
      </c>
      <c r="E178" s="10">
        <v>12206</v>
      </c>
      <c r="F178" s="10">
        <v>9319</v>
      </c>
      <c r="G178" s="10"/>
    </row>
    <row r="179" spans="1:7" ht="15.95" customHeight="1" x14ac:dyDescent="0.25">
      <c r="A179" s="15" t="s">
        <v>146</v>
      </c>
      <c r="B179" s="19" t="s">
        <v>198</v>
      </c>
      <c r="C179" s="17"/>
      <c r="D179" s="1">
        <f>D139+SUM(D142:D178)</f>
        <v>5185269</v>
      </c>
      <c r="E179" s="1">
        <f>E139+SUM(E142:E178)</f>
        <v>5014735</v>
      </c>
      <c r="F179" s="1">
        <f>F139+SUM(F142:F178)</f>
        <v>2888260</v>
      </c>
      <c r="G179" s="1">
        <f>G139+SUM(G142:G178)</f>
        <v>170534</v>
      </c>
    </row>
    <row r="180" spans="1:7" ht="15.95" customHeight="1" x14ac:dyDescent="0.25">
      <c r="A180" s="13" t="s">
        <v>147</v>
      </c>
      <c r="B180" s="276" t="s">
        <v>203</v>
      </c>
      <c r="C180" s="291"/>
      <c r="D180" s="291"/>
      <c r="E180" s="291"/>
      <c r="F180" s="291"/>
      <c r="G180" s="291"/>
    </row>
    <row r="181" spans="1:7" ht="15" customHeight="1" x14ac:dyDescent="0.25">
      <c r="A181" s="7" t="s">
        <v>181</v>
      </c>
      <c r="B181" s="55" t="s">
        <v>20</v>
      </c>
      <c r="C181" s="72"/>
      <c r="D181" s="10">
        <f>SUM(D182:D183)</f>
        <v>145924</v>
      </c>
      <c r="E181" s="10">
        <f>SUM(E182:E183)</f>
        <v>141580</v>
      </c>
      <c r="F181" s="10">
        <f>SUM(F182:F183)</f>
        <v>0</v>
      </c>
      <c r="G181" s="10">
        <f>SUM(G182:G183)</f>
        <v>4344</v>
      </c>
    </row>
    <row r="182" spans="1:7" ht="15" customHeight="1" x14ac:dyDescent="0.25">
      <c r="A182" s="13"/>
      <c r="B182" s="73"/>
      <c r="C182" s="22" t="s">
        <v>25</v>
      </c>
      <c r="D182" s="10">
        <f>E182+G182</f>
        <v>133474</v>
      </c>
      <c r="E182" s="33">
        <v>133474</v>
      </c>
      <c r="F182" s="33"/>
      <c r="G182" s="33"/>
    </row>
    <row r="183" spans="1:7" ht="15" customHeight="1" x14ac:dyDescent="0.25">
      <c r="A183" s="13"/>
      <c r="B183" s="74"/>
      <c r="C183" s="22" t="s">
        <v>32</v>
      </c>
      <c r="D183" s="10">
        <f>E183+G183</f>
        <v>12450</v>
      </c>
      <c r="E183" s="33">
        <v>8106</v>
      </c>
      <c r="F183" s="33"/>
      <c r="G183" s="33">
        <v>4344</v>
      </c>
    </row>
    <row r="184" spans="1:7" ht="15.95" customHeight="1" x14ac:dyDescent="0.25">
      <c r="A184" s="15" t="s">
        <v>148</v>
      </c>
      <c r="B184" s="19" t="s">
        <v>199</v>
      </c>
      <c r="C184" s="17"/>
      <c r="D184" s="1">
        <f>D181</f>
        <v>145924</v>
      </c>
      <c r="E184" s="1">
        <f>E181</f>
        <v>141580</v>
      </c>
      <c r="F184" s="1">
        <f>F181</f>
        <v>0</v>
      </c>
      <c r="G184" s="1">
        <f>G181</f>
        <v>4344</v>
      </c>
    </row>
    <row r="185" spans="1:7" ht="15.95" customHeight="1" x14ac:dyDescent="0.25">
      <c r="A185" s="13" t="s">
        <v>205</v>
      </c>
      <c r="B185" s="276" t="s">
        <v>74</v>
      </c>
      <c r="C185" s="269"/>
      <c r="D185" s="269"/>
      <c r="E185" s="269"/>
      <c r="F185" s="269"/>
      <c r="G185" s="269"/>
    </row>
    <row r="186" spans="1:7" ht="15" customHeight="1" x14ac:dyDescent="0.25">
      <c r="A186" s="27" t="s">
        <v>206</v>
      </c>
      <c r="B186" s="55" t="s">
        <v>20</v>
      </c>
      <c r="C186" s="28" t="s">
        <v>32</v>
      </c>
      <c r="D186" s="10">
        <f>E186+G186</f>
        <v>347721</v>
      </c>
      <c r="E186" s="29">
        <v>314352</v>
      </c>
      <c r="F186" s="29"/>
      <c r="G186" s="29">
        <v>33369</v>
      </c>
    </row>
    <row r="187" spans="1:7" ht="15" customHeight="1" x14ac:dyDescent="0.25">
      <c r="A187" s="27" t="s">
        <v>207</v>
      </c>
      <c r="B187" s="21" t="s">
        <v>7</v>
      </c>
      <c r="C187" s="28" t="s">
        <v>32</v>
      </c>
      <c r="D187" s="10">
        <f>E187+G187</f>
        <v>22393</v>
      </c>
      <c r="E187" s="29">
        <v>22393</v>
      </c>
      <c r="F187" s="29">
        <v>11553</v>
      </c>
      <c r="G187" s="29"/>
    </row>
    <row r="188" spans="1:7" ht="15" customHeight="1" x14ac:dyDescent="0.25">
      <c r="A188" s="27" t="s">
        <v>208</v>
      </c>
      <c r="B188" s="21" t="s">
        <v>10</v>
      </c>
      <c r="C188" s="28" t="s">
        <v>32</v>
      </c>
      <c r="D188" s="10">
        <f>E188+G188</f>
        <v>21800</v>
      </c>
      <c r="E188" s="29">
        <v>21399</v>
      </c>
      <c r="F188" s="29">
        <v>12892</v>
      </c>
      <c r="G188" s="29">
        <v>401</v>
      </c>
    </row>
    <row r="189" spans="1:7" ht="15" customHeight="1" x14ac:dyDescent="0.25">
      <c r="A189" s="27" t="s">
        <v>209</v>
      </c>
      <c r="B189" s="21" t="s">
        <v>11</v>
      </c>
      <c r="C189" s="28" t="s">
        <v>32</v>
      </c>
      <c r="D189" s="10">
        <f>E189+G189</f>
        <v>60720</v>
      </c>
      <c r="E189" s="29">
        <v>60720</v>
      </c>
      <c r="F189" s="29">
        <v>37190</v>
      </c>
      <c r="G189" s="29"/>
    </row>
    <row r="190" spans="1:7" ht="15" customHeight="1" x14ac:dyDescent="0.25">
      <c r="A190" s="30" t="s">
        <v>210</v>
      </c>
      <c r="B190" s="21" t="s">
        <v>15</v>
      </c>
      <c r="C190" s="28" t="s">
        <v>32</v>
      </c>
      <c r="D190" s="10">
        <f>E190+G190</f>
        <v>23791</v>
      </c>
      <c r="E190" s="29">
        <v>23791</v>
      </c>
      <c r="F190" s="29">
        <v>14173</v>
      </c>
      <c r="G190" s="29"/>
    </row>
    <row r="191" spans="1:7" ht="15" customHeight="1" x14ac:dyDescent="0.25">
      <c r="A191" s="31" t="s">
        <v>211</v>
      </c>
      <c r="B191" s="21" t="s">
        <v>27</v>
      </c>
      <c r="C191" s="28" t="s">
        <v>32</v>
      </c>
      <c r="D191" s="10">
        <f>E191+G191</f>
        <v>187402</v>
      </c>
      <c r="E191" s="29">
        <v>187402</v>
      </c>
      <c r="F191" s="29">
        <v>121428</v>
      </c>
      <c r="G191" s="29"/>
    </row>
    <row r="192" spans="1:7" ht="15" customHeight="1" x14ac:dyDescent="0.25">
      <c r="A192" s="27" t="s">
        <v>212</v>
      </c>
      <c r="B192" s="21" t="s">
        <v>178</v>
      </c>
      <c r="C192" s="28" t="s">
        <v>32</v>
      </c>
      <c r="D192" s="10">
        <f>E192+G192</f>
        <v>14637</v>
      </c>
      <c r="E192" s="29">
        <v>14637</v>
      </c>
      <c r="F192" s="29">
        <v>11175</v>
      </c>
      <c r="G192" s="29"/>
    </row>
    <row r="193" spans="1:7" ht="15" customHeight="1" x14ac:dyDescent="0.25">
      <c r="A193" s="27" t="s">
        <v>213</v>
      </c>
      <c r="B193" s="21" t="s">
        <v>64</v>
      </c>
      <c r="C193" s="28" t="s">
        <v>32</v>
      </c>
      <c r="D193" s="10">
        <f>E193+G193</f>
        <v>51743</v>
      </c>
      <c r="E193" s="29">
        <v>51743</v>
      </c>
      <c r="F193" s="29">
        <v>36719</v>
      </c>
      <c r="G193" s="29"/>
    </row>
    <row r="194" spans="1:7" ht="15" customHeight="1" x14ac:dyDescent="0.25">
      <c r="A194" s="27" t="s">
        <v>214</v>
      </c>
      <c r="B194" s="21" t="s">
        <v>65</v>
      </c>
      <c r="C194" s="28" t="s">
        <v>32</v>
      </c>
      <c r="D194" s="10">
        <f>E194+G194</f>
        <v>41300</v>
      </c>
      <c r="E194" s="29">
        <v>41300</v>
      </c>
      <c r="F194" s="29">
        <v>26269</v>
      </c>
      <c r="G194" s="29"/>
    </row>
    <row r="195" spans="1:7" ht="15" customHeight="1" x14ac:dyDescent="0.25">
      <c r="A195" s="27" t="s">
        <v>215</v>
      </c>
      <c r="B195" s="21" t="s">
        <v>28</v>
      </c>
      <c r="C195" s="28" t="s">
        <v>32</v>
      </c>
      <c r="D195" s="10">
        <f>E195+G195</f>
        <v>25375</v>
      </c>
      <c r="E195" s="29">
        <v>25375</v>
      </c>
      <c r="F195" s="29">
        <v>18754</v>
      </c>
      <c r="G195" s="29"/>
    </row>
    <row r="196" spans="1:7" ht="15" customHeight="1" x14ac:dyDescent="0.25">
      <c r="A196" s="27" t="s">
        <v>149</v>
      </c>
      <c r="B196" s="21" t="s">
        <v>29</v>
      </c>
      <c r="C196" s="28" t="s">
        <v>32</v>
      </c>
      <c r="D196" s="10">
        <f>E196+G196</f>
        <v>63409</v>
      </c>
      <c r="E196" s="29">
        <v>63409</v>
      </c>
      <c r="F196" s="29">
        <v>43678</v>
      </c>
      <c r="G196" s="29"/>
    </row>
    <row r="197" spans="1:7" ht="15" customHeight="1" x14ac:dyDescent="0.25">
      <c r="A197" s="27" t="s">
        <v>150</v>
      </c>
      <c r="B197" s="21" t="s">
        <v>75</v>
      </c>
      <c r="C197" s="28" t="s">
        <v>32</v>
      </c>
      <c r="D197" s="10">
        <f>E197+G197</f>
        <v>30829</v>
      </c>
      <c r="E197" s="29">
        <v>30829</v>
      </c>
      <c r="F197" s="29">
        <v>21636</v>
      </c>
      <c r="G197" s="29"/>
    </row>
    <row r="198" spans="1:7" ht="15" customHeight="1" x14ac:dyDescent="0.25">
      <c r="A198" s="27" t="s">
        <v>151</v>
      </c>
      <c r="B198" s="21" t="s">
        <v>169</v>
      </c>
      <c r="C198" s="28" t="s">
        <v>32</v>
      </c>
      <c r="D198" s="10">
        <f>E198+G198</f>
        <v>25336</v>
      </c>
      <c r="E198" s="29">
        <v>25336</v>
      </c>
      <c r="F198" s="29">
        <v>16403</v>
      </c>
      <c r="G198" s="29"/>
    </row>
    <row r="199" spans="1:7" ht="15" customHeight="1" x14ac:dyDescent="0.25">
      <c r="A199" s="27" t="s">
        <v>152</v>
      </c>
      <c r="B199" s="21" t="s">
        <v>30</v>
      </c>
      <c r="C199" s="28" t="s">
        <v>32</v>
      </c>
      <c r="D199" s="10">
        <f>E199+G199</f>
        <v>361499</v>
      </c>
      <c r="E199" s="29">
        <v>361499</v>
      </c>
      <c r="F199" s="29">
        <v>244039</v>
      </c>
      <c r="G199" s="29"/>
    </row>
    <row r="200" spans="1:7" ht="15" customHeight="1" x14ac:dyDescent="0.25">
      <c r="A200" s="27" t="s">
        <v>153</v>
      </c>
      <c r="B200" s="10" t="s">
        <v>31</v>
      </c>
      <c r="C200" s="28" t="s">
        <v>32</v>
      </c>
      <c r="D200" s="10">
        <f>E200+G200</f>
        <v>113756</v>
      </c>
      <c r="E200" s="29">
        <v>113756</v>
      </c>
      <c r="F200" s="29">
        <v>74600</v>
      </c>
      <c r="G200" s="29"/>
    </row>
    <row r="201" spans="1:7" ht="15" customHeight="1" x14ac:dyDescent="0.25">
      <c r="A201" s="27" t="s">
        <v>154</v>
      </c>
      <c r="B201" s="32" t="s">
        <v>72</v>
      </c>
      <c r="C201" s="28" t="s">
        <v>32</v>
      </c>
      <c r="D201" s="10">
        <f>E201+G201</f>
        <v>324424</v>
      </c>
      <c r="E201" s="29">
        <v>324424</v>
      </c>
      <c r="F201" s="29">
        <v>215716</v>
      </c>
      <c r="G201" s="29"/>
    </row>
    <row r="202" spans="1:7" ht="15.95" customHeight="1" x14ac:dyDescent="0.25">
      <c r="A202" s="15" t="s">
        <v>155</v>
      </c>
      <c r="B202" s="19" t="s">
        <v>200</v>
      </c>
      <c r="C202" s="17"/>
      <c r="D202" s="1">
        <f>SUM(D186:D201)</f>
        <v>1716135</v>
      </c>
      <c r="E202" s="1">
        <f>SUM(E186:E201)</f>
        <v>1682365</v>
      </c>
      <c r="F202" s="1">
        <f>SUM(F186:F201)</f>
        <v>906225</v>
      </c>
      <c r="G202" s="1">
        <f>SUM(G186:G201)</f>
        <v>33770</v>
      </c>
    </row>
    <row r="203" spans="1:7" ht="15.95" customHeight="1" x14ac:dyDescent="0.25">
      <c r="A203" s="13" t="s">
        <v>156</v>
      </c>
      <c r="B203" s="276" t="s">
        <v>76</v>
      </c>
      <c r="C203" s="269"/>
      <c r="D203" s="269"/>
      <c r="E203" s="269"/>
      <c r="F203" s="269"/>
      <c r="G203" s="269"/>
    </row>
    <row r="204" spans="1:7" ht="15" customHeight="1" x14ac:dyDescent="0.25">
      <c r="A204" s="27" t="s">
        <v>157</v>
      </c>
      <c r="B204" s="21" t="s">
        <v>20</v>
      </c>
      <c r="C204" s="28" t="s">
        <v>24</v>
      </c>
      <c r="D204" s="10">
        <f>SUM(D205:D206)</f>
        <v>3518806</v>
      </c>
      <c r="E204" s="10">
        <f>SUM(E205:E206)</f>
        <v>3518806</v>
      </c>
      <c r="F204" s="10">
        <f>SUM(F205:F206)</f>
        <v>0</v>
      </c>
      <c r="G204" s="10">
        <f>SUM(G205:G206)</f>
        <v>0</v>
      </c>
    </row>
    <row r="205" spans="1:7" ht="15.95" hidden="1" customHeight="1" x14ac:dyDescent="0.25">
      <c r="A205" s="60"/>
      <c r="B205" s="75" t="s">
        <v>8</v>
      </c>
      <c r="C205" s="76"/>
      <c r="D205" s="63">
        <f>E205+G205</f>
        <v>1511854</v>
      </c>
      <c r="E205" s="63">
        <v>1511854</v>
      </c>
      <c r="F205" s="63"/>
      <c r="G205" s="63"/>
    </row>
    <row r="206" spans="1:7" ht="15" customHeight="1" x14ac:dyDescent="0.25">
      <c r="A206" s="57"/>
      <c r="B206" s="77" t="s">
        <v>174</v>
      </c>
      <c r="C206" s="28" t="s">
        <v>24</v>
      </c>
      <c r="D206" s="10">
        <f>E206+G206</f>
        <v>2006952</v>
      </c>
      <c r="E206" s="29">
        <v>2006952</v>
      </c>
      <c r="F206" s="29"/>
      <c r="G206" s="29"/>
    </row>
    <row r="207" spans="1:7" ht="15" customHeight="1" x14ac:dyDescent="0.25">
      <c r="A207" s="13" t="s">
        <v>158</v>
      </c>
      <c r="B207" s="49" t="s">
        <v>58</v>
      </c>
      <c r="C207" s="22" t="s">
        <v>24</v>
      </c>
      <c r="D207" s="10">
        <f>E207+G207</f>
        <v>211679</v>
      </c>
      <c r="E207" s="33">
        <v>211679</v>
      </c>
      <c r="F207" s="33">
        <v>130699</v>
      </c>
      <c r="G207" s="33"/>
    </row>
    <row r="208" spans="1:7" ht="15" customHeight="1" x14ac:dyDescent="0.25">
      <c r="A208" s="11" t="s">
        <v>159</v>
      </c>
      <c r="B208" s="21" t="s">
        <v>59</v>
      </c>
      <c r="C208" s="22" t="s">
        <v>24</v>
      </c>
      <c r="D208" s="10">
        <f>E208+G208</f>
        <v>355295</v>
      </c>
      <c r="E208" s="10">
        <v>355295</v>
      </c>
      <c r="F208" s="10">
        <v>254831</v>
      </c>
      <c r="G208" s="10"/>
    </row>
    <row r="209" spans="1:7" ht="15" customHeight="1" x14ac:dyDescent="0.25">
      <c r="A209" s="11" t="s">
        <v>216</v>
      </c>
      <c r="B209" s="21" t="s">
        <v>185</v>
      </c>
      <c r="C209" s="22" t="s">
        <v>24</v>
      </c>
      <c r="D209" s="10">
        <f>E209+G209</f>
        <v>43385</v>
      </c>
      <c r="E209" s="33">
        <v>43385</v>
      </c>
      <c r="F209" s="33">
        <v>33123</v>
      </c>
      <c r="G209" s="33"/>
    </row>
    <row r="210" spans="1:7" s="26" customFormat="1" ht="15" customHeight="1" x14ac:dyDescent="0.25">
      <c r="A210" s="7" t="s">
        <v>160</v>
      </c>
      <c r="B210" s="21" t="s">
        <v>77</v>
      </c>
      <c r="C210" s="22" t="s">
        <v>24</v>
      </c>
      <c r="D210" s="10">
        <f>E210+G210</f>
        <v>424738</v>
      </c>
      <c r="E210" s="10">
        <v>424738</v>
      </c>
      <c r="F210" s="10">
        <v>226764</v>
      </c>
      <c r="G210" s="10"/>
    </row>
    <row r="211" spans="1:7" ht="15.95" customHeight="1" x14ac:dyDescent="0.25">
      <c r="A211" s="34" t="s">
        <v>161</v>
      </c>
      <c r="B211" s="35" t="s">
        <v>201</v>
      </c>
      <c r="C211" s="17"/>
      <c r="D211" s="1">
        <f>D204+SUM(D207:D210)</f>
        <v>4553903</v>
      </c>
      <c r="E211" s="1">
        <f>E204+SUM(E207:E210)</f>
        <v>4553903</v>
      </c>
      <c r="F211" s="1">
        <f>F204+SUM(F207:F210)</f>
        <v>645417</v>
      </c>
      <c r="G211" s="1">
        <f>G204+SUM(G207:G210)</f>
        <v>0</v>
      </c>
    </row>
    <row r="212" spans="1:7" s="26" customFormat="1" ht="15.95" customHeight="1" x14ac:dyDescent="0.25">
      <c r="A212" s="80"/>
      <c r="B212" s="81" t="s">
        <v>174</v>
      </c>
      <c r="C212" s="327"/>
      <c r="D212" s="112">
        <f>D206</f>
        <v>2006952</v>
      </c>
      <c r="E212" s="112">
        <f>E206</f>
        <v>2006952</v>
      </c>
      <c r="F212" s="112">
        <f>F206</f>
        <v>0</v>
      </c>
      <c r="G212" s="112">
        <f>G206</f>
        <v>0</v>
      </c>
    </row>
    <row r="213" spans="1:7" ht="15.95" customHeight="1" x14ac:dyDescent="0.25">
      <c r="A213" s="83" t="s">
        <v>162</v>
      </c>
      <c r="B213" s="326" t="s">
        <v>191</v>
      </c>
      <c r="C213" s="260"/>
      <c r="D213" s="109">
        <f>D79+D132+D137+D179+D184+D202+D211</f>
        <v>18789029</v>
      </c>
      <c r="E213" s="109">
        <f>E79+E132+E137+E179+E184+E202+E211</f>
        <v>17233721</v>
      </c>
      <c r="F213" s="109">
        <f>F79+F132+F137+F179+F184+F202+F211</f>
        <v>6394155</v>
      </c>
      <c r="G213" s="109">
        <f>G79+G132+G137+G179+G184+G202+G211</f>
        <v>1555308</v>
      </c>
    </row>
    <row r="214" spans="1:7" ht="15.95" customHeight="1" x14ac:dyDescent="0.25">
      <c r="A214" s="325"/>
      <c r="B214" s="259" t="s">
        <v>234</v>
      </c>
      <c r="C214" s="258"/>
      <c r="D214" s="257"/>
      <c r="E214" s="257"/>
      <c r="F214" s="257"/>
      <c r="G214" s="257"/>
    </row>
    <row r="215" spans="1:7" s="26" customFormat="1" ht="15.95" customHeight="1" x14ac:dyDescent="0.25">
      <c r="A215" s="80"/>
      <c r="B215" s="81" t="s">
        <v>468</v>
      </c>
      <c r="C215" s="324"/>
      <c r="D215" s="116">
        <f>E215+G215</f>
        <v>2006952</v>
      </c>
      <c r="E215" s="116">
        <f>E206</f>
        <v>2006952</v>
      </c>
      <c r="F215" s="116">
        <f>F206</f>
        <v>0</v>
      </c>
      <c r="G215" s="116">
        <f>G206</f>
        <v>0</v>
      </c>
    </row>
    <row r="216" spans="1:7" s="26" customFormat="1" ht="27.95" customHeight="1" x14ac:dyDescent="0.25">
      <c r="A216" s="68"/>
      <c r="B216" s="85" t="s">
        <v>67</v>
      </c>
      <c r="C216" s="17"/>
      <c r="D216" s="70">
        <f>E216+G216</f>
        <v>1013670</v>
      </c>
      <c r="E216" s="70">
        <f>E86</f>
        <v>1013670</v>
      </c>
      <c r="F216" s="70">
        <f>F86</f>
        <v>0</v>
      </c>
      <c r="G216" s="70">
        <f>G86</f>
        <v>0</v>
      </c>
    </row>
    <row r="217" spans="1:7" ht="15" customHeight="1" x14ac:dyDescent="0.25">
      <c r="A217" s="40"/>
      <c r="B217" s="41"/>
      <c r="C217" s="42"/>
      <c r="D217" s="41"/>
      <c r="E217" s="41"/>
      <c r="F217" s="43"/>
      <c r="G217" s="44"/>
    </row>
    <row r="218" spans="1:7" x14ac:dyDescent="0.25">
      <c r="A218" s="40"/>
      <c r="B218" s="14"/>
      <c r="C218" s="45"/>
      <c r="D218" s="14"/>
      <c r="E218" s="14"/>
      <c r="F218" s="4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 t="s">
        <v>192</v>
      </c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A236" s="14"/>
      <c r="B236" s="14"/>
      <c r="C236" s="46"/>
      <c r="D236" s="14"/>
      <c r="E236" s="14"/>
      <c r="F236" s="14"/>
      <c r="G236" s="14"/>
    </row>
    <row r="237" spans="1:7" x14ac:dyDescent="0.25">
      <c r="A237" s="14"/>
      <c r="B237" s="14"/>
      <c r="C237" s="46"/>
      <c r="D237" s="14"/>
      <c r="E237" s="14"/>
      <c r="F237" s="14"/>
      <c r="G237" s="14"/>
    </row>
    <row r="238" spans="1:7" x14ac:dyDescent="0.25">
      <c r="A238" s="14"/>
      <c r="B238" s="14"/>
      <c r="C238" s="46"/>
      <c r="D238" s="14"/>
      <c r="E238" s="14"/>
      <c r="F238" s="14"/>
      <c r="G238" s="14"/>
    </row>
    <row r="239" spans="1:7" x14ac:dyDescent="0.25">
      <c r="A239" s="14"/>
      <c r="B239" s="14"/>
      <c r="C239" s="46"/>
      <c r="D239" s="14"/>
      <c r="E239" s="14"/>
      <c r="F239" s="14"/>
      <c r="G239" s="14"/>
    </row>
    <row r="240" spans="1:7" x14ac:dyDescent="0.25">
      <c r="A240" s="14"/>
      <c r="B240" s="14"/>
      <c r="C240" s="46"/>
      <c r="D240" s="14"/>
      <c r="E240" s="14"/>
      <c r="F240" s="14"/>
      <c r="G240" s="14"/>
    </row>
    <row r="241" spans="1:7" x14ac:dyDescent="0.25">
      <c r="A241" s="14"/>
      <c r="B241" s="14"/>
      <c r="C241" s="46"/>
      <c r="D241" s="14"/>
      <c r="E241" s="14"/>
      <c r="F241" s="14"/>
      <c r="G241" s="14"/>
    </row>
    <row r="242" spans="1:7" x14ac:dyDescent="0.25">
      <c r="A242" s="14"/>
      <c r="B242" s="14"/>
      <c r="C242" s="46"/>
      <c r="D242" s="14"/>
      <c r="E242" s="14"/>
      <c r="F242" s="14"/>
      <c r="G242" s="14"/>
    </row>
    <row r="243" spans="1:7" x14ac:dyDescent="0.25">
      <c r="A243" s="14"/>
      <c r="B243" s="14"/>
      <c r="C243" s="46"/>
      <c r="D243" s="14"/>
      <c r="E243" s="14"/>
      <c r="F243" s="14"/>
      <c r="G243" s="14"/>
    </row>
    <row r="244" spans="1:7" x14ac:dyDescent="0.25">
      <c r="A244" s="14"/>
      <c r="B244" s="14"/>
      <c r="C244" s="46"/>
      <c r="D244" s="14"/>
      <c r="E244" s="14"/>
      <c r="F244" s="14"/>
      <c r="G244" s="14"/>
    </row>
    <row r="245" spans="1:7" x14ac:dyDescent="0.25">
      <c r="A245" s="14"/>
      <c r="B245" s="14"/>
      <c r="C245" s="46"/>
      <c r="D245" s="14"/>
      <c r="E245" s="14"/>
      <c r="F245" s="14"/>
      <c r="G245" s="14"/>
    </row>
    <row r="246" spans="1:7" x14ac:dyDescent="0.25">
      <c r="A246" s="14"/>
      <c r="B246" s="14"/>
      <c r="C246" s="46"/>
      <c r="D246" s="14"/>
      <c r="E246" s="14"/>
      <c r="F246" s="14"/>
      <c r="G246" s="14"/>
    </row>
    <row r="247" spans="1:7" x14ac:dyDescent="0.25">
      <c r="A247" s="14"/>
      <c r="B247" s="14"/>
      <c r="C247" s="46"/>
      <c r="D247" s="14"/>
      <c r="E247" s="14"/>
      <c r="F247" s="14"/>
      <c r="G247" s="14"/>
    </row>
    <row r="248" spans="1:7" x14ac:dyDescent="0.25">
      <c r="A248" s="14"/>
      <c r="B248" s="14"/>
      <c r="C248" s="46"/>
      <c r="D248" s="14"/>
      <c r="E248" s="14"/>
      <c r="F248" s="14"/>
      <c r="G248" s="14"/>
    </row>
    <row r="249" spans="1:7" x14ac:dyDescent="0.25">
      <c r="A249" s="14"/>
      <c r="B249" s="14"/>
      <c r="C249" s="46"/>
      <c r="D249" s="14"/>
      <c r="E249" s="14"/>
      <c r="F249" s="14"/>
      <c r="G249" s="14"/>
    </row>
    <row r="250" spans="1:7" x14ac:dyDescent="0.25">
      <c r="A250" s="14"/>
      <c r="B250" s="14"/>
      <c r="C250" s="46"/>
      <c r="D250" s="14"/>
      <c r="E250" s="14"/>
      <c r="F250" s="14"/>
      <c r="G250" s="14"/>
    </row>
    <row r="251" spans="1:7" x14ac:dyDescent="0.25">
      <c r="A251" s="14"/>
      <c r="B251" s="14"/>
      <c r="C251" s="46"/>
      <c r="D251" s="14"/>
      <c r="E251" s="14"/>
      <c r="F251" s="14"/>
      <c r="G251" s="14"/>
    </row>
    <row r="252" spans="1:7" x14ac:dyDescent="0.25">
      <c r="A252" s="14"/>
      <c r="B252" s="14"/>
      <c r="C252" s="46"/>
      <c r="D252" s="14"/>
      <c r="E252" s="14"/>
      <c r="F252" s="14"/>
      <c r="G252" s="14"/>
    </row>
    <row r="253" spans="1:7" x14ac:dyDescent="0.25">
      <c r="A253" s="14"/>
      <c r="B253" s="14"/>
      <c r="C253" s="46"/>
      <c r="D253" s="14"/>
      <c r="E253" s="14"/>
      <c r="F253" s="14"/>
      <c r="G253" s="14"/>
    </row>
    <row r="254" spans="1:7" x14ac:dyDescent="0.25">
      <c r="A254" s="14"/>
      <c r="B254" s="14"/>
      <c r="C254" s="46"/>
      <c r="D254" s="14"/>
      <c r="E254" s="14"/>
      <c r="F254" s="14"/>
      <c r="G254" s="14"/>
    </row>
    <row r="255" spans="1:7" x14ac:dyDescent="0.25">
      <c r="A255" s="14"/>
      <c r="B255" s="14"/>
      <c r="C255" s="46"/>
      <c r="D255" s="14"/>
      <c r="E255" s="14"/>
      <c r="F255" s="14"/>
      <c r="G255" s="14"/>
    </row>
    <row r="256" spans="1:7" x14ac:dyDescent="0.25">
      <c r="A256" s="14"/>
      <c r="B256" s="14"/>
      <c r="C256" s="46"/>
      <c r="D256" s="14"/>
      <c r="E256" s="14"/>
      <c r="F256" s="14"/>
      <c r="G256" s="14"/>
    </row>
    <row r="257" spans="1:7" x14ac:dyDescent="0.25">
      <c r="A257" s="14"/>
      <c r="B257" s="14"/>
      <c r="C257" s="46"/>
      <c r="D257" s="14"/>
      <c r="E257" s="14"/>
      <c r="F257" s="14"/>
      <c r="G257" s="14"/>
    </row>
    <row r="258" spans="1:7" x14ac:dyDescent="0.25">
      <c r="A258" s="14"/>
      <c r="B258" s="14"/>
      <c r="C258" s="46"/>
      <c r="D258" s="14"/>
      <c r="E258" s="14"/>
      <c r="F258" s="14"/>
      <c r="G258" s="14"/>
    </row>
    <row r="259" spans="1:7" x14ac:dyDescent="0.25">
      <c r="A259" s="14"/>
      <c r="B259" s="14"/>
      <c r="C259" s="46"/>
      <c r="D259" s="14"/>
      <c r="E259" s="14"/>
      <c r="F259" s="14"/>
      <c r="G259" s="14"/>
    </row>
    <row r="260" spans="1:7" x14ac:dyDescent="0.25">
      <c r="A260" s="14"/>
      <c r="B260" s="14"/>
      <c r="C260" s="46"/>
      <c r="D260" s="14"/>
      <c r="E260" s="14"/>
      <c r="F260" s="14"/>
      <c r="G260" s="14"/>
    </row>
    <row r="261" spans="1:7" x14ac:dyDescent="0.25">
      <c r="A261" s="14"/>
      <c r="B261" s="14"/>
      <c r="C261" s="46"/>
      <c r="D261" s="14"/>
      <c r="E261" s="14"/>
      <c r="F261" s="14"/>
      <c r="G261" s="14"/>
    </row>
    <row r="262" spans="1:7" x14ac:dyDescent="0.25">
      <c r="A262" s="14"/>
      <c r="B262" s="14"/>
      <c r="C262" s="46"/>
      <c r="D262" s="14"/>
      <c r="E262" s="14"/>
      <c r="F262" s="14"/>
      <c r="G262" s="14"/>
    </row>
    <row r="263" spans="1:7" x14ac:dyDescent="0.25">
      <c r="A263" s="14"/>
      <c r="B263" s="14"/>
      <c r="C263" s="46"/>
      <c r="D263" s="14"/>
      <c r="E263" s="14"/>
      <c r="F263" s="14"/>
      <c r="G263" s="14"/>
    </row>
    <row r="264" spans="1:7" x14ac:dyDescent="0.25">
      <c r="A264" s="14"/>
      <c r="B264" s="14"/>
      <c r="C264" s="46"/>
      <c r="D264" s="14"/>
      <c r="E264" s="14"/>
      <c r="F264" s="14"/>
      <c r="G264" s="14"/>
    </row>
    <row r="265" spans="1:7" x14ac:dyDescent="0.25">
      <c r="A265" s="14"/>
      <c r="B265" s="14"/>
      <c r="C265" s="46"/>
      <c r="D265" s="14"/>
      <c r="E265" s="14"/>
      <c r="F265" s="14"/>
      <c r="G265" s="14"/>
    </row>
    <row r="266" spans="1:7" x14ac:dyDescent="0.25">
      <c r="A266" s="14"/>
      <c r="B266" s="14"/>
      <c r="C266" s="46"/>
      <c r="D266" s="14"/>
      <c r="E266" s="14"/>
      <c r="F266" s="14"/>
      <c r="G266" s="14"/>
    </row>
    <row r="267" spans="1:7" x14ac:dyDescent="0.25">
      <c r="A267" s="14"/>
      <c r="B267" s="14"/>
      <c r="C267" s="46"/>
      <c r="D267" s="14"/>
      <c r="E267" s="14"/>
      <c r="F267" s="14"/>
      <c r="G267" s="14"/>
    </row>
    <row r="268" spans="1:7" x14ac:dyDescent="0.25">
      <c r="A268" s="14"/>
      <c r="B268" s="14"/>
      <c r="C268" s="46"/>
      <c r="D268" s="14"/>
      <c r="E268" s="14"/>
      <c r="F268" s="14"/>
      <c r="G268" s="14"/>
    </row>
    <row r="269" spans="1:7" x14ac:dyDescent="0.25">
      <c r="A269" s="14"/>
      <c r="B269" s="14"/>
      <c r="C269" s="46"/>
      <c r="D269" s="14"/>
      <c r="E269" s="14"/>
      <c r="F269" s="14"/>
      <c r="G269" s="14"/>
    </row>
    <row r="270" spans="1:7" x14ac:dyDescent="0.25">
      <c r="A270" s="14"/>
      <c r="B270" s="14"/>
      <c r="C270" s="46"/>
      <c r="D270" s="14"/>
      <c r="E270" s="14"/>
      <c r="F270" s="14"/>
      <c r="G270" s="14"/>
    </row>
    <row r="271" spans="1:7" x14ac:dyDescent="0.25">
      <c r="A271" s="14"/>
      <c r="B271" s="14"/>
      <c r="C271" s="46"/>
      <c r="D271" s="14"/>
      <c r="E271" s="14"/>
      <c r="F271" s="14"/>
      <c r="G271" s="14"/>
    </row>
    <row r="272" spans="1:7" x14ac:dyDescent="0.25">
      <c r="A272" s="14"/>
      <c r="B272" s="14"/>
      <c r="C272" s="46"/>
      <c r="D272" s="14"/>
      <c r="E272" s="14"/>
      <c r="F272" s="14"/>
      <c r="G272" s="14"/>
    </row>
    <row r="273" spans="1:7" x14ac:dyDescent="0.25">
      <c r="A273" s="14"/>
      <c r="B273" s="14"/>
      <c r="C273" s="46"/>
      <c r="D273" s="14"/>
      <c r="E273" s="14"/>
      <c r="F273" s="14"/>
      <c r="G273" s="14"/>
    </row>
    <row r="274" spans="1:7" x14ac:dyDescent="0.25">
      <c r="A274" s="14"/>
      <c r="B274" s="14"/>
      <c r="C274" s="46"/>
      <c r="D274" s="14"/>
      <c r="E274" s="14"/>
      <c r="F274" s="14"/>
      <c r="G274" s="14"/>
    </row>
    <row r="275" spans="1:7" x14ac:dyDescent="0.25">
      <c r="A275" s="14"/>
      <c r="B275" s="14"/>
      <c r="C275" s="46"/>
      <c r="D275" s="14"/>
      <c r="E275" s="14"/>
      <c r="F275" s="14"/>
      <c r="G275" s="14"/>
    </row>
    <row r="276" spans="1:7" x14ac:dyDescent="0.25">
      <c r="A276" s="14"/>
      <c r="B276" s="14"/>
      <c r="C276" s="46"/>
      <c r="D276" s="14"/>
      <c r="E276" s="14"/>
      <c r="F276" s="14"/>
      <c r="G276" s="14"/>
    </row>
    <row r="277" spans="1:7" x14ac:dyDescent="0.25">
      <c r="A277" s="14"/>
      <c r="B277" s="14"/>
      <c r="C277" s="46"/>
      <c r="D277" s="14"/>
      <c r="E277" s="14"/>
      <c r="F277" s="14"/>
      <c r="G277" s="14"/>
    </row>
    <row r="278" spans="1:7" x14ac:dyDescent="0.25">
      <c r="A278" s="14"/>
      <c r="B278" s="14"/>
      <c r="C278" s="46"/>
      <c r="D278" s="14"/>
      <c r="E278" s="14"/>
      <c r="F278" s="14"/>
      <c r="G278" s="14"/>
    </row>
    <row r="279" spans="1:7" x14ac:dyDescent="0.25">
      <c r="A279" s="14"/>
      <c r="B279" s="14"/>
      <c r="C279" s="46"/>
      <c r="D279" s="14"/>
      <c r="E279" s="14"/>
      <c r="F279" s="14"/>
      <c r="G279" s="14"/>
    </row>
    <row r="280" spans="1:7" x14ac:dyDescent="0.25">
      <c r="A280" s="14"/>
      <c r="B280" s="14"/>
      <c r="C280" s="46"/>
      <c r="D280" s="14"/>
      <c r="E280" s="14"/>
      <c r="F280" s="14"/>
      <c r="G280" s="14"/>
    </row>
    <row r="281" spans="1:7" x14ac:dyDescent="0.25">
      <c r="A281" s="14"/>
      <c r="B281" s="14"/>
      <c r="C281" s="46"/>
      <c r="D281" s="14"/>
      <c r="E281" s="14"/>
      <c r="F281" s="14"/>
      <c r="G281" s="14"/>
    </row>
    <row r="282" spans="1:7" x14ac:dyDescent="0.25">
      <c r="A282" s="14"/>
      <c r="B282" s="14"/>
      <c r="C282" s="46"/>
      <c r="D282" s="14"/>
      <c r="E282" s="14"/>
      <c r="F282" s="14"/>
      <c r="G282" s="14"/>
    </row>
    <row r="283" spans="1:7" x14ac:dyDescent="0.25">
      <c r="A283" s="14"/>
      <c r="B283" s="14"/>
      <c r="C283" s="46"/>
      <c r="D283" s="14"/>
      <c r="E283" s="14"/>
      <c r="F283" s="14"/>
      <c r="G283" s="14"/>
    </row>
    <row r="284" spans="1:7" x14ac:dyDescent="0.25">
      <c r="A284" s="14"/>
      <c r="B284" s="14"/>
      <c r="C284" s="46"/>
      <c r="D284" s="14"/>
      <c r="E284" s="14"/>
      <c r="F284" s="14"/>
      <c r="G284" s="14"/>
    </row>
    <row r="285" spans="1:7" x14ac:dyDescent="0.25">
      <c r="A285" s="14"/>
      <c r="B285" s="14"/>
      <c r="C285" s="46"/>
      <c r="D285" s="14"/>
      <c r="E285" s="14"/>
      <c r="F285" s="14"/>
      <c r="G285" s="14"/>
    </row>
    <row r="286" spans="1:7" x14ac:dyDescent="0.25">
      <c r="A286" s="14"/>
      <c r="B286" s="14"/>
      <c r="C286" s="46"/>
      <c r="D286" s="14"/>
      <c r="E286" s="14"/>
      <c r="F286" s="14"/>
      <c r="G286" s="14"/>
    </row>
    <row r="287" spans="1:7" x14ac:dyDescent="0.25">
      <c r="A287" s="14"/>
      <c r="B287" s="14"/>
      <c r="C287" s="46"/>
      <c r="D287" s="14"/>
      <c r="E287" s="14"/>
      <c r="F287" s="14"/>
      <c r="G287" s="14"/>
    </row>
    <row r="288" spans="1:7" x14ac:dyDescent="0.25">
      <c r="A288" s="14"/>
      <c r="B288" s="14"/>
      <c r="C288" s="46"/>
      <c r="D288" s="14"/>
      <c r="E288" s="14"/>
      <c r="F288" s="14"/>
      <c r="G288" s="14"/>
    </row>
    <row r="289" spans="1:7" x14ac:dyDescent="0.25">
      <c r="A289" s="14"/>
      <c r="B289" s="14"/>
      <c r="C289" s="46"/>
      <c r="D289" s="14"/>
      <c r="E289" s="14"/>
      <c r="F289" s="14"/>
      <c r="G289" s="14"/>
    </row>
    <row r="290" spans="1:7" x14ac:dyDescent="0.25">
      <c r="A290" s="14"/>
      <c r="B290" s="14"/>
      <c r="C290" s="46"/>
      <c r="D290" s="14"/>
      <c r="E290" s="14"/>
      <c r="F290" s="14"/>
      <c r="G290" s="14"/>
    </row>
    <row r="291" spans="1:7" x14ac:dyDescent="0.25">
      <c r="A291" s="14"/>
      <c r="B291" s="14"/>
      <c r="C291" s="46"/>
      <c r="D291" s="14"/>
      <c r="E291" s="14"/>
      <c r="F291" s="14"/>
      <c r="G291" s="14"/>
    </row>
    <row r="292" spans="1:7" x14ac:dyDescent="0.25">
      <c r="A292" s="14"/>
      <c r="B292" s="14"/>
      <c r="C292" s="46"/>
      <c r="D292" s="14"/>
      <c r="E292" s="14"/>
      <c r="F292" s="14"/>
      <c r="G292" s="14"/>
    </row>
    <row r="293" spans="1:7" x14ac:dyDescent="0.25">
      <c r="A293" s="14"/>
      <c r="B293" s="14"/>
      <c r="C293" s="46"/>
      <c r="D293" s="14"/>
      <c r="E293" s="14"/>
      <c r="F293" s="14"/>
      <c r="G293" s="14"/>
    </row>
    <row r="294" spans="1:7" x14ac:dyDescent="0.25">
      <c r="A294" s="14"/>
      <c r="B294" s="14"/>
      <c r="C294" s="46"/>
      <c r="D294" s="14"/>
      <c r="E294" s="14"/>
      <c r="F294" s="14"/>
      <c r="G294" s="14"/>
    </row>
    <row r="295" spans="1:7" x14ac:dyDescent="0.25">
      <c r="A295" s="14"/>
      <c r="B295" s="14"/>
      <c r="C295" s="46"/>
      <c r="D295" s="14"/>
      <c r="E295" s="14"/>
      <c r="F295" s="14"/>
      <c r="G295" s="14"/>
    </row>
    <row r="296" spans="1:7" x14ac:dyDescent="0.25">
      <c r="A296" s="14"/>
      <c r="B296" s="14"/>
      <c r="C296" s="46"/>
      <c r="D296" s="14"/>
      <c r="E296" s="14"/>
      <c r="F296" s="14"/>
      <c r="G296" s="14"/>
    </row>
    <row r="297" spans="1:7" x14ac:dyDescent="0.25">
      <c r="A297" s="14"/>
      <c r="B297" s="14"/>
      <c r="C297" s="46"/>
      <c r="D297" s="14"/>
      <c r="E297" s="14"/>
      <c r="F297" s="14"/>
      <c r="G297" s="14"/>
    </row>
    <row r="298" spans="1:7" x14ac:dyDescent="0.25">
      <c r="A298" s="14"/>
      <c r="B298" s="14"/>
      <c r="C298" s="46"/>
      <c r="D298" s="14"/>
      <c r="E298" s="14"/>
      <c r="F298" s="14"/>
      <c r="G298" s="14"/>
    </row>
    <row r="299" spans="1:7" x14ac:dyDescent="0.25">
      <c r="A299" s="14"/>
      <c r="B299" s="14"/>
      <c r="C299" s="46"/>
      <c r="D299" s="14"/>
      <c r="E299" s="14"/>
      <c r="F299" s="14"/>
      <c r="G299" s="14"/>
    </row>
    <row r="300" spans="1:7" x14ac:dyDescent="0.25">
      <c r="A300" s="14"/>
      <c r="B300" s="14"/>
      <c r="C300" s="46"/>
      <c r="D300" s="14"/>
      <c r="E300" s="14"/>
      <c r="F300" s="14"/>
      <c r="G300" s="14"/>
    </row>
    <row r="301" spans="1:7" x14ac:dyDescent="0.25">
      <c r="A301" s="14"/>
      <c r="B301" s="14"/>
      <c r="C301" s="46"/>
      <c r="D301" s="14"/>
      <c r="E301" s="14"/>
      <c r="F301" s="14"/>
      <c r="G301" s="14"/>
    </row>
    <row r="302" spans="1:7" x14ac:dyDescent="0.25">
      <c r="A302" s="14"/>
      <c r="B302" s="14"/>
      <c r="C302" s="46"/>
      <c r="D302" s="14"/>
      <c r="E302" s="14"/>
      <c r="F302" s="14"/>
      <c r="G302" s="14"/>
    </row>
    <row r="303" spans="1:7" x14ac:dyDescent="0.25">
      <c r="A303" s="14"/>
      <c r="B303" s="14"/>
      <c r="C303" s="46"/>
      <c r="D303" s="14"/>
      <c r="E303" s="14"/>
      <c r="F303" s="14"/>
      <c r="G303" s="14"/>
    </row>
    <row r="304" spans="1:7" x14ac:dyDescent="0.25">
      <c r="A304" s="14"/>
      <c r="B304" s="14"/>
      <c r="C304" s="46"/>
      <c r="D304" s="14"/>
      <c r="E304" s="14"/>
      <c r="F304" s="14"/>
      <c r="G304" s="14"/>
    </row>
    <row r="305" spans="1:7" x14ac:dyDescent="0.25">
      <c r="A305" s="14"/>
      <c r="B305" s="14"/>
      <c r="C305" s="46"/>
      <c r="D305" s="14"/>
      <c r="E305" s="14"/>
      <c r="F305" s="14"/>
      <c r="G305" s="14"/>
    </row>
    <row r="306" spans="1:7" x14ac:dyDescent="0.25">
      <c r="A306" s="14"/>
      <c r="B306" s="14"/>
      <c r="C306" s="46"/>
      <c r="D306" s="14"/>
      <c r="E306" s="14"/>
      <c r="F306" s="14"/>
      <c r="G306" s="14"/>
    </row>
    <row r="307" spans="1:7" x14ac:dyDescent="0.25">
      <c r="A307" s="14"/>
      <c r="B307" s="14"/>
      <c r="C307" s="46"/>
      <c r="D307" s="14"/>
      <c r="E307" s="14"/>
      <c r="F307" s="14"/>
      <c r="G307" s="14"/>
    </row>
    <row r="308" spans="1:7" x14ac:dyDescent="0.25">
      <c r="A308" s="14"/>
      <c r="B308" s="14"/>
      <c r="C308" s="46"/>
      <c r="D308" s="14"/>
      <c r="E308" s="14"/>
      <c r="F308" s="14"/>
      <c r="G308" s="14"/>
    </row>
    <row r="309" spans="1:7" x14ac:dyDescent="0.25">
      <c r="A309" s="14"/>
      <c r="B309" s="14"/>
      <c r="C309" s="46"/>
      <c r="D309" s="14"/>
      <c r="E309" s="14"/>
      <c r="F309" s="14"/>
      <c r="G309" s="14"/>
    </row>
    <row r="310" spans="1:7" x14ac:dyDescent="0.25">
      <c r="A310" s="14"/>
      <c r="B310" s="14"/>
      <c r="C310" s="46"/>
      <c r="D310" s="14"/>
      <c r="E310" s="14"/>
      <c r="F310" s="14"/>
      <c r="G310" s="14"/>
    </row>
    <row r="311" spans="1:7" x14ac:dyDescent="0.25">
      <c r="A311" s="14"/>
      <c r="B311" s="14"/>
      <c r="C311" s="46"/>
      <c r="D311" s="14"/>
      <c r="E311" s="14"/>
      <c r="F311" s="14"/>
      <c r="G311" s="14"/>
    </row>
    <row r="312" spans="1:7" x14ac:dyDescent="0.25">
      <c r="A312" s="14"/>
      <c r="B312" s="14"/>
      <c r="C312" s="46"/>
      <c r="D312" s="14"/>
      <c r="E312" s="14"/>
      <c r="F312" s="14"/>
      <c r="G312" s="14"/>
    </row>
    <row r="313" spans="1:7" x14ac:dyDescent="0.25">
      <c r="A313" s="14"/>
      <c r="B313" s="14"/>
      <c r="C313" s="46"/>
      <c r="D313" s="14"/>
      <c r="E313" s="14"/>
      <c r="F313" s="14"/>
      <c r="G313" s="14"/>
    </row>
    <row r="314" spans="1:7" x14ac:dyDescent="0.25">
      <c r="A314" s="14"/>
      <c r="B314" s="14"/>
      <c r="C314" s="46"/>
      <c r="D314" s="14"/>
      <c r="E314" s="14"/>
      <c r="F314" s="14"/>
      <c r="G314" s="14"/>
    </row>
    <row r="315" spans="1:7" x14ac:dyDescent="0.25">
      <c r="A315" s="14"/>
      <c r="B315" s="14"/>
      <c r="C315" s="46"/>
      <c r="D315" s="14"/>
      <c r="E315" s="14"/>
      <c r="F315" s="14"/>
      <c r="G315" s="14"/>
    </row>
    <row r="316" spans="1:7" x14ac:dyDescent="0.25">
      <c r="A316" s="14"/>
      <c r="B316" s="14"/>
      <c r="C316" s="46"/>
      <c r="D316" s="14"/>
      <c r="E316" s="14"/>
      <c r="F316" s="14"/>
      <c r="G316" s="14"/>
    </row>
    <row r="317" spans="1:7" x14ac:dyDescent="0.25">
      <c r="A317" s="14"/>
      <c r="B317" s="14"/>
      <c r="C317" s="46"/>
      <c r="D317" s="14"/>
      <c r="E317" s="14"/>
      <c r="F317" s="14"/>
      <c r="G317" s="14"/>
    </row>
    <row r="318" spans="1:7" x14ac:dyDescent="0.25">
      <c r="A318" s="14"/>
      <c r="B318" s="14"/>
      <c r="C318" s="46"/>
      <c r="D318" s="14"/>
      <c r="E318" s="14"/>
      <c r="F318" s="14"/>
      <c r="G318" s="14"/>
    </row>
    <row r="319" spans="1:7" x14ac:dyDescent="0.25">
      <c r="A319" s="14"/>
      <c r="B319" s="14"/>
      <c r="C319" s="46"/>
      <c r="D319" s="14"/>
      <c r="E319" s="14"/>
      <c r="F319" s="14"/>
      <c r="G319" s="14"/>
    </row>
    <row r="320" spans="1:7" x14ac:dyDescent="0.25">
      <c r="A320" s="14"/>
      <c r="B320" s="14"/>
      <c r="C320" s="46"/>
      <c r="D320" s="14"/>
      <c r="E320" s="14"/>
      <c r="F320" s="14"/>
      <c r="G320" s="14"/>
    </row>
    <row r="321" spans="1:7" x14ac:dyDescent="0.25">
      <c r="A321" s="14"/>
      <c r="B321" s="14"/>
      <c r="C321" s="46"/>
      <c r="D321" s="14"/>
      <c r="E321" s="14"/>
      <c r="F321" s="14"/>
      <c r="G321" s="14"/>
    </row>
    <row r="322" spans="1:7" x14ac:dyDescent="0.25">
      <c r="A322" s="14"/>
      <c r="B322" s="14"/>
      <c r="C322" s="46"/>
      <c r="D322" s="14"/>
      <c r="E322" s="14"/>
      <c r="F322" s="14"/>
      <c r="G322" s="14"/>
    </row>
    <row r="323" spans="1:7" x14ac:dyDescent="0.25">
      <c r="A323" s="14"/>
      <c r="B323" s="14"/>
      <c r="C323" s="46"/>
      <c r="D323" s="14"/>
      <c r="E323" s="14"/>
      <c r="F323" s="14"/>
      <c r="G323" s="14"/>
    </row>
    <row r="324" spans="1:7" x14ac:dyDescent="0.25">
      <c r="A324" s="14"/>
      <c r="B324" s="14"/>
      <c r="C324" s="46"/>
      <c r="D324" s="14"/>
      <c r="E324" s="14"/>
      <c r="F324" s="14"/>
      <c r="G324" s="14"/>
    </row>
    <row r="325" spans="1:7" x14ac:dyDescent="0.25">
      <c r="A325" s="14"/>
      <c r="B325" s="14"/>
      <c r="C325" s="46"/>
      <c r="D325" s="14"/>
      <c r="E325" s="14"/>
      <c r="F325" s="14"/>
      <c r="G325" s="14"/>
    </row>
    <row r="326" spans="1:7" x14ac:dyDescent="0.25">
      <c r="A326" s="14"/>
      <c r="B326" s="14"/>
      <c r="C326" s="46"/>
      <c r="D326" s="14"/>
      <c r="E326" s="14"/>
      <c r="F326" s="14"/>
      <c r="G326" s="14"/>
    </row>
    <row r="327" spans="1:7" x14ac:dyDescent="0.25">
      <c r="A327" s="14"/>
      <c r="B327" s="14"/>
      <c r="C327" s="46"/>
      <c r="D327" s="14"/>
      <c r="E327" s="14"/>
      <c r="F327" s="14"/>
      <c r="G327" s="14"/>
    </row>
    <row r="328" spans="1:7" x14ac:dyDescent="0.25">
      <c r="A328" s="14"/>
      <c r="B328" s="14"/>
      <c r="C328" s="46"/>
      <c r="D328" s="14"/>
      <c r="E328" s="14"/>
      <c r="F328" s="14"/>
      <c r="G328" s="14"/>
    </row>
    <row r="329" spans="1:7" x14ac:dyDescent="0.25">
      <c r="A329" s="14"/>
      <c r="B329" s="14"/>
      <c r="C329" s="46"/>
      <c r="D329" s="14"/>
      <c r="E329" s="14"/>
      <c r="F329" s="14"/>
      <c r="G329" s="14"/>
    </row>
    <row r="330" spans="1:7" x14ac:dyDescent="0.25">
      <c r="C330" s="47"/>
    </row>
    <row r="331" spans="1:7" x14ac:dyDescent="0.25">
      <c r="C331" s="47"/>
    </row>
    <row r="332" spans="1:7" x14ac:dyDescent="0.25">
      <c r="C332" s="47"/>
    </row>
    <row r="333" spans="1:7" x14ac:dyDescent="0.25">
      <c r="C333" s="47"/>
    </row>
    <row r="334" spans="1:7" x14ac:dyDescent="0.25">
      <c r="C334" s="47"/>
    </row>
    <row r="335" spans="1:7" x14ac:dyDescent="0.25">
      <c r="C335" s="47"/>
    </row>
    <row r="336" spans="1:7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  <row r="657" spans="3:3" x14ac:dyDescent="0.25">
      <c r="C657" s="47"/>
    </row>
    <row r="658" spans="3:3" x14ac:dyDescent="0.25">
      <c r="C658" s="47"/>
    </row>
  </sheetData>
  <mergeCells count="24">
    <mergeCell ref="B6:G6"/>
    <mergeCell ref="B1:G1"/>
    <mergeCell ref="B2:G2"/>
    <mergeCell ref="B3:G3"/>
    <mergeCell ref="B4:G4"/>
    <mergeCell ref="B5:G5"/>
    <mergeCell ref="A12:A14"/>
    <mergeCell ref="B15:G15"/>
    <mergeCell ref="B80:G80"/>
    <mergeCell ref="B134:G134"/>
    <mergeCell ref="B185:G185"/>
    <mergeCell ref="B203:G203"/>
    <mergeCell ref="B138:G138"/>
    <mergeCell ref="B180:G180"/>
    <mergeCell ref="B7:G7"/>
    <mergeCell ref="B8:G8"/>
    <mergeCell ref="I15:J15"/>
    <mergeCell ref="A10:G10"/>
    <mergeCell ref="E12:G12"/>
    <mergeCell ref="E13:F13"/>
    <mergeCell ref="G13:G14"/>
    <mergeCell ref="D12:D14"/>
    <mergeCell ref="C12:C14"/>
    <mergeCell ref="B12:B14"/>
  </mergeCells>
  <pageMargins left="0.98425196850393704" right="0.19685039370078741" top="0.78740157480314965" bottom="0.78740157480314965" header="0" footer="0"/>
  <pageSetup paperSize="9" scale="9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2"/>
  <sheetViews>
    <sheetView showZeros="0" workbookViewId="0">
      <selection activeCell="M9" sqref="M9"/>
    </sheetView>
  </sheetViews>
  <sheetFormatPr defaultRowHeight="15" x14ac:dyDescent="0.25"/>
  <cols>
    <col min="1" max="1" width="4.42578125" style="2" customWidth="1"/>
    <col min="2" max="2" width="41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402</v>
      </c>
      <c r="F3" s="3"/>
      <c r="G3" s="3"/>
    </row>
    <row r="4" spans="1:7" x14ac:dyDescent="0.25">
      <c r="E4" s="3" t="s">
        <v>217</v>
      </c>
      <c r="F4" s="3"/>
      <c r="G4" s="3"/>
    </row>
    <row r="5" spans="1:7" x14ac:dyDescent="0.25">
      <c r="E5" s="3"/>
      <c r="F5" s="3"/>
      <c r="G5" s="3"/>
    </row>
    <row r="6" spans="1:7" ht="30.75" customHeight="1" x14ac:dyDescent="0.25">
      <c r="A6" s="277" t="s">
        <v>237</v>
      </c>
      <c r="B6" s="277"/>
      <c r="C6" s="277"/>
      <c r="D6" s="277"/>
      <c r="E6" s="277"/>
      <c r="F6" s="277"/>
      <c r="G6" s="277"/>
    </row>
    <row r="7" spans="1:7" ht="17.25" customHeight="1" x14ac:dyDescent="0.25">
      <c r="G7" s="4" t="s">
        <v>188</v>
      </c>
    </row>
    <row r="8" spans="1:7" x14ac:dyDescent="0.25">
      <c r="A8" s="278" t="s">
        <v>5</v>
      </c>
      <c r="B8" s="279" t="s">
        <v>287</v>
      </c>
      <c r="C8" s="279" t="s">
        <v>60</v>
      </c>
      <c r="D8" s="280" t="s">
        <v>0</v>
      </c>
      <c r="E8" s="281" t="s">
        <v>222</v>
      </c>
      <c r="F8" s="282"/>
      <c r="G8" s="283"/>
    </row>
    <row r="9" spans="1:7" x14ac:dyDescent="0.25">
      <c r="A9" s="278"/>
      <c r="B9" s="279"/>
      <c r="C9" s="279"/>
      <c r="D9" s="280"/>
      <c r="E9" s="280" t="s">
        <v>1</v>
      </c>
      <c r="F9" s="280"/>
      <c r="G9" s="279" t="s">
        <v>2</v>
      </c>
    </row>
    <row r="10" spans="1:7" ht="28.5" customHeight="1" x14ac:dyDescent="0.25">
      <c r="A10" s="278"/>
      <c r="B10" s="279"/>
      <c r="C10" s="279"/>
      <c r="D10" s="280"/>
      <c r="E10" s="6" t="s">
        <v>3</v>
      </c>
      <c r="F10" s="5" t="s">
        <v>4</v>
      </c>
      <c r="G10" s="279"/>
    </row>
    <row r="11" spans="1:7" ht="15.95" customHeight="1" x14ac:dyDescent="0.25">
      <c r="A11" s="7" t="s">
        <v>79</v>
      </c>
      <c r="B11" s="270" t="s">
        <v>6</v>
      </c>
      <c r="C11" s="271"/>
      <c r="D11" s="271"/>
      <c r="E11" s="271"/>
      <c r="F11" s="271"/>
      <c r="G11" s="272"/>
    </row>
    <row r="12" spans="1:7" ht="15" customHeight="1" x14ac:dyDescent="0.25">
      <c r="A12" s="50" t="s">
        <v>204</v>
      </c>
      <c r="B12" s="21" t="s">
        <v>20</v>
      </c>
      <c r="C12" s="86"/>
      <c r="D12" s="21">
        <f>SUM(D14:D29)</f>
        <v>408156</v>
      </c>
      <c r="E12" s="21">
        <f>SUM(E14:E29)</f>
        <v>408156</v>
      </c>
      <c r="F12" s="21">
        <f>SUM(F14:F29)</f>
        <v>235913</v>
      </c>
      <c r="G12" s="21">
        <f>SUM(G14:G29)</f>
        <v>0</v>
      </c>
    </row>
    <row r="13" spans="1:7" ht="15" customHeight="1" x14ac:dyDescent="0.25">
      <c r="A13" s="79"/>
      <c r="B13" s="87" t="s">
        <v>222</v>
      </c>
      <c r="C13" s="88"/>
      <c r="D13" s="21"/>
      <c r="E13" s="21"/>
      <c r="F13" s="21"/>
      <c r="G13" s="21"/>
    </row>
    <row r="14" spans="1:7" ht="26.25" x14ac:dyDescent="0.25">
      <c r="A14" s="79"/>
      <c r="B14" s="89" t="s">
        <v>238</v>
      </c>
      <c r="C14" s="90" t="s">
        <v>9</v>
      </c>
      <c r="D14" s="91">
        <f>E14+G14</f>
        <v>782</v>
      </c>
      <c r="E14" s="91">
        <v>782</v>
      </c>
      <c r="F14" s="91">
        <v>597</v>
      </c>
      <c r="G14" s="91"/>
    </row>
    <row r="15" spans="1:7" ht="15" customHeight="1" x14ac:dyDescent="0.25">
      <c r="A15" s="79"/>
      <c r="B15" s="92" t="s">
        <v>229</v>
      </c>
      <c r="C15" s="22" t="s">
        <v>9</v>
      </c>
      <c r="D15" s="10">
        <f>E15+G15</f>
        <v>62761</v>
      </c>
      <c r="E15" s="10">
        <v>62761</v>
      </c>
      <c r="F15" s="10">
        <v>23594</v>
      </c>
      <c r="G15" s="10"/>
    </row>
    <row r="16" spans="1:7" ht="26.25" x14ac:dyDescent="0.25">
      <c r="A16" s="79"/>
      <c r="B16" s="92" t="s">
        <v>240</v>
      </c>
      <c r="C16" s="22" t="s">
        <v>9</v>
      </c>
      <c r="D16" s="10">
        <f t="shared" ref="D16:D29" si="0">E16+G16</f>
        <v>8000</v>
      </c>
      <c r="E16" s="10">
        <v>8000</v>
      </c>
      <c r="F16" s="10">
        <v>6100</v>
      </c>
      <c r="G16" s="10"/>
    </row>
    <row r="17" spans="1:7" ht="26.25" x14ac:dyDescent="0.25">
      <c r="A17" s="79"/>
      <c r="B17" s="92" t="s">
        <v>231</v>
      </c>
      <c r="C17" s="22" t="s">
        <v>9</v>
      </c>
      <c r="D17" s="10">
        <f t="shared" si="0"/>
        <v>25933</v>
      </c>
      <c r="E17" s="10">
        <v>25933</v>
      </c>
      <c r="F17" s="10">
        <v>16000</v>
      </c>
      <c r="G17" s="10"/>
    </row>
    <row r="18" spans="1:7" ht="15" customHeight="1" x14ac:dyDescent="0.25">
      <c r="A18" s="79"/>
      <c r="B18" s="93" t="s">
        <v>241</v>
      </c>
      <c r="C18" s="22" t="s">
        <v>9</v>
      </c>
      <c r="D18" s="10">
        <f t="shared" si="0"/>
        <v>92215</v>
      </c>
      <c r="E18" s="10">
        <v>92215</v>
      </c>
      <c r="F18" s="10">
        <v>66468</v>
      </c>
      <c r="G18" s="10"/>
    </row>
    <row r="19" spans="1:7" ht="15" customHeight="1" x14ac:dyDescent="0.25">
      <c r="A19" s="79"/>
      <c r="B19" s="93" t="s">
        <v>242</v>
      </c>
      <c r="C19" s="22" t="s">
        <v>9</v>
      </c>
      <c r="D19" s="10">
        <f t="shared" si="0"/>
        <v>13718</v>
      </c>
      <c r="E19" s="10">
        <v>13718</v>
      </c>
      <c r="F19" s="10">
        <v>9917</v>
      </c>
      <c r="G19" s="10"/>
    </row>
    <row r="20" spans="1:7" ht="26.25" x14ac:dyDescent="0.25">
      <c r="A20" s="79"/>
      <c r="B20" s="92" t="s">
        <v>230</v>
      </c>
      <c r="C20" s="22" t="s">
        <v>9</v>
      </c>
      <c r="D20" s="10">
        <f t="shared" si="0"/>
        <v>8689</v>
      </c>
      <c r="E20" s="10">
        <v>8689</v>
      </c>
      <c r="F20" s="10">
        <v>6634</v>
      </c>
      <c r="G20" s="10"/>
    </row>
    <row r="21" spans="1:7" ht="15" customHeight="1" x14ac:dyDescent="0.25">
      <c r="A21" s="79"/>
      <c r="B21" s="92" t="s">
        <v>243</v>
      </c>
      <c r="C21" s="22" t="s">
        <v>9</v>
      </c>
      <c r="D21" s="10">
        <f t="shared" si="0"/>
        <v>12483</v>
      </c>
      <c r="E21" s="10">
        <v>12483</v>
      </c>
      <c r="F21" s="10">
        <v>3215</v>
      </c>
      <c r="G21" s="10"/>
    </row>
    <row r="22" spans="1:7" ht="26.25" x14ac:dyDescent="0.25">
      <c r="A22" s="79"/>
      <c r="B22" s="92" t="s">
        <v>258</v>
      </c>
      <c r="C22" s="22" t="s">
        <v>9</v>
      </c>
      <c r="D22" s="10">
        <f t="shared" si="0"/>
        <v>579</v>
      </c>
      <c r="E22" s="10">
        <v>579</v>
      </c>
      <c r="F22" s="10">
        <v>442</v>
      </c>
      <c r="G22" s="10"/>
    </row>
    <row r="23" spans="1:7" ht="15" customHeight="1" x14ac:dyDescent="0.25">
      <c r="A23" s="79"/>
      <c r="B23" s="92" t="s">
        <v>239</v>
      </c>
      <c r="C23" s="22" t="s">
        <v>23</v>
      </c>
      <c r="D23" s="10">
        <f t="shared" si="0"/>
        <v>16855</v>
      </c>
      <c r="E23" s="10">
        <v>16855</v>
      </c>
      <c r="F23" s="10">
        <v>11448</v>
      </c>
      <c r="G23" s="10"/>
    </row>
    <row r="24" spans="1:7" ht="15" customHeight="1" x14ac:dyDescent="0.25">
      <c r="A24" s="79"/>
      <c r="B24" s="93" t="s">
        <v>226</v>
      </c>
      <c r="C24" s="22" t="s">
        <v>23</v>
      </c>
      <c r="D24" s="10">
        <f t="shared" si="0"/>
        <v>7501</v>
      </c>
      <c r="E24" s="10">
        <v>7501</v>
      </c>
      <c r="F24" s="10">
        <v>5097</v>
      </c>
      <c r="G24" s="10"/>
    </row>
    <row r="25" spans="1:7" ht="15" customHeight="1" x14ac:dyDescent="0.25">
      <c r="A25" s="79"/>
      <c r="B25" s="92" t="s">
        <v>246</v>
      </c>
      <c r="C25" s="22" t="s">
        <v>25</v>
      </c>
      <c r="D25" s="10">
        <f t="shared" si="0"/>
        <v>122029</v>
      </c>
      <c r="E25" s="10">
        <v>122029</v>
      </c>
      <c r="F25" s="10">
        <v>66304</v>
      </c>
      <c r="G25" s="10"/>
    </row>
    <row r="26" spans="1:7" ht="26.25" x14ac:dyDescent="0.25">
      <c r="A26" s="79"/>
      <c r="B26" s="92" t="s">
        <v>248</v>
      </c>
      <c r="C26" s="22" t="s">
        <v>24</v>
      </c>
      <c r="D26" s="10">
        <f t="shared" si="0"/>
        <v>1152</v>
      </c>
      <c r="E26" s="10">
        <v>1152</v>
      </c>
      <c r="F26" s="10">
        <v>880</v>
      </c>
      <c r="G26" s="10"/>
    </row>
    <row r="27" spans="1:7" ht="27.75" customHeight="1" x14ac:dyDescent="0.25">
      <c r="A27" s="79"/>
      <c r="B27" s="93" t="s">
        <v>244</v>
      </c>
      <c r="C27" s="22" t="s">
        <v>24</v>
      </c>
      <c r="D27" s="10">
        <f t="shared" si="0"/>
        <v>5279</v>
      </c>
      <c r="E27" s="10">
        <v>5279</v>
      </c>
      <c r="F27" s="10"/>
      <c r="G27" s="10"/>
    </row>
    <row r="28" spans="1:7" x14ac:dyDescent="0.25">
      <c r="A28" s="79"/>
      <c r="B28" s="93" t="s">
        <v>245</v>
      </c>
      <c r="C28" s="22" t="s">
        <v>24</v>
      </c>
      <c r="D28" s="10">
        <f t="shared" si="0"/>
        <v>20031</v>
      </c>
      <c r="E28" s="10">
        <v>20031</v>
      </c>
      <c r="F28" s="10">
        <v>12225</v>
      </c>
      <c r="G28" s="10"/>
    </row>
    <row r="29" spans="1:7" ht="15" customHeight="1" x14ac:dyDescent="0.25">
      <c r="A29" s="79"/>
      <c r="B29" s="93" t="s">
        <v>247</v>
      </c>
      <c r="C29" s="22" t="s">
        <v>24</v>
      </c>
      <c r="D29" s="10">
        <f t="shared" si="0"/>
        <v>10149</v>
      </c>
      <c r="E29" s="10">
        <v>10149</v>
      </c>
      <c r="F29" s="10">
        <v>6992</v>
      </c>
      <c r="G29" s="10"/>
    </row>
    <row r="30" spans="1:7" ht="15" customHeight="1" x14ac:dyDescent="0.25">
      <c r="A30" s="50" t="s">
        <v>80</v>
      </c>
      <c r="B30" s="21" t="s">
        <v>7</v>
      </c>
      <c r="C30" s="86"/>
      <c r="D30" s="21">
        <f>SUM(D32:D33)</f>
        <v>11567</v>
      </c>
      <c r="E30" s="21">
        <f>SUM(E32:E33)</f>
        <v>11567</v>
      </c>
      <c r="F30" s="21">
        <f>SUM(F32:F33)</f>
        <v>8074</v>
      </c>
      <c r="G30" s="21">
        <f>SUM(G32:G33)</f>
        <v>0</v>
      </c>
    </row>
    <row r="31" spans="1:7" ht="15" customHeight="1" x14ac:dyDescent="0.25">
      <c r="A31" s="79"/>
      <c r="B31" s="87" t="s">
        <v>222</v>
      </c>
      <c r="C31" s="88"/>
      <c r="D31" s="21">
        <f>E31+G31</f>
        <v>0</v>
      </c>
      <c r="E31" s="21"/>
      <c r="F31" s="21"/>
      <c r="G31" s="21"/>
    </row>
    <row r="32" spans="1:7" ht="15" customHeight="1" x14ac:dyDescent="0.25">
      <c r="A32" s="79"/>
      <c r="B32" s="89" t="s">
        <v>246</v>
      </c>
      <c r="C32" s="90" t="s">
        <v>25</v>
      </c>
      <c r="D32" s="91">
        <f>E32+G32</f>
        <v>11036</v>
      </c>
      <c r="E32" s="91">
        <v>11036</v>
      </c>
      <c r="F32" s="91">
        <v>7705</v>
      </c>
      <c r="G32" s="91"/>
    </row>
    <row r="33" spans="1:7" ht="39" x14ac:dyDescent="0.25">
      <c r="A33" s="79"/>
      <c r="B33" s="92" t="s">
        <v>249</v>
      </c>
      <c r="C33" s="22" t="s">
        <v>25</v>
      </c>
      <c r="D33" s="10">
        <f>E33+G33</f>
        <v>531</v>
      </c>
      <c r="E33" s="10">
        <v>531</v>
      </c>
      <c r="F33" s="10">
        <v>369</v>
      </c>
      <c r="G33" s="10"/>
    </row>
    <row r="34" spans="1:7" ht="15" customHeight="1" x14ac:dyDescent="0.25">
      <c r="A34" s="50" t="s">
        <v>81</v>
      </c>
      <c r="B34" s="21" t="s">
        <v>10</v>
      </c>
      <c r="C34" s="86"/>
      <c r="D34" s="21">
        <f>SUM(D36:D37)</f>
        <v>11241</v>
      </c>
      <c r="E34" s="21">
        <f>SUM(E36:E37)</f>
        <v>11241</v>
      </c>
      <c r="F34" s="21">
        <f>SUM(F36:F37)</f>
        <v>7997</v>
      </c>
      <c r="G34" s="21">
        <f>SUM(G36:G37)</f>
        <v>0</v>
      </c>
    </row>
    <row r="35" spans="1:7" ht="15" customHeight="1" x14ac:dyDescent="0.25">
      <c r="A35" s="79"/>
      <c r="B35" s="87" t="s">
        <v>222</v>
      </c>
      <c r="C35" s="88"/>
      <c r="D35" s="21">
        <f>E35+G35</f>
        <v>0</v>
      </c>
      <c r="E35" s="21"/>
      <c r="F35" s="21"/>
      <c r="G35" s="21"/>
    </row>
    <row r="36" spans="1:7" ht="15" customHeight="1" x14ac:dyDescent="0.25">
      <c r="A36" s="79"/>
      <c r="B36" s="89" t="s">
        <v>246</v>
      </c>
      <c r="C36" s="90" t="s">
        <v>25</v>
      </c>
      <c r="D36" s="91">
        <f>E36+G36</f>
        <v>10710</v>
      </c>
      <c r="E36" s="91">
        <v>10710</v>
      </c>
      <c r="F36" s="91">
        <v>7592</v>
      </c>
      <c r="G36" s="91"/>
    </row>
    <row r="37" spans="1:7" ht="39" x14ac:dyDescent="0.25">
      <c r="A37" s="79"/>
      <c r="B37" s="92" t="s">
        <v>249</v>
      </c>
      <c r="C37" s="22" t="s">
        <v>25</v>
      </c>
      <c r="D37" s="10">
        <f>E37+G37</f>
        <v>531</v>
      </c>
      <c r="E37" s="10">
        <v>531</v>
      </c>
      <c r="F37" s="10">
        <v>405</v>
      </c>
      <c r="G37" s="10"/>
    </row>
    <row r="38" spans="1:7" ht="15" customHeight="1" x14ac:dyDescent="0.25">
      <c r="A38" s="50" t="s">
        <v>82</v>
      </c>
      <c r="B38" s="21" t="s">
        <v>11</v>
      </c>
      <c r="C38" s="86"/>
      <c r="D38" s="21">
        <f>SUM(D40:D41)</f>
        <v>12909</v>
      </c>
      <c r="E38" s="21">
        <f>SUM(E40:E41)</f>
        <v>12909</v>
      </c>
      <c r="F38" s="21">
        <f>SUM(F40:F41)</f>
        <v>8987</v>
      </c>
      <c r="G38" s="21">
        <f>SUM(G40:G41)</f>
        <v>0</v>
      </c>
    </row>
    <row r="39" spans="1:7" ht="15" customHeight="1" x14ac:dyDescent="0.25">
      <c r="A39" s="79"/>
      <c r="B39" s="87" t="s">
        <v>222</v>
      </c>
      <c r="C39" s="88"/>
      <c r="D39" s="21">
        <f>E39+G39</f>
        <v>0</v>
      </c>
      <c r="E39" s="21"/>
      <c r="F39" s="21"/>
      <c r="G39" s="21"/>
    </row>
    <row r="40" spans="1:7" ht="15" customHeight="1" x14ac:dyDescent="0.25">
      <c r="A40" s="79"/>
      <c r="B40" s="89" t="s">
        <v>246</v>
      </c>
      <c r="C40" s="90" t="s">
        <v>25</v>
      </c>
      <c r="D40" s="91">
        <f>E40+G40</f>
        <v>12024</v>
      </c>
      <c r="E40" s="91">
        <v>12024</v>
      </c>
      <c r="F40" s="91">
        <v>8385</v>
      </c>
      <c r="G40" s="91"/>
    </row>
    <row r="41" spans="1:7" ht="39" x14ac:dyDescent="0.25">
      <c r="A41" s="94"/>
      <c r="B41" s="95" t="s">
        <v>249</v>
      </c>
      <c r="C41" s="22" t="s">
        <v>25</v>
      </c>
      <c r="D41" s="10">
        <f>E41+G41</f>
        <v>885</v>
      </c>
      <c r="E41" s="10">
        <v>885</v>
      </c>
      <c r="F41" s="10">
        <v>602</v>
      </c>
      <c r="G41" s="10"/>
    </row>
    <row r="42" spans="1:7" ht="15" customHeight="1" x14ac:dyDescent="0.25">
      <c r="A42" s="50" t="s">
        <v>83</v>
      </c>
      <c r="B42" s="21" t="s">
        <v>12</v>
      </c>
      <c r="C42" s="86"/>
      <c r="D42" s="21">
        <f>SUM(D44:D45)</f>
        <v>9006</v>
      </c>
      <c r="E42" s="21">
        <f>SUM(E44:E45)</f>
        <v>9006</v>
      </c>
      <c r="F42" s="21">
        <f>SUM(F44:F45)</f>
        <v>6145</v>
      </c>
      <c r="G42" s="21">
        <f>SUM(G44:G45)</f>
        <v>0</v>
      </c>
    </row>
    <row r="43" spans="1:7" ht="15" customHeight="1" x14ac:dyDescent="0.25">
      <c r="A43" s="79"/>
      <c r="B43" s="87" t="s">
        <v>222</v>
      </c>
      <c r="C43" s="88"/>
      <c r="D43" s="21">
        <f>E43+G43</f>
        <v>0</v>
      </c>
      <c r="E43" s="21"/>
      <c r="F43" s="21"/>
      <c r="G43" s="21"/>
    </row>
    <row r="44" spans="1:7" ht="15" customHeight="1" x14ac:dyDescent="0.25">
      <c r="A44" s="79"/>
      <c r="B44" s="89" t="s">
        <v>246</v>
      </c>
      <c r="C44" s="90" t="s">
        <v>25</v>
      </c>
      <c r="D44" s="91">
        <f>E44+G44</f>
        <v>8379</v>
      </c>
      <c r="E44" s="91">
        <v>8379</v>
      </c>
      <c r="F44" s="91">
        <v>5666</v>
      </c>
      <c r="G44" s="91"/>
    </row>
    <row r="45" spans="1:7" ht="39" x14ac:dyDescent="0.25">
      <c r="A45" s="79"/>
      <c r="B45" s="92" t="s">
        <v>249</v>
      </c>
      <c r="C45" s="22" t="s">
        <v>25</v>
      </c>
      <c r="D45" s="10">
        <f>E45+G45</f>
        <v>627</v>
      </c>
      <c r="E45" s="10">
        <v>627</v>
      </c>
      <c r="F45" s="10">
        <v>479</v>
      </c>
      <c r="G45" s="10"/>
    </row>
    <row r="46" spans="1:7" ht="15" customHeight="1" x14ac:dyDescent="0.25">
      <c r="A46" s="50" t="s">
        <v>84</v>
      </c>
      <c r="B46" s="21" t="s">
        <v>13</v>
      </c>
      <c r="C46" s="86"/>
      <c r="D46" s="21">
        <f>SUM(D48:D49)</f>
        <v>11991</v>
      </c>
      <c r="E46" s="21">
        <f>SUM(E48:E49)</f>
        <v>11991</v>
      </c>
      <c r="F46" s="21">
        <f>SUM(F48:F49)</f>
        <v>8464</v>
      </c>
      <c r="G46" s="21">
        <f>SUM(G48:G49)</f>
        <v>0</v>
      </c>
    </row>
    <row r="47" spans="1:7" ht="15" customHeight="1" x14ac:dyDescent="0.25">
      <c r="A47" s="79"/>
      <c r="B47" s="87" t="s">
        <v>222</v>
      </c>
      <c r="C47" s="88"/>
      <c r="D47" s="21">
        <f>E47+G47</f>
        <v>0</v>
      </c>
      <c r="E47" s="21"/>
      <c r="F47" s="21"/>
      <c r="G47" s="21"/>
    </row>
    <row r="48" spans="1:7" ht="15" customHeight="1" x14ac:dyDescent="0.25">
      <c r="A48" s="79"/>
      <c r="B48" s="89" t="s">
        <v>246</v>
      </c>
      <c r="C48" s="90" t="s">
        <v>25</v>
      </c>
      <c r="D48" s="91">
        <f>E48+G48</f>
        <v>11123</v>
      </c>
      <c r="E48" s="91">
        <v>11123</v>
      </c>
      <c r="F48" s="91">
        <v>7875</v>
      </c>
      <c r="G48" s="91"/>
    </row>
    <row r="49" spans="1:7" ht="39" x14ac:dyDescent="0.25">
      <c r="A49" s="79"/>
      <c r="B49" s="92" t="s">
        <v>249</v>
      </c>
      <c r="C49" s="22" t="s">
        <v>25</v>
      </c>
      <c r="D49" s="10">
        <f>E49+G49</f>
        <v>868</v>
      </c>
      <c r="E49" s="10">
        <v>868</v>
      </c>
      <c r="F49" s="10">
        <v>589</v>
      </c>
      <c r="G49" s="10"/>
    </row>
    <row r="50" spans="1:7" ht="15" customHeight="1" x14ac:dyDescent="0.25">
      <c r="A50" s="50" t="s">
        <v>85</v>
      </c>
      <c r="B50" s="21" t="s">
        <v>14</v>
      </c>
      <c r="C50" s="86"/>
      <c r="D50" s="21">
        <f>SUM(D52:D53)</f>
        <v>9438</v>
      </c>
      <c r="E50" s="21">
        <f>SUM(E52:E53)</f>
        <v>9438</v>
      </c>
      <c r="F50" s="21">
        <f>SUM(F52:F53)</f>
        <v>6465</v>
      </c>
      <c r="G50" s="21">
        <f>SUM(G52:G53)</f>
        <v>0</v>
      </c>
    </row>
    <row r="51" spans="1:7" ht="15" customHeight="1" x14ac:dyDescent="0.25">
      <c r="A51" s="79"/>
      <c r="B51" s="87" t="s">
        <v>222</v>
      </c>
      <c r="C51" s="88"/>
      <c r="D51" s="21">
        <f>E51+G51</f>
        <v>0</v>
      </c>
      <c r="E51" s="21"/>
      <c r="F51" s="21"/>
      <c r="G51" s="21"/>
    </row>
    <row r="52" spans="1:7" ht="15" customHeight="1" x14ac:dyDescent="0.25">
      <c r="A52" s="79"/>
      <c r="B52" s="89" t="s">
        <v>246</v>
      </c>
      <c r="C52" s="90" t="s">
        <v>25</v>
      </c>
      <c r="D52" s="91">
        <f>E52+G52</f>
        <v>8835</v>
      </c>
      <c r="E52" s="91">
        <v>8835</v>
      </c>
      <c r="F52" s="91">
        <v>6005</v>
      </c>
      <c r="G52" s="91"/>
    </row>
    <row r="53" spans="1:7" ht="39" x14ac:dyDescent="0.25">
      <c r="A53" s="79"/>
      <c r="B53" s="92" t="s">
        <v>249</v>
      </c>
      <c r="C53" s="22" t="s">
        <v>25</v>
      </c>
      <c r="D53" s="10">
        <f>E53+G53</f>
        <v>603</v>
      </c>
      <c r="E53" s="10">
        <v>603</v>
      </c>
      <c r="F53" s="10">
        <v>460</v>
      </c>
      <c r="G53" s="10"/>
    </row>
    <row r="54" spans="1:7" ht="15" customHeight="1" x14ac:dyDescent="0.25">
      <c r="A54" s="50" t="s">
        <v>86</v>
      </c>
      <c r="B54" s="21" t="s">
        <v>15</v>
      </c>
      <c r="C54" s="86"/>
      <c r="D54" s="21">
        <f>SUM(D56:D57)</f>
        <v>11407</v>
      </c>
      <c r="E54" s="21">
        <f>SUM(E56:E57)</f>
        <v>11407</v>
      </c>
      <c r="F54" s="21">
        <f>SUM(F56:F57)</f>
        <v>8051</v>
      </c>
      <c r="G54" s="21">
        <f>SUM(G56:G57)</f>
        <v>0</v>
      </c>
    </row>
    <row r="55" spans="1:7" ht="15" customHeight="1" x14ac:dyDescent="0.25">
      <c r="A55" s="79"/>
      <c r="B55" s="87" t="s">
        <v>222</v>
      </c>
      <c r="C55" s="88"/>
      <c r="D55" s="21">
        <f>E55+G55</f>
        <v>0</v>
      </c>
      <c r="E55" s="21"/>
      <c r="F55" s="21"/>
      <c r="G55" s="21"/>
    </row>
    <row r="56" spans="1:7" ht="15" customHeight="1" x14ac:dyDescent="0.25">
      <c r="A56" s="79"/>
      <c r="B56" s="89" t="s">
        <v>246</v>
      </c>
      <c r="C56" s="90" t="s">
        <v>25</v>
      </c>
      <c r="D56" s="91">
        <f>E56+G56</f>
        <v>10731</v>
      </c>
      <c r="E56" s="91">
        <v>10731</v>
      </c>
      <c r="F56" s="91">
        <v>7535</v>
      </c>
      <c r="G56" s="91"/>
    </row>
    <row r="57" spans="1:7" ht="39" x14ac:dyDescent="0.25">
      <c r="A57" s="94"/>
      <c r="B57" s="92" t="s">
        <v>249</v>
      </c>
      <c r="C57" s="22" t="s">
        <v>25</v>
      </c>
      <c r="D57" s="10">
        <f>E57+G57</f>
        <v>676</v>
      </c>
      <c r="E57" s="10">
        <v>676</v>
      </c>
      <c r="F57" s="10">
        <v>516</v>
      </c>
      <c r="G57" s="10"/>
    </row>
    <row r="58" spans="1:7" ht="15" customHeight="1" x14ac:dyDescent="0.25">
      <c r="A58" s="50" t="s">
        <v>87</v>
      </c>
      <c r="B58" s="21" t="s">
        <v>16</v>
      </c>
      <c r="C58" s="86"/>
      <c r="D58" s="21">
        <f>SUM(D60:D61)</f>
        <v>19620</v>
      </c>
      <c r="E58" s="21">
        <f>SUM(E60:E61)</f>
        <v>19620</v>
      </c>
      <c r="F58" s="21">
        <f>SUM(F60:F61)</f>
        <v>13164</v>
      </c>
      <c r="G58" s="21">
        <f>SUM(G60:G61)</f>
        <v>0</v>
      </c>
    </row>
    <row r="59" spans="1:7" ht="15" customHeight="1" x14ac:dyDescent="0.25">
      <c r="A59" s="79"/>
      <c r="B59" s="87" t="s">
        <v>222</v>
      </c>
      <c r="C59" s="88"/>
      <c r="D59" s="21">
        <f>E59+G59</f>
        <v>0</v>
      </c>
      <c r="E59" s="21"/>
      <c r="F59" s="21"/>
      <c r="G59" s="21"/>
    </row>
    <row r="60" spans="1:7" ht="15" customHeight="1" x14ac:dyDescent="0.25">
      <c r="A60" s="79"/>
      <c r="B60" s="89" t="s">
        <v>246</v>
      </c>
      <c r="C60" s="90" t="s">
        <v>25</v>
      </c>
      <c r="D60" s="91">
        <f>E60+G60</f>
        <v>17716</v>
      </c>
      <c r="E60" s="91">
        <v>17716</v>
      </c>
      <c r="F60" s="91">
        <v>12059</v>
      </c>
      <c r="G60" s="91"/>
    </row>
    <row r="61" spans="1:7" ht="39" x14ac:dyDescent="0.25">
      <c r="A61" s="79"/>
      <c r="B61" s="92" t="s">
        <v>249</v>
      </c>
      <c r="C61" s="22" t="s">
        <v>25</v>
      </c>
      <c r="D61" s="10">
        <f>E61+G61</f>
        <v>1904</v>
      </c>
      <c r="E61" s="10">
        <v>1904</v>
      </c>
      <c r="F61" s="10">
        <v>1105</v>
      </c>
      <c r="G61" s="10"/>
    </row>
    <row r="62" spans="1:7" ht="15" customHeight="1" x14ac:dyDescent="0.25">
      <c r="A62" s="50" t="s">
        <v>88</v>
      </c>
      <c r="B62" s="21" t="s">
        <v>17</v>
      </c>
      <c r="C62" s="86"/>
      <c r="D62" s="21">
        <f>SUM(D64:D65)</f>
        <v>10595</v>
      </c>
      <c r="E62" s="21">
        <f>SUM(E64:E65)</f>
        <v>10595</v>
      </c>
      <c r="F62" s="21">
        <f>SUM(F64:F65)</f>
        <v>7449</v>
      </c>
      <c r="G62" s="21">
        <f>SUM(G64:G65)</f>
        <v>0</v>
      </c>
    </row>
    <row r="63" spans="1:7" ht="15" customHeight="1" x14ac:dyDescent="0.25">
      <c r="A63" s="79"/>
      <c r="B63" s="87" t="s">
        <v>222</v>
      </c>
      <c r="C63" s="88"/>
      <c r="D63" s="21">
        <f>E63+G63</f>
        <v>0</v>
      </c>
      <c r="E63" s="21"/>
      <c r="F63" s="21"/>
      <c r="G63" s="21"/>
    </row>
    <row r="64" spans="1:7" ht="15" customHeight="1" x14ac:dyDescent="0.25">
      <c r="A64" s="79"/>
      <c r="B64" s="89" t="s">
        <v>246</v>
      </c>
      <c r="C64" s="90" t="s">
        <v>25</v>
      </c>
      <c r="D64" s="91">
        <f>E64+G64</f>
        <v>10040</v>
      </c>
      <c r="E64" s="91">
        <v>10040</v>
      </c>
      <c r="F64" s="91">
        <v>7025</v>
      </c>
      <c r="G64" s="91"/>
    </row>
    <row r="65" spans="1:7" ht="39" x14ac:dyDescent="0.25">
      <c r="A65" s="79"/>
      <c r="B65" s="92" t="s">
        <v>249</v>
      </c>
      <c r="C65" s="22" t="s">
        <v>25</v>
      </c>
      <c r="D65" s="10">
        <f>E65+G65</f>
        <v>555</v>
      </c>
      <c r="E65" s="10">
        <v>555</v>
      </c>
      <c r="F65" s="10">
        <v>424</v>
      </c>
      <c r="G65" s="10"/>
    </row>
    <row r="66" spans="1:7" ht="15" customHeight="1" x14ac:dyDescent="0.25">
      <c r="A66" s="50" t="s">
        <v>89</v>
      </c>
      <c r="B66" s="21" t="s">
        <v>18</v>
      </c>
      <c r="C66" s="86"/>
      <c r="D66" s="21">
        <f>SUM(D68:D69)</f>
        <v>10376</v>
      </c>
      <c r="E66" s="21">
        <f>SUM(E68:E69)</f>
        <v>10376</v>
      </c>
      <c r="F66" s="21">
        <f>SUM(F68:F69)</f>
        <v>7356</v>
      </c>
      <c r="G66" s="21">
        <f>SUM(G68:G69)</f>
        <v>0</v>
      </c>
    </row>
    <row r="67" spans="1:7" ht="15" customHeight="1" x14ac:dyDescent="0.25">
      <c r="A67" s="79"/>
      <c r="B67" s="87" t="s">
        <v>222</v>
      </c>
      <c r="C67" s="88"/>
      <c r="D67" s="21">
        <f>E67+G67</f>
        <v>0</v>
      </c>
      <c r="E67" s="21"/>
      <c r="F67" s="21"/>
      <c r="G67" s="21"/>
    </row>
    <row r="68" spans="1:7" ht="15" customHeight="1" x14ac:dyDescent="0.25">
      <c r="A68" s="79"/>
      <c r="B68" s="89" t="s">
        <v>246</v>
      </c>
      <c r="C68" s="90" t="s">
        <v>25</v>
      </c>
      <c r="D68" s="91">
        <f>E68+G68</f>
        <v>9942</v>
      </c>
      <c r="E68" s="91">
        <v>9942</v>
      </c>
      <c r="F68" s="91">
        <v>7025</v>
      </c>
      <c r="G68" s="91"/>
    </row>
    <row r="69" spans="1:7" ht="39" x14ac:dyDescent="0.25">
      <c r="A69" s="79"/>
      <c r="B69" s="92" t="s">
        <v>249</v>
      </c>
      <c r="C69" s="22" t="s">
        <v>25</v>
      </c>
      <c r="D69" s="10">
        <f>E69+G69</f>
        <v>434</v>
      </c>
      <c r="E69" s="10">
        <v>434</v>
      </c>
      <c r="F69" s="10">
        <v>331</v>
      </c>
      <c r="G69" s="10"/>
    </row>
    <row r="70" spans="1:7" ht="15" customHeight="1" x14ac:dyDescent="0.25">
      <c r="A70" s="50" t="s">
        <v>90</v>
      </c>
      <c r="B70" s="21" t="s">
        <v>19</v>
      </c>
      <c r="C70" s="301" t="s">
        <v>25</v>
      </c>
      <c r="D70" s="96">
        <f>E70+G70</f>
        <v>4919</v>
      </c>
      <c r="E70" s="96">
        <v>4919</v>
      </c>
      <c r="F70" s="96">
        <v>2836</v>
      </c>
      <c r="G70" s="96">
        <f>SUM(G71:G71)</f>
        <v>0</v>
      </c>
    </row>
    <row r="71" spans="1:7" ht="39" x14ac:dyDescent="0.25">
      <c r="A71" s="79"/>
      <c r="B71" s="95" t="s">
        <v>249</v>
      </c>
      <c r="C71" s="302"/>
      <c r="D71" s="97"/>
      <c r="E71" s="97"/>
      <c r="F71" s="97"/>
      <c r="G71" s="97"/>
    </row>
    <row r="72" spans="1:7" ht="15" customHeight="1" x14ac:dyDescent="0.25">
      <c r="A72" s="7" t="s">
        <v>91</v>
      </c>
      <c r="B72" s="49" t="s">
        <v>189</v>
      </c>
      <c r="C72" s="303" t="s">
        <v>21</v>
      </c>
      <c r="D72" s="96">
        <f>E72+G72</f>
        <v>316976</v>
      </c>
      <c r="E72" s="96">
        <v>316976</v>
      </c>
      <c r="F72" s="96">
        <v>219892</v>
      </c>
      <c r="G72" s="96"/>
    </row>
    <row r="73" spans="1:7" ht="15" customHeight="1" x14ac:dyDescent="0.25">
      <c r="A73" s="98"/>
      <c r="B73" s="95" t="s">
        <v>251</v>
      </c>
      <c r="C73" s="304"/>
      <c r="D73" s="97"/>
      <c r="E73" s="97"/>
      <c r="F73" s="97"/>
      <c r="G73" s="97"/>
    </row>
    <row r="74" spans="1:7" ht="15.95" customHeight="1" x14ac:dyDescent="0.25">
      <c r="A74" s="15" t="s">
        <v>92</v>
      </c>
      <c r="B74" s="99" t="s">
        <v>195</v>
      </c>
      <c r="C74" s="16"/>
      <c r="D74" s="1">
        <f>D12+D30+D34+D38+D42+D46+D50+D54+D58+D62+D66+D70+D72</f>
        <v>848201</v>
      </c>
      <c r="E74" s="1">
        <f>E12+E30+E34+E38+E42+E46+E50+E54+E58+E62+E66+E70+E72</f>
        <v>848201</v>
      </c>
      <c r="F74" s="1">
        <f>F12+F30+F34+F38+F42+F46+F50+F54+F58+F62+F66+F70+F72</f>
        <v>540793</v>
      </c>
      <c r="G74" s="1">
        <f>G12+G30+G34+G38+G42+G46+G50+G54+G58+G62+G66+G70+G72</f>
        <v>0</v>
      </c>
    </row>
    <row r="75" spans="1:7" ht="15.95" customHeight="1" x14ac:dyDescent="0.25">
      <c r="A75" s="13" t="s">
        <v>93</v>
      </c>
      <c r="B75" s="273" t="s">
        <v>70</v>
      </c>
      <c r="C75" s="271"/>
      <c r="D75" s="271"/>
      <c r="E75" s="271"/>
      <c r="F75" s="271"/>
      <c r="G75" s="272"/>
    </row>
    <row r="76" spans="1:7" ht="15" customHeight="1" x14ac:dyDescent="0.25">
      <c r="A76" s="298" t="s">
        <v>94</v>
      </c>
      <c r="B76" s="21" t="s">
        <v>78</v>
      </c>
      <c r="C76" s="86"/>
      <c r="D76" s="21">
        <f>SUM(D78:D79)</f>
        <v>148302</v>
      </c>
      <c r="E76" s="21">
        <f>SUM(E78:E79)</f>
        <v>148302</v>
      </c>
      <c r="F76" s="21">
        <f>SUM(F78:F79)</f>
        <v>80621</v>
      </c>
      <c r="G76" s="21">
        <f>SUM(G78:G79)</f>
        <v>0</v>
      </c>
    </row>
    <row r="77" spans="1:7" ht="15" customHeight="1" x14ac:dyDescent="0.25">
      <c r="A77" s="299"/>
      <c r="B77" s="87" t="s">
        <v>222</v>
      </c>
      <c r="C77" s="88"/>
      <c r="D77" s="21">
        <f>E77+G77</f>
        <v>0</v>
      </c>
      <c r="E77" s="21"/>
      <c r="F77" s="21"/>
      <c r="G77" s="21"/>
    </row>
    <row r="78" spans="1:7" ht="15" customHeight="1" x14ac:dyDescent="0.25">
      <c r="A78" s="299"/>
      <c r="B78" s="89" t="s">
        <v>250</v>
      </c>
      <c r="C78" s="90" t="s">
        <v>34</v>
      </c>
      <c r="D78" s="91">
        <f>E78+G78</f>
        <v>77005</v>
      </c>
      <c r="E78" s="91">
        <v>77005</v>
      </c>
      <c r="F78" s="91">
        <v>47033</v>
      </c>
      <c r="G78" s="91"/>
    </row>
    <row r="79" spans="1:7" ht="26.25" x14ac:dyDescent="0.25">
      <c r="A79" s="300"/>
      <c r="B79" s="95" t="s">
        <v>260</v>
      </c>
      <c r="C79" s="22" t="s">
        <v>34</v>
      </c>
      <c r="D79" s="10">
        <f>E79+G79</f>
        <v>71297</v>
      </c>
      <c r="E79" s="10">
        <v>71297</v>
      </c>
      <c r="F79" s="10">
        <v>33588</v>
      </c>
      <c r="G79" s="10"/>
    </row>
    <row r="80" spans="1:7" ht="15.75" customHeight="1" x14ac:dyDescent="0.25">
      <c r="A80" s="15" t="s">
        <v>95</v>
      </c>
      <c r="B80" s="100" t="s">
        <v>197</v>
      </c>
      <c r="C80" s="20"/>
      <c r="D80" s="1">
        <f>D76</f>
        <v>148302</v>
      </c>
      <c r="E80" s="1">
        <f>E76</f>
        <v>148302</v>
      </c>
      <c r="F80" s="1">
        <f>F76</f>
        <v>80621</v>
      </c>
      <c r="G80" s="1">
        <f>G76</f>
        <v>0</v>
      </c>
    </row>
    <row r="81" spans="1:7" ht="15.95" customHeight="1" x14ac:dyDescent="0.25">
      <c r="A81" s="13" t="s">
        <v>96</v>
      </c>
      <c r="B81" s="276" t="s">
        <v>203</v>
      </c>
      <c r="C81" s="291"/>
      <c r="D81" s="291"/>
      <c r="E81" s="291"/>
      <c r="F81" s="291"/>
      <c r="G81" s="291"/>
    </row>
    <row r="82" spans="1:7" ht="15" customHeight="1" x14ac:dyDescent="0.25">
      <c r="A82" s="7" t="s">
        <v>97</v>
      </c>
      <c r="B82" s="8" t="s">
        <v>20</v>
      </c>
      <c r="C82" s="296" t="s">
        <v>25</v>
      </c>
      <c r="D82" s="96">
        <f>E82+G82</f>
        <v>201865</v>
      </c>
      <c r="E82" s="96">
        <v>201865</v>
      </c>
      <c r="F82" s="96">
        <f>SUM(F83:F83)</f>
        <v>0</v>
      </c>
      <c r="G82" s="96">
        <f>SUM(G83:G83)</f>
        <v>0</v>
      </c>
    </row>
    <row r="83" spans="1:7" ht="39" customHeight="1" x14ac:dyDescent="0.25">
      <c r="A83" s="98"/>
      <c r="B83" s="101" t="s">
        <v>253</v>
      </c>
      <c r="C83" s="297"/>
      <c r="D83" s="97"/>
      <c r="E83" s="97"/>
      <c r="F83" s="97"/>
      <c r="G83" s="97"/>
    </row>
    <row r="84" spans="1:7" ht="15" customHeight="1" x14ac:dyDescent="0.25">
      <c r="A84" s="50" t="s">
        <v>98</v>
      </c>
      <c r="B84" s="21" t="s">
        <v>7</v>
      </c>
      <c r="C84" s="296" t="s">
        <v>25</v>
      </c>
      <c r="D84" s="96">
        <f>E84+G84</f>
        <v>8110</v>
      </c>
      <c r="E84" s="96">
        <v>8110</v>
      </c>
      <c r="F84" s="96">
        <v>5786</v>
      </c>
      <c r="G84" s="96">
        <f>SUM(G85:G85)</f>
        <v>0</v>
      </c>
    </row>
    <row r="85" spans="1:7" ht="39" x14ac:dyDescent="0.25">
      <c r="A85" s="79"/>
      <c r="B85" s="92" t="s">
        <v>252</v>
      </c>
      <c r="C85" s="297"/>
      <c r="D85" s="97"/>
      <c r="E85" s="97"/>
      <c r="F85" s="97"/>
      <c r="G85" s="97"/>
    </row>
    <row r="86" spans="1:7" ht="15" customHeight="1" x14ac:dyDescent="0.25">
      <c r="A86" s="50" t="s">
        <v>99</v>
      </c>
      <c r="B86" s="21" t="s">
        <v>10</v>
      </c>
      <c r="C86" s="296" t="s">
        <v>25</v>
      </c>
      <c r="D86" s="96">
        <f>E86+G86</f>
        <v>8110</v>
      </c>
      <c r="E86" s="96">
        <v>8110</v>
      </c>
      <c r="F86" s="96">
        <v>5786</v>
      </c>
      <c r="G86" s="96">
        <f>SUM(G87:G87)</f>
        <v>0</v>
      </c>
    </row>
    <row r="87" spans="1:7" ht="39" x14ac:dyDescent="0.25">
      <c r="A87" s="79"/>
      <c r="B87" s="92" t="s">
        <v>252</v>
      </c>
      <c r="C87" s="297"/>
      <c r="D87" s="97"/>
      <c r="E87" s="97"/>
      <c r="F87" s="97"/>
      <c r="G87" s="97"/>
    </row>
    <row r="88" spans="1:7" ht="15" customHeight="1" x14ac:dyDescent="0.25">
      <c r="A88" s="50" t="s">
        <v>100</v>
      </c>
      <c r="B88" s="21" t="s">
        <v>11</v>
      </c>
      <c r="C88" s="296" t="s">
        <v>25</v>
      </c>
      <c r="D88" s="96">
        <f>E88+G88</f>
        <v>13529</v>
      </c>
      <c r="E88" s="96">
        <v>13529</v>
      </c>
      <c r="F88" s="96">
        <v>9653</v>
      </c>
      <c r="G88" s="96">
        <f>SUM(G89:G89)</f>
        <v>0</v>
      </c>
    </row>
    <row r="89" spans="1:7" ht="39" x14ac:dyDescent="0.25">
      <c r="A89" s="79"/>
      <c r="B89" s="92" t="s">
        <v>252</v>
      </c>
      <c r="C89" s="297"/>
      <c r="D89" s="97"/>
      <c r="E89" s="97"/>
      <c r="F89" s="97"/>
      <c r="G89" s="97"/>
    </row>
    <row r="90" spans="1:7" ht="15" customHeight="1" x14ac:dyDescent="0.25">
      <c r="A90" s="50" t="s">
        <v>101</v>
      </c>
      <c r="B90" s="21" t="s">
        <v>12</v>
      </c>
      <c r="C90" s="296" t="s">
        <v>25</v>
      </c>
      <c r="D90" s="96">
        <f>E90+G90</f>
        <v>9584</v>
      </c>
      <c r="E90" s="96">
        <v>9584</v>
      </c>
      <c r="F90" s="96">
        <v>6838</v>
      </c>
      <c r="G90" s="96">
        <f>SUM(G91:G91)</f>
        <v>0</v>
      </c>
    </row>
    <row r="91" spans="1:7" ht="39" x14ac:dyDescent="0.25">
      <c r="A91" s="79"/>
      <c r="B91" s="92" t="s">
        <v>252</v>
      </c>
      <c r="C91" s="297"/>
      <c r="D91" s="97"/>
      <c r="E91" s="97"/>
      <c r="F91" s="97"/>
      <c r="G91" s="97"/>
    </row>
    <row r="92" spans="1:7" ht="15" customHeight="1" x14ac:dyDescent="0.25">
      <c r="A92" s="50" t="s">
        <v>102</v>
      </c>
      <c r="B92" s="21" t="s">
        <v>69</v>
      </c>
      <c r="C92" s="296" t="s">
        <v>25</v>
      </c>
      <c r="D92" s="96">
        <f>E92+G92</f>
        <v>13270</v>
      </c>
      <c r="E92" s="96">
        <v>13270</v>
      </c>
      <c r="F92" s="96">
        <v>8417</v>
      </c>
      <c r="G92" s="96">
        <f>SUM(G93:G93)</f>
        <v>0</v>
      </c>
    </row>
    <row r="93" spans="1:7" ht="39" x14ac:dyDescent="0.25">
      <c r="A93" s="79"/>
      <c r="B93" s="92" t="s">
        <v>252</v>
      </c>
      <c r="C93" s="297"/>
      <c r="D93" s="97"/>
      <c r="E93" s="97"/>
      <c r="F93" s="97"/>
      <c r="G93" s="97"/>
    </row>
    <row r="94" spans="1:7" ht="15" customHeight="1" x14ac:dyDescent="0.25">
      <c r="A94" s="50" t="s">
        <v>103</v>
      </c>
      <c r="B94" s="21" t="s">
        <v>14</v>
      </c>
      <c r="C94" s="296" t="s">
        <v>25</v>
      </c>
      <c r="D94" s="96">
        <f>E94+G94</f>
        <v>9215</v>
      </c>
      <c r="E94" s="96">
        <v>9215</v>
      </c>
      <c r="F94" s="96">
        <v>6575</v>
      </c>
      <c r="G94" s="96">
        <f>SUM(G95:G95)</f>
        <v>0</v>
      </c>
    </row>
    <row r="95" spans="1:7" ht="39" x14ac:dyDescent="0.25">
      <c r="A95" s="79"/>
      <c r="B95" s="92" t="s">
        <v>252</v>
      </c>
      <c r="C95" s="297"/>
      <c r="D95" s="97"/>
      <c r="E95" s="97"/>
      <c r="F95" s="97"/>
      <c r="G95" s="97"/>
    </row>
    <row r="96" spans="1:7" ht="15" customHeight="1" x14ac:dyDescent="0.25">
      <c r="A96" s="50" t="s">
        <v>104</v>
      </c>
      <c r="B96" s="21" t="s">
        <v>15</v>
      </c>
      <c r="C96" s="296" t="s">
        <v>25</v>
      </c>
      <c r="D96" s="96">
        <f>E96+G96</f>
        <v>10327</v>
      </c>
      <c r="E96" s="96">
        <v>10327</v>
      </c>
      <c r="F96" s="96">
        <v>7368</v>
      </c>
      <c r="G96" s="96">
        <f>SUM(G97:G97)</f>
        <v>0</v>
      </c>
    </row>
    <row r="97" spans="1:7" ht="39" x14ac:dyDescent="0.25">
      <c r="A97" s="79"/>
      <c r="B97" s="92" t="s">
        <v>252</v>
      </c>
      <c r="C97" s="297"/>
      <c r="D97" s="97"/>
      <c r="E97" s="97"/>
      <c r="F97" s="97"/>
      <c r="G97" s="97"/>
    </row>
    <row r="98" spans="1:7" ht="15" customHeight="1" x14ac:dyDescent="0.25">
      <c r="A98" s="50" t="s">
        <v>105</v>
      </c>
      <c r="B98" s="21" t="s">
        <v>16</v>
      </c>
      <c r="C98" s="296" t="s">
        <v>25</v>
      </c>
      <c r="D98" s="96">
        <f>E98+G98</f>
        <v>29119</v>
      </c>
      <c r="E98" s="96">
        <v>29119</v>
      </c>
      <c r="F98" s="96">
        <v>20778</v>
      </c>
      <c r="G98" s="96">
        <f>SUM(G99:G99)</f>
        <v>0</v>
      </c>
    </row>
    <row r="99" spans="1:7" ht="39" x14ac:dyDescent="0.25">
      <c r="A99" s="79"/>
      <c r="B99" s="92" t="s">
        <v>252</v>
      </c>
      <c r="C99" s="297"/>
      <c r="D99" s="97"/>
      <c r="E99" s="97"/>
      <c r="F99" s="97"/>
      <c r="G99" s="97"/>
    </row>
    <row r="100" spans="1:7" ht="15" customHeight="1" x14ac:dyDescent="0.25">
      <c r="A100" s="50" t="s">
        <v>106</v>
      </c>
      <c r="B100" s="21" t="s">
        <v>17</v>
      </c>
      <c r="C100" s="296" t="s">
        <v>25</v>
      </c>
      <c r="D100" s="96">
        <f>E100+G100</f>
        <v>8478</v>
      </c>
      <c r="E100" s="96">
        <v>8478</v>
      </c>
      <c r="F100" s="96">
        <v>6049</v>
      </c>
      <c r="G100" s="96">
        <f>SUM(G101:G101)</f>
        <v>0</v>
      </c>
    </row>
    <row r="101" spans="1:7" ht="39" x14ac:dyDescent="0.25">
      <c r="A101" s="79"/>
      <c r="B101" s="92" t="s">
        <v>252</v>
      </c>
      <c r="C101" s="297"/>
      <c r="D101" s="97"/>
      <c r="E101" s="97"/>
      <c r="F101" s="97"/>
      <c r="G101" s="97"/>
    </row>
    <row r="102" spans="1:7" ht="15" customHeight="1" x14ac:dyDescent="0.25">
      <c r="A102" s="50" t="s">
        <v>107</v>
      </c>
      <c r="B102" s="21" t="s">
        <v>18</v>
      </c>
      <c r="C102" s="296" t="s">
        <v>25</v>
      </c>
      <c r="D102" s="96">
        <f>E102+G102</f>
        <v>6635</v>
      </c>
      <c r="E102" s="96">
        <v>6635</v>
      </c>
      <c r="F102" s="96">
        <v>4734</v>
      </c>
      <c r="G102" s="96">
        <f>SUM(G103:G103)</f>
        <v>0</v>
      </c>
    </row>
    <row r="103" spans="1:7" ht="39" x14ac:dyDescent="0.25">
      <c r="A103" s="79"/>
      <c r="B103" s="92" t="s">
        <v>252</v>
      </c>
      <c r="C103" s="297"/>
      <c r="D103" s="97"/>
      <c r="E103" s="97"/>
      <c r="F103" s="97"/>
      <c r="G103" s="97"/>
    </row>
    <row r="104" spans="1:7" ht="15" customHeight="1" x14ac:dyDescent="0.25">
      <c r="A104" s="50" t="s">
        <v>108</v>
      </c>
      <c r="B104" s="21" t="s">
        <v>19</v>
      </c>
      <c r="C104" s="296" t="s">
        <v>25</v>
      </c>
      <c r="D104" s="96">
        <f>E104+G104</f>
        <v>75195</v>
      </c>
      <c r="E104" s="96">
        <v>75195</v>
      </c>
      <c r="F104" s="96">
        <v>46027</v>
      </c>
      <c r="G104" s="96">
        <f>SUM(G105:G105)</f>
        <v>0</v>
      </c>
    </row>
    <row r="105" spans="1:7" ht="39" x14ac:dyDescent="0.25">
      <c r="A105" s="79"/>
      <c r="B105" s="92" t="s">
        <v>252</v>
      </c>
      <c r="C105" s="297"/>
      <c r="D105" s="97"/>
      <c r="E105" s="97"/>
      <c r="F105" s="97"/>
      <c r="G105" s="97"/>
    </row>
    <row r="106" spans="1:7" ht="15.95" customHeight="1" x14ac:dyDescent="0.25">
      <c r="A106" s="15" t="s">
        <v>109</v>
      </c>
      <c r="B106" s="19" t="s">
        <v>199</v>
      </c>
      <c r="C106" s="17"/>
      <c r="D106" s="1">
        <f>SUM(D82:D105)</f>
        <v>393437</v>
      </c>
      <c r="E106" s="1">
        <f>SUM(E82:E105)</f>
        <v>393437</v>
      </c>
      <c r="F106" s="1">
        <f>SUM(F82:F105)</f>
        <v>128011</v>
      </c>
      <c r="G106" s="1">
        <f>SUM(G82:G105)</f>
        <v>0</v>
      </c>
    </row>
    <row r="107" spans="1:7" ht="15.95" customHeight="1" x14ac:dyDescent="0.25">
      <c r="A107" s="13" t="s">
        <v>110</v>
      </c>
      <c r="B107" s="276" t="s">
        <v>76</v>
      </c>
      <c r="C107" s="269"/>
      <c r="D107" s="269"/>
      <c r="E107" s="269"/>
      <c r="F107" s="269"/>
      <c r="G107" s="269"/>
    </row>
    <row r="108" spans="1:7" ht="15" customHeight="1" x14ac:dyDescent="0.25">
      <c r="A108" s="294" t="s">
        <v>111</v>
      </c>
      <c r="B108" s="21" t="s">
        <v>20</v>
      </c>
      <c r="C108" s="102"/>
      <c r="D108" s="21">
        <f>SUM(D110:D113)</f>
        <v>1079053</v>
      </c>
      <c r="E108" s="21">
        <f>SUM(E110:E113)</f>
        <v>1079053</v>
      </c>
      <c r="F108" s="21">
        <f>SUM(F110:F113)</f>
        <v>0</v>
      </c>
      <c r="G108" s="21">
        <f>SUM(G110:G113)</f>
        <v>0</v>
      </c>
    </row>
    <row r="109" spans="1:7" ht="15" customHeight="1" x14ac:dyDescent="0.25">
      <c r="A109" s="295"/>
      <c r="B109" s="87" t="s">
        <v>222</v>
      </c>
      <c r="C109" s="103"/>
      <c r="D109" s="21"/>
      <c r="E109" s="21"/>
      <c r="F109" s="21"/>
      <c r="G109" s="21"/>
    </row>
    <row r="110" spans="1:7" ht="26.25" x14ac:dyDescent="0.25">
      <c r="A110" s="295"/>
      <c r="B110" s="89" t="s">
        <v>254</v>
      </c>
      <c r="C110" s="104">
        <v>10</v>
      </c>
      <c r="D110" s="105">
        <f>E110+G110</f>
        <v>28806</v>
      </c>
      <c r="E110" s="105">
        <v>28806</v>
      </c>
      <c r="F110" s="105"/>
      <c r="G110" s="105"/>
    </row>
    <row r="111" spans="1:7" ht="26.25" x14ac:dyDescent="0.25">
      <c r="A111" s="295"/>
      <c r="B111" s="93" t="s">
        <v>227</v>
      </c>
      <c r="C111" s="28" t="s">
        <v>24</v>
      </c>
      <c r="D111" s="10">
        <f>E111+G111</f>
        <v>211160</v>
      </c>
      <c r="E111" s="29">
        <v>211160</v>
      </c>
      <c r="F111" s="29"/>
      <c r="G111" s="29"/>
    </row>
    <row r="112" spans="1:7" x14ac:dyDescent="0.25">
      <c r="A112" s="295"/>
      <c r="B112" s="93" t="s">
        <v>255</v>
      </c>
      <c r="C112" s="22" t="s">
        <v>24</v>
      </c>
      <c r="D112" s="10">
        <f>E112+G112</f>
        <v>500773</v>
      </c>
      <c r="E112" s="33">
        <v>500773</v>
      </c>
      <c r="F112" s="33"/>
      <c r="G112" s="33"/>
    </row>
    <row r="113" spans="1:7" ht="13.5" customHeight="1" x14ac:dyDescent="0.25">
      <c r="A113" s="295"/>
      <c r="B113" s="106" t="s">
        <v>256</v>
      </c>
      <c r="C113" s="22" t="s">
        <v>24</v>
      </c>
      <c r="D113" s="10">
        <f>E113+G113</f>
        <v>338314</v>
      </c>
      <c r="E113" s="10">
        <v>338314</v>
      </c>
      <c r="F113" s="10"/>
      <c r="G113" s="10"/>
    </row>
    <row r="114" spans="1:7" ht="15" customHeight="1" x14ac:dyDescent="0.25">
      <c r="A114" s="292" t="s">
        <v>112</v>
      </c>
      <c r="B114" s="49" t="s">
        <v>59</v>
      </c>
      <c r="C114" s="296" t="s">
        <v>24</v>
      </c>
      <c r="D114" s="96">
        <f>E114+G114</f>
        <v>99270</v>
      </c>
      <c r="E114" s="96">
        <v>99270</v>
      </c>
      <c r="F114" s="96">
        <v>75790</v>
      </c>
      <c r="G114" s="96"/>
    </row>
    <row r="115" spans="1:7" s="26" customFormat="1" ht="12.75" customHeight="1" x14ac:dyDescent="0.2">
      <c r="A115" s="293"/>
      <c r="B115" s="107" t="s">
        <v>257</v>
      </c>
      <c r="C115" s="297"/>
      <c r="D115" s="97"/>
      <c r="E115" s="97"/>
      <c r="F115" s="97"/>
      <c r="G115" s="97"/>
    </row>
    <row r="116" spans="1:7" ht="15.95" customHeight="1" x14ac:dyDescent="0.25">
      <c r="A116" s="67" t="s">
        <v>113</v>
      </c>
      <c r="B116" s="35" t="s">
        <v>201</v>
      </c>
      <c r="C116" s="20"/>
      <c r="D116" s="1">
        <f>D108+D114</f>
        <v>1178323</v>
      </c>
      <c r="E116" s="1">
        <f>E108+E114</f>
        <v>1178323</v>
      </c>
      <c r="F116" s="1">
        <f>F108+F114</f>
        <v>75790</v>
      </c>
      <c r="G116" s="1">
        <f>G108+G114</f>
        <v>0</v>
      </c>
    </row>
    <row r="117" spans="1:7" ht="15.95" customHeight="1" x14ac:dyDescent="0.25">
      <c r="A117" s="83" t="s">
        <v>114</v>
      </c>
      <c r="B117" s="84" t="s">
        <v>191</v>
      </c>
      <c r="C117" s="108"/>
      <c r="D117" s="109">
        <f>SUM(D119:D138)</f>
        <v>2568263</v>
      </c>
      <c r="E117" s="109">
        <f>SUM(E119:E138)</f>
        <v>2568263</v>
      </c>
      <c r="F117" s="109">
        <f>SUM(F119:F138)</f>
        <v>825215</v>
      </c>
      <c r="G117" s="109">
        <f>SUM(G119:G138)</f>
        <v>0</v>
      </c>
    </row>
    <row r="118" spans="1:7" ht="15" customHeight="1" x14ac:dyDescent="0.25">
      <c r="A118" s="80"/>
      <c r="B118" s="110" t="s">
        <v>222</v>
      </c>
      <c r="C118" s="111"/>
      <c r="D118" s="112"/>
      <c r="E118" s="112"/>
      <c r="F118" s="113"/>
      <c r="G118" s="113"/>
    </row>
    <row r="119" spans="1:7" ht="26.25" x14ac:dyDescent="0.25">
      <c r="A119" s="80"/>
      <c r="B119" s="114" t="s">
        <v>238</v>
      </c>
      <c r="C119" s="115"/>
      <c r="D119" s="116">
        <f>E119+G119</f>
        <v>782</v>
      </c>
      <c r="E119" s="116">
        <f t="shared" ref="E119:G129" si="1">E14</f>
        <v>782</v>
      </c>
      <c r="F119" s="116">
        <f t="shared" si="1"/>
        <v>597</v>
      </c>
      <c r="G119" s="116">
        <f t="shared" si="1"/>
        <v>0</v>
      </c>
    </row>
    <row r="120" spans="1:7" x14ac:dyDescent="0.25">
      <c r="A120" s="117"/>
      <c r="B120" s="118" t="s">
        <v>229</v>
      </c>
      <c r="C120" s="119"/>
      <c r="D120" s="70">
        <f t="shared" ref="D120:D138" si="2">E120+G120</f>
        <v>62761</v>
      </c>
      <c r="E120" s="70">
        <f t="shared" si="1"/>
        <v>62761</v>
      </c>
      <c r="F120" s="70">
        <f t="shared" si="1"/>
        <v>23594</v>
      </c>
      <c r="G120" s="70">
        <f t="shared" si="1"/>
        <v>0</v>
      </c>
    </row>
    <row r="121" spans="1:7" ht="26.25" x14ac:dyDescent="0.25">
      <c r="A121" s="117"/>
      <c r="B121" s="118" t="s">
        <v>240</v>
      </c>
      <c r="C121" s="119"/>
      <c r="D121" s="70">
        <f t="shared" si="2"/>
        <v>8000</v>
      </c>
      <c r="E121" s="70">
        <f t="shared" si="1"/>
        <v>8000</v>
      </c>
      <c r="F121" s="70">
        <f t="shared" si="1"/>
        <v>6100</v>
      </c>
      <c r="G121" s="70">
        <f t="shared" si="1"/>
        <v>0</v>
      </c>
    </row>
    <row r="122" spans="1:7" ht="26.25" x14ac:dyDescent="0.25">
      <c r="A122" s="117"/>
      <c r="B122" s="118" t="s">
        <v>231</v>
      </c>
      <c r="C122" s="119"/>
      <c r="D122" s="70">
        <f t="shared" si="2"/>
        <v>25933</v>
      </c>
      <c r="E122" s="70">
        <f t="shared" si="1"/>
        <v>25933</v>
      </c>
      <c r="F122" s="70">
        <f t="shared" si="1"/>
        <v>16000</v>
      </c>
      <c r="G122" s="70">
        <f t="shared" si="1"/>
        <v>0</v>
      </c>
    </row>
    <row r="123" spans="1:7" x14ac:dyDescent="0.25">
      <c r="A123" s="117"/>
      <c r="B123" s="118" t="s">
        <v>241</v>
      </c>
      <c r="C123" s="119"/>
      <c r="D123" s="70">
        <f t="shared" si="2"/>
        <v>92215</v>
      </c>
      <c r="E123" s="70">
        <f t="shared" si="1"/>
        <v>92215</v>
      </c>
      <c r="F123" s="70">
        <f t="shared" si="1"/>
        <v>66468</v>
      </c>
      <c r="G123" s="70">
        <f t="shared" si="1"/>
        <v>0</v>
      </c>
    </row>
    <row r="124" spans="1:7" x14ac:dyDescent="0.25">
      <c r="A124" s="117"/>
      <c r="B124" s="118" t="s">
        <v>242</v>
      </c>
      <c r="C124" s="119"/>
      <c r="D124" s="70">
        <f t="shared" si="2"/>
        <v>13718</v>
      </c>
      <c r="E124" s="70">
        <f t="shared" si="1"/>
        <v>13718</v>
      </c>
      <c r="F124" s="70">
        <f t="shared" si="1"/>
        <v>9917</v>
      </c>
      <c r="G124" s="70">
        <f t="shared" si="1"/>
        <v>0</v>
      </c>
    </row>
    <row r="125" spans="1:7" ht="26.25" x14ac:dyDescent="0.25">
      <c r="A125" s="117"/>
      <c r="B125" s="118" t="s">
        <v>230</v>
      </c>
      <c r="C125" s="119"/>
      <c r="D125" s="70">
        <f t="shared" si="2"/>
        <v>8689</v>
      </c>
      <c r="E125" s="70">
        <f t="shared" si="1"/>
        <v>8689</v>
      </c>
      <c r="F125" s="70">
        <f t="shared" si="1"/>
        <v>6634</v>
      </c>
      <c r="G125" s="70">
        <f t="shared" si="1"/>
        <v>0</v>
      </c>
    </row>
    <row r="126" spans="1:7" x14ac:dyDescent="0.25">
      <c r="A126" s="117"/>
      <c r="B126" s="118" t="s">
        <v>243</v>
      </c>
      <c r="C126" s="119"/>
      <c r="D126" s="70">
        <f t="shared" si="2"/>
        <v>12483</v>
      </c>
      <c r="E126" s="70">
        <f t="shared" si="1"/>
        <v>12483</v>
      </c>
      <c r="F126" s="70">
        <f t="shared" si="1"/>
        <v>3215</v>
      </c>
      <c r="G126" s="70">
        <f t="shared" si="1"/>
        <v>0</v>
      </c>
    </row>
    <row r="127" spans="1:7" ht="26.25" x14ac:dyDescent="0.25">
      <c r="A127" s="117"/>
      <c r="B127" s="118" t="s">
        <v>258</v>
      </c>
      <c r="C127" s="119"/>
      <c r="D127" s="70">
        <f t="shared" si="2"/>
        <v>579</v>
      </c>
      <c r="E127" s="70">
        <f t="shared" si="1"/>
        <v>579</v>
      </c>
      <c r="F127" s="70">
        <f t="shared" si="1"/>
        <v>442</v>
      </c>
      <c r="G127" s="70">
        <f t="shared" si="1"/>
        <v>0</v>
      </c>
    </row>
    <row r="128" spans="1:7" x14ac:dyDescent="0.25">
      <c r="A128" s="117"/>
      <c r="B128" s="118" t="s">
        <v>239</v>
      </c>
      <c r="C128" s="119"/>
      <c r="D128" s="70">
        <f t="shared" si="2"/>
        <v>16855</v>
      </c>
      <c r="E128" s="70">
        <f t="shared" si="1"/>
        <v>16855</v>
      </c>
      <c r="F128" s="70">
        <f t="shared" si="1"/>
        <v>11448</v>
      </c>
      <c r="G128" s="70">
        <f t="shared" si="1"/>
        <v>0</v>
      </c>
    </row>
    <row r="129" spans="1:7" x14ac:dyDescent="0.25">
      <c r="A129" s="117"/>
      <c r="B129" s="118" t="s">
        <v>226</v>
      </c>
      <c r="C129" s="119"/>
      <c r="D129" s="70">
        <f t="shared" si="2"/>
        <v>7501</v>
      </c>
      <c r="E129" s="70">
        <f t="shared" si="1"/>
        <v>7501</v>
      </c>
      <c r="F129" s="70">
        <f t="shared" si="1"/>
        <v>5097</v>
      </c>
      <c r="G129" s="70">
        <f t="shared" si="1"/>
        <v>0</v>
      </c>
    </row>
    <row r="130" spans="1:7" x14ac:dyDescent="0.25">
      <c r="A130" s="117"/>
      <c r="B130" s="118" t="s">
        <v>246</v>
      </c>
      <c r="C130" s="119"/>
      <c r="D130" s="70">
        <f t="shared" si="2"/>
        <v>232565</v>
      </c>
      <c r="E130" s="70">
        <f>E25+E32+E36+E40+E44+E48+E52+E56+E60+E64+E68</f>
        <v>232565</v>
      </c>
      <c r="F130" s="70">
        <f>F25+F32+F36+F40+F44+F48+F52+F56+F60+F64+F68</f>
        <v>143176</v>
      </c>
      <c r="G130" s="70">
        <f>G25+G32+G36+G40+G44+G48+G52+G56+G60+G64+G68</f>
        <v>0</v>
      </c>
    </row>
    <row r="131" spans="1:7" ht="40.5" customHeight="1" x14ac:dyDescent="0.25">
      <c r="A131" s="117"/>
      <c r="B131" s="118" t="s">
        <v>253</v>
      </c>
      <c r="C131" s="119"/>
      <c r="D131" s="70">
        <f t="shared" si="2"/>
        <v>201865</v>
      </c>
      <c r="E131" s="70">
        <f>E82</f>
        <v>201865</v>
      </c>
      <c r="F131" s="70">
        <f>F82</f>
        <v>0</v>
      </c>
      <c r="G131" s="70">
        <f>G82</f>
        <v>0</v>
      </c>
    </row>
    <row r="132" spans="1:7" x14ac:dyDescent="0.25">
      <c r="A132" s="117"/>
      <c r="B132" s="118" t="s">
        <v>251</v>
      </c>
      <c r="C132" s="119"/>
      <c r="D132" s="70">
        <f t="shared" si="2"/>
        <v>316976</v>
      </c>
      <c r="E132" s="70">
        <f>E72</f>
        <v>316976</v>
      </c>
      <c r="F132" s="70">
        <f>F72</f>
        <v>219892</v>
      </c>
      <c r="G132" s="70">
        <f>G72</f>
        <v>0</v>
      </c>
    </row>
    <row r="133" spans="1:7" ht="15.75" customHeight="1" x14ac:dyDescent="0.25">
      <c r="A133" s="117"/>
      <c r="B133" s="120" t="s">
        <v>228</v>
      </c>
      <c r="C133" s="119"/>
      <c r="D133" s="70">
        <f t="shared" si="2"/>
        <v>148302</v>
      </c>
      <c r="E133" s="70">
        <f>E78+E79</f>
        <v>148302</v>
      </c>
      <c r="F133" s="70">
        <f>F78+F79</f>
        <v>80621</v>
      </c>
      <c r="G133" s="70">
        <f>G78+G79</f>
        <v>0</v>
      </c>
    </row>
    <row r="134" spans="1:7" ht="26.25" x14ac:dyDescent="0.25">
      <c r="A134" s="117"/>
      <c r="B134" s="118" t="s">
        <v>254</v>
      </c>
      <c r="C134" s="119"/>
      <c r="D134" s="70">
        <f t="shared" si="2"/>
        <v>29958</v>
      </c>
      <c r="E134" s="70">
        <f t="shared" ref="E134:G136" si="3">E26+E110</f>
        <v>29958</v>
      </c>
      <c r="F134" s="70">
        <f t="shared" si="3"/>
        <v>880</v>
      </c>
      <c r="G134" s="70">
        <f t="shared" si="3"/>
        <v>0</v>
      </c>
    </row>
    <row r="135" spans="1:7" ht="26.25" x14ac:dyDescent="0.25">
      <c r="A135" s="117"/>
      <c r="B135" s="118" t="s">
        <v>227</v>
      </c>
      <c r="C135" s="119"/>
      <c r="D135" s="70">
        <f t="shared" si="2"/>
        <v>216439</v>
      </c>
      <c r="E135" s="70">
        <f t="shared" si="3"/>
        <v>216439</v>
      </c>
      <c r="F135" s="70">
        <f t="shared" si="3"/>
        <v>0</v>
      </c>
      <c r="G135" s="70">
        <f t="shared" si="3"/>
        <v>0</v>
      </c>
    </row>
    <row r="136" spans="1:7" x14ac:dyDescent="0.25">
      <c r="A136" s="117"/>
      <c r="B136" s="118" t="s">
        <v>255</v>
      </c>
      <c r="C136" s="119"/>
      <c r="D136" s="70">
        <f t="shared" si="2"/>
        <v>520804</v>
      </c>
      <c r="E136" s="70">
        <f t="shared" si="3"/>
        <v>520804</v>
      </c>
      <c r="F136" s="70">
        <f t="shared" si="3"/>
        <v>12225</v>
      </c>
      <c r="G136" s="70">
        <f t="shared" si="3"/>
        <v>0</v>
      </c>
    </row>
    <row r="137" spans="1:7" x14ac:dyDescent="0.25">
      <c r="A137" s="117"/>
      <c r="B137" s="118" t="s">
        <v>259</v>
      </c>
      <c r="C137" s="119"/>
      <c r="D137" s="70">
        <f t="shared" si="2"/>
        <v>447733</v>
      </c>
      <c r="E137" s="70">
        <f>E29+E113+E114</f>
        <v>447733</v>
      </c>
      <c r="F137" s="70">
        <f>F29+F113+F114</f>
        <v>82782</v>
      </c>
      <c r="G137" s="70">
        <f>G29+G113+G114</f>
        <v>0</v>
      </c>
    </row>
    <row r="138" spans="1:7" ht="39" x14ac:dyDescent="0.25">
      <c r="A138" s="116"/>
      <c r="B138" s="121" t="s">
        <v>252</v>
      </c>
      <c r="C138" s="119"/>
      <c r="D138" s="70">
        <f t="shared" si="2"/>
        <v>204105</v>
      </c>
      <c r="E138" s="70">
        <f>E33+E37+E41+E45+E49+E53+E57+E61+E65+E69+E70+E84+E86+E88+E90+E92+E94+E96+E98+E100+E102+E104</f>
        <v>204105</v>
      </c>
      <c r="F138" s="70">
        <f>F33+F37+F41+F45+F49+F53+F57+F61+F65+F69+F70+F84+F86+F88+F90+F92+F94+F96+F98+F100+F102+F104</f>
        <v>136127</v>
      </c>
      <c r="G138" s="70">
        <f>G33+G37+G41+G45+G49+G53+G57+G61+G65+G69+G70+G84+G86+G88+G90+G92+G94+G96+G98+G100+G102+G104</f>
        <v>0</v>
      </c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A208" s="14"/>
      <c r="B208" s="14"/>
      <c r="C208" s="46"/>
      <c r="D208" s="14"/>
      <c r="E208" s="14"/>
      <c r="F208" s="14"/>
      <c r="G208" s="14"/>
    </row>
    <row r="209" spans="1:7" x14ac:dyDescent="0.25">
      <c r="A209" s="14"/>
      <c r="B209" s="14"/>
      <c r="C209" s="46"/>
      <c r="D209" s="14"/>
      <c r="E209" s="14"/>
      <c r="F209" s="14"/>
      <c r="G209" s="14"/>
    </row>
    <row r="210" spans="1:7" x14ac:dyDescent="0.25">
      <c r="A210" s="14"/>
      <c r="B210" s="14"/>
      <c r="C210" s="46"/>
      <c r="D210" s="14"/>
      <c r="E210" s="14"/>
      <c r="F210" s="14"/>
      <c r="G210" s="14"/>
    </row>
    <row r="211" spans="1:7" x14ac:dyDescent="0.25">
      <c r="A211" s="14"/>
      <c r="B211" s="14"/>
      <c r="C211" s="46"/>
      <c r="D211" s="14"/>
      <c r="E211" s="14"/>
      <c r="F211" s="14"/>
      <c r="G211" s="14"/>
    </row>
    <row r="212" spans="1:7" x14ac:dyDescent="0.25">
      <c r="A212" s="14"/>
      <c r="B212" s="14"/>
      <c r="C212" s="46"/>
      <c r="D212" s="14"/>
      <c r="E212" s="14"/>
      <c r="F212" s="14"/>
      <c r="G212" s="14"/>
    </row>
    <row r="213" spans="1:7" x14ac:dyDescent="0.25">
      <c r="A213" s="14"/>
      <c r="B213" s="14"/>
      <c r="C213" s="46"/>
      <c r="D213" s="14"/>
      <c r="E213" s="14"/>
      <c r="F213" s="14"/>
      <c r="G213" s="14"/>
    </row>
    <row r="214" spans="1:7" x14ac:dyDescent="0.25">
      <c r="A214" s="14"/>
      <c r="B214" s="14"/>
      <c r="C214" s="46"/>
      <c r="D214" s="14"/>
      <c r="E214" s="14"/>
      <c r="F214" s="1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C234" s="47"/>
    </row>
    <row r="235" spans="1:7" x14ac:dyDescent="0.25">
      <c r="C235" s="47"/>
    </row>
    <row r="236" spans="1:7" x14ac:dyDescent="0.25">
      <c r="C236" s="47"/>
    </row>
    <row r="237" spans="1:7" x14ac:dyDescent="0.25">
      <c r="C237" s="47"/>
    </row>
    <row r="238" spans="1:7" x14ac:dyDescent="0.25">
      <c r="C238" s="47"/>
    </row>
    <row r="239" spans="1:7" x14ac:dyDescent="0.25">
      <c r="C239" s="47"/>
    </row>
    <row r="240" spans="1:7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</sheetData>
  <mergeCells count="30">
    <mergeCell ref="C96:C97"/>
    <mergeCell ref="C100:C101"/>
    <mergeCell ref="C94:C95"/>
    <mergeCell ref="B107:G107"/>
    <mergeCell ref="C70:C71"/>
    <mergeCell ref="C72:C73"/>
    <mergeCell ref="B11:G11"/>
    <mergeCell ref="B75:G75"/>
    <mergeCell ref="B81:G81"/>
    <mergeCell ref="A114:A115"/>
    <mergeCell ref="A108:A113"/>
    <mergeCell ref="C114:C115"/>
    <mergeCell ref="C88:C89"/>
    <mergeCell ref="C90:C91"/>
    <mergeCell ref="C84:C85"/>
    <mergeCell ref="C86:C87"/>
    <mergeCell ref="A76:A79"/>
    <mergeCell ref="C104:C105"/>
    <mergeCell ref="C82:C83"/>
    <mergeCell ref="C98:C99"/>
    <mergeCell ref="C92:C93"/>
    <mergeCell ref="C102:C103"/>
    <mergeCell ref="A6:G6"/>
    <mergeCell ref="A8:A10"/>
    <mergeCell ref="B8:B10"/>
    <mergeCell ref="C8:C10"/>
    <mergeCell ref="D8:D10"/>
    <mergeCell ref="E8:G8"/>
    <mergeCell ref="E9:F9"/>
    <mergeCell ref="G9:G10"/>
  </mergeCells>
  <phoneticPr fontId="2" type="noConversion"/>
  <pageMargins left="0.98425196850393704" right="0.39370078740157483" top="0.78740157480314965" bottom="0.62992125984251968" header="0" footer="0"/>
  <pageSetup paperSize="9" scale="9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5"/>
  <sheetViews>
    <sheetView showZeros="0" workbookViewId="0">
      <selection activeCell="E3" sqref="E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402</v>
      </c>
      <c r="F3" s="3"/>
      <c r="G3" s="3"/>
    </row>
    <row r="4" spans="1:7" x14ac:dyDescent="0.25">
      <c r="E4" s="3" t="s">
        <v>284</v>
      </c>
      <c r="F4" s="3"/>
      <c r="G4" s="3"/>
    </row>
    <row r="5" spans="1:7" x14ac:dyDescent="0.25">
      <c r="E5" s="3"/>
      <c r="F5" s="3"/>
      <c r="G5" s="3"/>
    </row>
    <row r="6" spans="1:7" ht="29.25" customHeight="1" x14ac:dyDescent="0.25">
      <c r="A6" s="277" t="s">
        <v>218</v>
      </c>
      <c r="B6" s="277"/>
      <c r="C6" s="277"/>
      <c r="D6" s="277"/>
      <c r="E6" s="277"/>
      <c r="F6" s="277"/>
      <c r="G6" s="277"/>
    </row>
    <row r="7" spans="1:7" ht="17.25" customHeight="1" x14ac:dyDescent="0.25">
      <c r="G7" s="4" t="s">
        <v>188</v>
      </c>
    </row>
    <row r="8" spans="1:7" ht="15" customHeight="1" x14ac:dyDescent="0.25">
      <c r="A8" s="305" t="s">
        <v>5</v>
      </c>
      <c r="B8" s="308" t="s">
        <v>193</v>
      </c>
      <c r="C8" s="308" t="s">
        <v>60</v>
      </c>
      <c r="D8" s="311" t="s">
        <v>0</v>
      </c>
      <c r="E8" s="281" t="s">
        <v>222</v>
      </c>
      <c r="F8" s="282"/>
      <c r="G8" s="283"/>
    </row>
    <row r="9" spans="1:7" x14ac:dyDescent="0.25">
      <c r="A9" s="306"/>
      <c r="B9" s="309"/>
      <c r="C9" s="309"/>
      <c r="D9" s="312"/>
      <c r="E9" s="281" t="s">
        <v>1</v>
      </c>
      <c r="F9" s="283"/>
      <c r="G9" s="308" t="s">
        <v>2</v>
      </c>
    </row>
    <row r="10" spans="1:7" ht="28.5" customHeight="1" x14ac:dyDescent="0.25">
      <c r="A10" s="307"/>
      <c r="B10" s="310"/>
      <c r="C10" s="310"/>
      <c r="D10" s="313"/>
      <c r="E10" s="6" t="s">
        <v>3</v>
      </c>
      <c r="F10" s="5" t="s">
        <v>4</v>
      </c>
      <c r="G10" s="310"/>
    </row>
    <row r="11" spans="1:7" ht="15.95" customHeight="1" x14ac:dyDescent="0.25">
      <c r="A11" s="13" t="s">
        <v>79</v>
      </c>
      <c r="B11" s="270" t="s">
        <v>190</v>
      </c>
      <c r="C11" s="271"/>
      <c r="D11" s="271"/>
      <c r="E11" s="271"/>
      <c r="F11" s="271"/>
      <c r="G11" s="272"/>
    </row>
    <row r="12" spans="1:7" ht="15" customHeight="1" x14ac:dyDescent="0.25">
      <c r="A12" s="7" t="s">
        <v>204</v>
      </c>
      <c r="B12" s="48" t="s">
        <v>20</v>
      </c>
      <c r="C12" s="22"/>
      <c r="D12" s="10">
        <f>E12+G12</f>
        <v>959182</v>
      </c>
      <c r="E12" s="10">
        <f>E13+E14</f>
        <v>959182</v>
      </c>
      <c r="F12" s="10">
        <f>F13+F14</f>
        <v>712848</v>
      </c>
      <c r="G12" s="10">
        <f>G13+G14</f>
        <v>0</v>
      </c>
    </row>
    <row r="13" spans="1:7" ht="15" customHeight="1" x14ac:dyDescent="0.25">
      <c r="A13" s="13"/>
      <c r="B13" s="71"/>
      <c r="C13" s="22" t="s">
        <v>32</v>
      </c>
      <c r="D13" s="10">
        <f>E13+G13</f>
        <v>3084</v>
      </c>
      <c r="E13" s="10">
        <v>3084</v>
      </c>
      <c r="F13" s="10"/>
      <c r="G13" s="10"/>
    </row>
    <row r="14" spans="1:7" ht="15" customHeight="1" x14ac:dyDescent="0.25">
      <c r="A14" s="98"/>
      <c r="B14" s="122"/>
      <c r="C14" s="22" t="s">
        <v>57</v>
      </c>
      <c r="D14" s="10">
        <f>E14+G14</f>
        <v>956098</v>
      </c>
      <c r="E14" s="10">
        <v>956098</v>
      </c>
      <c r="F14" s="10">
        <v>712848</v>
      </c>
      <c r="G14" s="10"/>
    </row>
    <row r="15" spans="1:7" ht="15" customHeight="1" x14ac:dyDescent="0.25">
      <c r="A15" s="13" t="s">
        <v>80</v>
      </c>
      <c r="B15" s="71" t="s">
        <v>62</v>
      </c>
      <c r="C15" s="22" t="s">
        <v>57</v>
      </c>
      <c r="D15" s="10">
        <f>E15+G15</f>
        <v>436859</v>
      </c>
      <c r="E15" s="10">
        <v>436859</v>
      </c>
      <c r="F15" s="10">
        <v>324881</v>
      </c>
      <c r="G15" s="10"/>
    </row>
    <row r="16" spans="1:7" ht="15" customHeight="1" x14ac:dyDescent="0.25">
      <c r="A16" s="7" t="s">
        <v>81</v>
      </c>
      <c r="B16" s="21" t="s">
        <v>35</v>
      </c>
      <c r="C16" s="22" t="s">
        <v>57</v>
      </c>
      <c r="D16" s="10">
        <f t="shared" ref="D16:D52" si="0">E16+G16</f>
        <v>489362</v>
      </c>
      <c r="E16" s="10">
        <v>489362</v>
      </c>
      <c r="F16" s="10">
        <v>362916</v>
      </c>
      <c r="G16" s="10"/>
    </row>
    <row r="17" spans="1:7" ht="15" customHeight="1" x14ac:dyDescent="0.25">
      <c r="A17" s="7" t="s">
        <v>82</v>
      </c>
      <c r="B17" s="21" t="s">
        <v>176</v>
      </c>
      <c r="C17" s="22" t="s">
        <v>57</v>
      </c>
      <c r="D17" s="10">
        <f t="shared" si="0"/>
        <v>672450</v>
      </c>
      <c r="E17" s="10">
        <v>672450</v>
      </c>
      <c r="F17" s="10">
        <v>498727</v>
      </c>
      <c r="G17" s="10"/>
    </row>
    <row r="18" spans="1:7" ht="15" customHeight="1" x14ac:dyDescent="0.25">
      <c r="A18" s="7" t="s">
        <v>83</v>
      </c>
      <c r="B18" s="21" t="s">
        <v>184</v>
      </c>
      <c r="C18" s="22" t="s">
        <v>57</v>
      </c>
      <c r="D18" s="10">
        <f t="shared" si="0"/>
        <v>393865</v>
      </c>
      <c r="E18" s="10">
        <v>393865</v>
      </c>
      <c r="F18" s="10">
        <v>292545</v>
      </c>
      <c r="G18" s="10"/>
    </row>
    <row r="19" spans="1:7" ht="15" customHeight="1" x14ac:dyDescent="0.25">
      <c r="A19" s="11" t="s">
        <v>84</v>
      </c>
      <c r="B19" s="12" t="s">
        <v>163</v>
      </c>
      <c r="C19" s="22" t="s">
        <v>57</v>
      </c>
      <c r="D19" s="10">
        <f t="shared" si="0"/>
        <v>244143</v>
      </c>
      <c r="E19" s="10">
        <v>244143</v>
      </c>
      <c r="F19" s="10">
        <v>180634</v>
      </c>
      <c r="G19" s="10"/>
    </row>
    <row r="20" spans="1:7" ht="15" customHeight="1" x14ac:dyDescent="0.25">
      <c r="A20" s="13" t="s">
        <v>85</v>
      </c>
      <c r="B20" s="23" t="s">
        <v>46</v>
      </c>
      <c r="C20" s="22" t="s">
        <v>57</v>
      </c>
      <c r="D20" s="10">
        <f t="shared" si="0"/>
        <v>373011</v>
      </c>
      <c r="E20" s="10">
        <v>373011</v>
      </c>
      <c r="F20" s="10">
        <v>277168</v>
      </c>
      <c r="G20" s="10"/>
    </row>
    <row r="21" spans="1:7" ht="15" customHeight="1" x14ac:dyDescent="0.25">
      <c r="A21" s="7" t="s">
        <v>86</v>
      </c>
      <c r="B21" s="21" t="s">
        <v>45</v>
      </c>
      <c r="C21" s="22" t="s">
        <v>57</v>
      </c>
      <c r="D21" s="10">
        <f t="shared" si="0"/>
        <v>178910</v>
      </c>
      <c r="E21" s="10">
        <v>178910</v>
      </c>
      <c r="F21" s="10">
        <v>133730</v>
      </c>
      <c r="G21" s="10"/>
    </row>
    <row r="22" spans="1:7" ht="15" customHeight="1" x14ac:dyDescent="0.25">
      <c r="A22" s="7" t="s">
        <v>87</v>
      </c>
      <c r="B22" s="21" t="s">
        <v>167</v>
      </c>
      <c r="C22" s="9" t="s">
        <v>57</v>
      </c>
      <c r="D22" s="10">
        <f t="shared" si="0"/>
        <v>413198</v>
      </c>
      <c r="E22" s="10">
        <v>413198</v>
      </c>
      <c r="F22" s="10">
        <v>305318</v>
      </c>
      <c r="G22" s="10"/>
    </row>
    <row r="23" spans="1:7" ht="15" customHeight="1" x14ac:dyDescent="0.25">
      <c r="A23" s="7" t="s">
        <v>88</v>
      </c>
      <c r="B23" s="21" t="s">
        <v>165</v>
      </c>
      <c r="C23" s="9" t="s">
        <v>57</v>
      </c>
      <c r="D23" s="10">
        <f t="shared" si="0"/>
        <v>513527</v>
      </c>
      <c r="E23" s="10">
        <v>513527</v>
      </c>
      <c r="F23" s="10">
        <v>379276</v>
      </c>
      <c r="G23" s="10"/>
    </row>
    <row r="24" spans="1:7" ht="15" customHeight="1" x14ac:dyDescent="0.25">
      <c r="A24" s="7" t="s">
        <v>89</v>
      </c>
      <c r="B24" s="21" t="s">
        <v>164</v>
      </c>
      <c r="C24" s="9" t="s">
        <v>57</v>
      </c>
      <c r="D24" s="10">
        <f t="shared" si="0"/>
        <v>545874</v>
      </c>
      <c r="E24" s="10">
        <v>545874</v>
      </c>
      <c r="F24" s="10">
        <v>402542</v>
      </c>
      <c r="G24" s="10"/>
    </row>
    <row r="25" spans="1:7" ht="15" customHeight="1" x14ac:dyDescent="0.25">
      <c r="A25" s="7" t="s">
        <v>90</v>
      </c>
      <c r="B25" s="21" t="s">
        <v>166</v>
      </c>
      <c r="C25" s="9" t="s">
        <v>57</v>
      </c>
      <c r="D25" s="10">
        <f t="shared" si="0"/>
        <v>597122</v>
      </c>
      <c r="E25" s="10">
        <v>597122</v>
      </c>
      <c r="F25" s="10">
        <v>440295</v>
      </c>
      <c r="G25" s="10"/>
    </row>
    <row r="26" spans="1:7" ht="15" customHeight="1" x14ac:dyDescent="0.25">
      <c r="A26" s="7" t="s">
        <v>91</v>
      </c>
      <c r="B26" s="24" t="s">
        <v>52</v>
      </c>
      <c r="C26" s="22" t="s">
        <v>57</v>
      </c>
      <c r="D26" s="10">
        <f t="shared" si="0"/>
        <v>119356</v>
      </c>
      <c r="E26" s="10">
        <v>119356</v>
      </c>
      <c r="F26" s="10">
        <v>88827</v>
      </c>
      <c r="G26" s="10"/>
    </row>
    <row r="27" spans="1:7" ht="15" customHeight="1" x14ac:dyDescent="0.25">
      <c r="A27" s="7" t="s">
        <v>92</v>
      </c>
      <c r="B27" s="24" t="s">
        <v>51</v>
      </c>
      <c r="C27" s="22" t="s">
        <v>57</v>
      </c>
      <c r="D27" s="10">
        <f t="shared" si="0"/>
        <v>151694</v>
      </c>
      <c r="E27" s="10">
        <v>151694</v>
      </c>
      <c r="F27" s="10">
        <v>113328</v>
      </c>
      <c r="G27" s="10"/>
    </row>
    <row r="28" spans="1:7" ht="15" customHeight="1" x14ac:dyDescent="0.25">
      <c r="A28" s="7" t="s">
        <v>93</v>
      </c>
      <c r="B28" s="21" t="s">
        <v>47</v>
      </c>
      <c r="C28" s="22" t="s">
        <v>57</v>
      </c>
      <c r="D28" s="10">
        <f t="shared" si="0"/>
        <v>183415</v>
      </c>
      <c r="E28" s="10">
        <v>183415</v>
      </c>
      <c r="F28" s="10">
        <v>137154</v>
      </c>
      <c r="G28" s="10"/>
    </row>
    <row r="29" spans="1:7" ht="15" customHeight="1" x14ac:dyDescent="0.25">
      <c r="A29" s="7" t="s">
        <v>94</v>
      </c>
      <c r="B29" s="21" t="s">
        <v>50</v>
      </c>
      <c r="C29" s="22" t="s">
        <v>57</v>
      </c>
      <c r="D29" s="10">
        <f t="shared" si="0"/>
        <v>169025</v>
      </c>
      <c r="E29" s="10">
        <v>169025</v>
      </c>
      <c r="F29" s="10">
        <v>126345</v>
      </c>
      <c r="G29" s="10"/>
    </row>
    <row r="30" spans="1:7" ht="15" customHeight="1" x14ac:dyDescent="0.25">
      <c r="A30" s="7" t="s">
        <v>95</v>
      </c>
      <c r="B30" s="21" t="s">
        <v>182</v>
      </c>
      <c r="C30" s="22" t="s">
        <v>57</v>
      </c>
      <c r="D30" s="10">
        <f t="shared" si="0"/>
        <v>265147</v>
      </c>
      <c r="E30" s="10">
        <v>265147</v>
      </c>
      <c r="F30" s="10">
        <v>197374</v>
      </c>
      <c r="G30" s="10"/>
    </row>
    <row r="31" spans="1:7" ht="15" customHeight="1" x14ac:dyDescent="0.25">
      <c r="A31" s="7" t="s">
        <v>96</v>
      </c>
      <c r="B31" s="21" t="s">
        <v>49</v>
      </c>
      <c r="C31" s="22" t="s">
        <v>57</v>
      </c>
      <c r="D31" s="10">
        <f t="shared" si="0"/>
        <v>83109</v>
      </c>
      <c r="E31" s="10">
        <v>83109</v>
      </c>
      <c r="F31" s="10">
        <v>62309</v>
      </c>
      <c r="G31" s="10"/>
    </row>
    <row r="32" spans="1:7" ht="15" customHeight="1" x14ac:dyDescent="0.25">
      <c r="A32" s="7" t="s">
        <v>97</v>
      </c>
      <c r="B32" s="21" t="s">
        <v>48</v>
      </c>
      <c r="C32" s="22" t="s">
        <v>57</v>
      </c>
      <c r="D32" s="10">
        <f t="shared" si="0"/>
        <v>117728</v>
      </c>
      <c r="E32" s="10">
        <v>117728</v>
      </c>
      <c r="F32" s="10">
        <v>88088</v>
      </c>
      <c r="G32" s="10"/>
    </row>
    <row r="33" spans="1:7" ht="15" customHeight="1" x14ac:dyDescent="0.25">
      <c r="A33" s="7" t="s">
        <v>98</v>
      </c>
      <c r="B33" s="24" t="s">
        <v>53</v>
      </c>
      <c r="C33" s="22" t="s">
        <v>57</v>
      </c>
      <c r="D33" s="10">
        <f t="shared" si="0"/>
        <v>221061</v>
      </c>
      <c r="E33" s="10">
        <v>221061</v>
      </c>
      <c r="F33" s="10">
        <v>164753</v>
      </c>
      <c r="G33" s="10"/>
    </row>
    <row r="34" spans="1:7" ht="15" customHeight="1" x14ac:dyDescent="0.25">
      <c r="A34" s="7" t="s">
        <v>99</v>
      </c>
      <c r="B34" s="21" t="s">
        <v>71</v>
      </c>
      <c r="C34" s="22" t="s">
        <v>57</v>
      </c>
      <c r="D34" s="10">
        <f t="shared" si="0"/>
        <v>71068</v>
      </c>
      <c r="E34" s="10">
        <v>71068</v>
      </c>
      <c r="F34" s="10">
        <v>52722</v>
      </c>
      <c r="G34" s="10"/>
    </row>
    <row r="35" spans="1:7" ht="15" customHeight="1" x14ac:dyDescent="0.25">
      <c r="A35" s="7" t="s">
        <v>100</v>
      </c>
      <c r="B35" s="21" t="s">
        <v>44</v>
      </c>
      <c r="C35" s="22" t="s">
        <v>57</v>
      </c>
      <c r="D35" s="10">
        <f t="shared" si="0"/>
        <v>170171</v>
      </c>
      <c r="E35" s="10">
        <v>170171</v>
      </c>
      <c r="F35" s="10">
        <v>124650</v>
      </c>
      <c r="G35" s="10"/>
    </row>
    <row r="36" spans="1:7" ht="15" customHeight="1" x14ac:dyDescent="0.25">
      <c r="A36" s="7" t="s">
        <v>101</v>
      </c>
      <c r="B36" s="24" t="s">
        <v>43</v>
      </c>
      <c r="C36" s="22" t="s">
        <v>57</v>
      </c>
      <c r="D36" s="10">
        <f t="shared" si="0"/>
        <v>85106</v>
      </c>
      <c r="E36" s="10">
        <v>85106</v>
      </c>
      <c r="F36" s="10">
        <v>62731</v>
      </c>
      <c r="G36" s="10"/>
    </row>
    <row r="37" spans="1:7" ht="15" customHeight="1" x14ac:dyDescent="0.25">
      <c r="A37" s="7" t="s">
        <v>102</v>
      </c>
      <c r="B37" s="21" t="s">
        <v>177</v>
      </c>
      <c r="C37" s="22" t="s">
        <v>57</v>
      </c>
      <c r="D37" s="10">
        <f t="shared" si="0"/>
        <v>76373</v>
      </c>
      <c r="E37" s="10">
        <v>76373</v>
      </c>
      <c r="F37" s="10">
        <v>56866</v>
      </c>
      <c r="G37" s="10"/>
    </row>
    <row r="38" spans="1:7" ht="15" customHeight="1" x14ac:dyDescent="0.25">
      <c r="A38" s="7" t="s">
        <v>103</v>
      </c>
      <c r="B38" s="21" t="s">
        <v>168</v>
      </c>
      <c r="C38" s="22" t="s">
        <v>57</v>
      </c>
      <c r="D38" s="10">
        <f t="shared" si="0"/>
        <v>160642</v>
      </c>
      <c r="E38" s="10">
        <v>160642</v>
      </c>
      <c r="F38" s="10">
        <v>117173</v>
      </c>
      <c r="G38" s="10"/>
    </row>
    <row r="39" spans="1:7" ht="15" customHeight="1" x14ac:dyDescent="0.25">
      <c r="A39" s="7" t="s">
        <v>104</v>
      </c>
      <c r="B39" s="21" t="s">
        <v>36</v>
      </c>
      <c r="C39" s="22" t="s">
        <v>57</v>
      </c>
      <c r="D39" s="10">
        <f t="shared" si="0"/>
        <v>87332</v>
      </c>
      <c r="E39" s="10">
        <v>87332</v>
      </c>
      <c r="F39" s="10">
        <v>63706</v>
      </c>
      <c r="G39" s="10"/>
    </row>
    <row r="40" spans="1:7" ht="15" customHeight="1" x14ac:dyDescent="0.25">
      <c r="A40" s="7" t="s">
        <v>105</v>
      </c>
      <c r="B40" s="21" t="s">
        <v>38</v>
      </c>
      <c r="C40" s="22" t="s">
        <v>57</v>
      </c>
      <c r="D40" s="10">
        <f t="shared" si="0"/>
        <v>89708</v>
      </c>
      <c r="E40" s="10">
        <v>89708</v>
      </c>
      <c r="F40" s="10">
        <v>65419</v>
      </c>
      <c r="G40" s="10"/>
    </row>
    <row r="41" spans="1:7" ht="15" customHeight="1" x14ac:dyDescent="0.25">
      <c r="A41" s="7" t="s">
        <v>106</v>
      </c>
      <c r="B41" s="21" t="s">
        <v>40</v>
      </c>
      <c r="C41" s="22" t="s">
        <v>57</v>
      </c>
      <c r="D41" s="10">
        <f t="shared" si="0"/>
        <v>182714</v>
      </c>
      <c r="E41" s="10">
        <v>182714</v>
      </c>
      <c r="F41" s="10">
        <v>133230</v>
      </c>
      <c r="G41" s="10"/>
    </row>
    <row r="42" spans="1:7" ht="15" customHeight="1" x14ac:dyDescent="0.25">
      <c r="A42" s="7" t="s">
        <v>107</v>
      </c>
      <c r="B42" s="21" t="s">
        <v>39</v>
      </c>
      <c r="C42" s="22" t="s">
        <v>57</v>
      </c>
      <c r="D42" s="10">
        <f t="shared" si="0"/>
        <v>93424</v>
      </c>
      <c r="E42" s="10">
        <v>93424</v>
      </c>
      <c r="F42" s="10">
        <v>68338</v>
      </c>
      <c r="G42" s="10"/>
    </row>
    <row r="43" spans="1:7" ht="15" customHeight="1" x14ac:dyDescent="0.25">
      <c r="A43" s="7" t="s">
        <v>108</v>
      </c>
      <c r="B43" s="18" t="s">
        <v>37</v>
      </c>
      <c r="C43" s="9" t="s">
        <v>57</v>
      </c>
      <c r="D43" s="10">
        <f t="shared" si="0"/>
        <v>147696</v>
      </c>
      <c r="E43" s="10">
        <v>147696</v>
      </c>
      <c r="F43" s="10">
        <v>107728</v>
      </c>
      <c r="G43" s="10"/>
    </row>
    <row r="44" spans="1:7" ht="15" customHeight="1" x14ac:dyDescent="0.25">
      <c r="A44" s="7" t="s">
        <v>109</v>
      </c>
      <c r="B44" s="25" t="s">
        <v>41</v>
      </c>
      <c r="C44" s="9" t="s">
        <v>57</v>
      </c>
      <c r="D44" s="10">
        <f t="shared" si="0"/>
        <v>29635</v>
      </c>
      <c r="E44" s="10">
        <v>29635</v>
      </c>
      <c r="F44" s="10">
        <v>21898</v>
      </c>
      <c r="G44" s="10"/>
    </row>
    <row r="45" spans="1:7" ht="15" customHeight="1" x14ac:dyDescent="0.25">
      <c r="A45" s="7" t="s">
        <v>110</v>
      </c>
      <c r="B45" s="25" t="s">
        <v>42</v>
      </c>
      <c r="C45" s="9" t="s">
        <v>57</v>
      </c>
      <c r="D45" s="10">
        <f t="shared" si="0"/>
        <v>44013</v>
      </c>
      <c r="E45" s="10">
        <v>44013</v>
      </c>
      <c r="F45" s="10">
        <v>32194</v>
      </c>
      <c r="G45" s="10"/>
    </row>
    <row r="46" spans="1:7" ht="15" customHeight="1" x14ac:dyDescent="0.25">
      <c r="A46" s="7" t="s">
        <v>111</v>
      </c>
      <c r="B46" s="18" t="s">
        <v>55</v>
      </c>
      <c r="C46" s="9" t="s">
        <v>57</v>
      </c>
      <c r="D46" s="10">
        <f t="shared" si="0"/>
        <v>732</v>
      </c>
      <c r="E46" s="10">
        <v>732</v>
      </c>
      <c r="F46" s="10">
        <v>559</v>
      </c>
      <c r="G46" s="10"/>
    </row>
    <row r="47" spans="1:7" ht="15" customHeight="1" x14ac:dyDescent="0.25">
      <c r="A47" s="7" t="s">
        <v>112</v>
      </c>
      <c r="B47" s="18" t="s">
        <v>54</v>
      </c>
      <c r="C47" s="9" t="s">
        <v>57</v>
      </c>
      <c r="D47" s="10">
        <f t="shared" si="0"/>
        <v>7188</v>
      </c>
      <c r="E47" s="10">
        <v>7188</v>
      </c>
      <c r="F47" s="10">
        <v>5488</v>
      </c>
      <c r="G47" s="10"/>
    </row>
    <row r="48" spans="1:7" ht="15" customHeight="1" x14ac:dyDescent="0.25">
      <c r="A48" s="7" t="s">
        <v>113</v>
      </c>
      <c r="B48" s="18" t="s">
        <v>73</v>
      </c>
      <c r="C48" s="9" t="s">
        <v>57</v>
      </c>
      <c r="D48" s="10">
        <f t="shared" si="0"/>
        <v>1572</v>
      </c>
      <c r="E48" s="10">
        <v>1572</v>
      </c>
      <c r="F48" s="10">
        <v>1200</v>
      </c>
      <c r="G48" s="10"/>
    </row>
    <row r="49" spans="1:7" ht="15" customHeight="1" x14ac:dyDescent="0.25">
      <c r="A49" s="7" t="s">
        <v>114</v>
      </c>
      <c r="B49" s="18" t="s">
        <v>56</v>
      </c>
      <c r="C49" s="9" t="s">
        <v>57</v>
      </c>
      <c r="D49" s="10">
        <f t="shared" si="0"/>
        <v>59995</v>
      </c>
      <c r="E49" s="10">
        <v>59995</v>
      </c>
      <c r="F49" s="10">
        <v>45805</v>
      </c>
      <c r="G49" s="10"/>
    </row>
    <row r="50" spans="1:7" ht="15" customHeight="1" x14ac:dyDescent="0.25">
      <c r="A50" s="7" t="s">
        <v>115</v>
      </c>
      <c r="B50" s="18" t="s">
        <v>185</v>
      </c>
      <c r="C50" s="9" t="s">
        <v>57</v>
      </c>
      <c r="D50" s="10">
        <f t="shared" si="0"/>
        <v>245952</v>
      </c>
      <c r="E50" s="10">
        <v>245952</v>
      </c>
      <c r="F50" s="10">
        <v>184798</v>
      </c>
      <c r="G50" s="10"/>
    </row>
    <row r="51" spans="1:7" s="26" customFormat="1" ht="15" customHeight="1" x14ac:dyDescent="0.25">
      <c r="A51" s="7" t="s">
        <v>116</v>
      </c>
      <c r="B51" s="18" t="s">
        <v>186</v>
      </c>
      <c r="C51" s="9" t="s">
        <v>57</v>
      </c>
      <c r="D51" s="10">
        <f t="shared" si="0"/>
        <v>165476</v>
      </c>
      <c r="E51" s="10">
        <v>165476</v>
      </c>
      <c r="F51" s="10">
        <v>124248</v>
      </c>
      <c r="G51" s="10"/>
    </row>
    <row r="52" spans="1:7" s="26" customFormat="1" ht="15" customHeight="1" x14ac:dyDescent="0.25">
      <c r="A52" s="7" t="s">
        <v>117</v>
      </c>
      <c r="B52" s="18" t="s">
        <v>72</v>
      </c>
      <c r="C52" s="9" t="s">
        <v>32</v>
      </c>
      <c r="D52" s="10">
        <f t="shared" si="0"/>
        <v>7812</v>
      </c>
      <c r="E52" s="10">
        <v>7812</v>
      </c>
      <c r="F52" s="10">
        <v>5964</v>
      </c>
      <c r="G52" s="10"/>
    </row>
    <row r="53" spans="1:7" ht="15.95" customHeight="1" x14ac:dyDescent="0.25">
      <c r="A53" s="15" t="s">
        <v>170</v>
      </c>
      <c r="B53" s="19" t="s">
        <v>191</v>
      </c>
      <c r="C53" s="17"/>
      <c r="D53" s="1">
        <f>D12+SUM(D15:D52)</f>
        <v>8854647</v>
      </c>
      <c r="E53" s="1">
        <f>E12+SUM(E15:E52)</f>
        <v>8854647</v>
      </c>
      <c r="F53" s="1">
        <f>F12+SUM(F15:F52)</f>
        <v>6563775</v>
      </c>
      <c r="G53" s="1">
        <f>G12+SUM(G15:G52)</f>
        <v>0</v>
      </c>
    </row>
    <row r="54" spans="1:7" ht="15" customHeight="1" x14ac:dyDescent="0.25">
      <c r="A54" s="40"/>
      <c r="B54" s="41"/>
      <c r="C54" s="42"/>
      <c r="D54" s="41"/>
      <c r="E54" s="41"/>
      <c r="F54" s="43"/>
      <c r="G54" s="44"/>
    </row>
    <row r="55" spans="1:7" x14ac:dyDescent="0.25">
      <c r="A55" s="40"/>
      <c r="B55" s="14"/>
      <c r="C55" s="45"/>
      <c r="D55" s="14"/>
      <c r="E55" s="14"/>
      <c r="F55" s="4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C167" s="47"/>
    </row>
    <row r="168" spans="1:7" x14ac:dyDescent="0.25">
      <c r="C168" s="47"/>
    </row>
    <row r="169" spans="1:7" x14ac:dyDescent="0.25">
      <c r="C169" s="47"/>
    </row>
    <row r="170" spans="1:7" x14ac:dyDescent="0.25">
      <c r="C170" s="47"/>
    </row>
    <row r="171" spans="1:7" x14ac:dyDescent="0.25">
      <c r="C171" s="47"/>
    </row>
    <row r="172" spans="1:7" x14ac:dyDescent="0.25">
      <c r="C172" s="47"/>
    </row>
    <row r="173" spans="1:7" x14ac:dyDescent="0.25">
      <c r="C173" s="47"/>
    </row>
    <row r="174" spans="1:7" x14ac:dyDescent="0.25">
      <c r="C174" s="47"/>
    </row>
    <row r="175" spans="1:7" x14ac:dyDescent="0.25">
      <c r="C175" s="47"/>
    </row>
    <row r="176" spans="1:7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</sheetData>
  <mergeCells count="9">
    <mergeCell ref="B11:G11"/>
    <mergeCell ref="A6:G6"/>
    <mergeCell ref="A8:A10"/>
    <mergeCell ref="B8:B10"/>
    <mergeCell ref="C8:C10"/>
    <mergeCell ref="D8:D10"/>
    <mergeCell ref="E8:G8"/>
    <mergeCell ref="E9:F9"/>
    <mergeCell ref="G9:G10"/>
  </mergeCells>
  <phoneticPr fontId="2" type="noConversion"/>
  <pageMargins left="0.98425196850393704" right="0.39370078740157483" top="0.78740157480314965" bottom="0" header="0" footer="0"/>
  <pageSetup paperSize="9" scale="9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3"/>
  <sheetViews>
    <sheetView showZeros="0" workbookViewId="0">
      <selection activeCell="K10" sqref="K10"/>
    </sheetView>
  </sheetViews>
  <sheetFormatPr defaultRowHeight="15" x14ac:dyDescent="0.25"/>
  <cols>
    <col min="1" max="1" width="5" style="2" customWidth="1"/>
    <col min="2" max="2" width="41.4257812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89" t="s">
        <v>434</v>
      </c>
      <c r="C1" s="289"/>
      <c r="D1" s="289"/>
      <c r="E1" s="289"/>
      <c r="F1" s="289"/>
      <c r="G1" s="289"/>
    </row>
    <row r="2" spans="1:10" x14ac:dyDescent="0.25">
      <c r="B2" s="289" t="s">
        <v>433</v>
      </c>
      <c r="C2" s="289"/>
      <c r="D2" s="289"/>
      <c r="E2" s="289"/>
      <c r="F2" s="289"/>
      <c r="G2" s="289"/>
    </row>
    <row r="3" spans="1:10" x14ac:dyDescent="0.25">
      <c r="B3" s="289" t="s">
        <v>432</v>
      </c>
      <c r="C3" s="289"/>
      <c r="D3" s="289"/>
      <c r="E3" s="289"/>
      <c r="F3" s="289"/>
      <c r="G3" s="289"/>
    </row>
    <row r="4" spans="1:10" x14ac:dyDescent="0.25">
      <c r="B4" s="289" t="s">
        <v>452</v>
      </c>
      <c r="C4" s="289"/>
      <c r="D4" s="289"/>
      <c r="E4" s="289"/>
      <c r="F4" s="289"/>
      <c r="G4" s="289"/>
    </row>
    <row r="5" spans="1:10" x14ac:dyDescent="0.25">
      <c r="B5" s="288" t="s">
        <v>430</v>
      </c>
      <c r="C5" s="288"/>
      <c r="D5" s="288"/>
      <c r="E5" s="288"/>
      <c r="F5" s="288"/>
      <c r="G5" s="288"/>
    </row>
    <row r="6" spans="1:10" x14ac:dyDescent="0.25">
      <c r="B6" s="288" t="s">
        <v>436</v>
      </c>
      <c r="C6" s="288"/>
      <c r="D6" s="288"/>
      <c r="E6" s="288"/>
      <c r="F6" s="288"/>
      <c r="G6" s="288"/>
    </row>
    <row r="7" spans="1:10" x14ac:dyDescent="0.25">
      <c r="B7" s="288" t="s">
        <v>459</v>
      </c>
      <c r="C7" s="288"/>
      <c r="D7" s="288"/>
      <c r="E7" s="288"/>
      <c r="F7" s="288"/>
      <c r="G7" s="288"/>
    </row>
    <row r="8" spans="1:10" x14ac:dyDescent="0.25">
      <c r="B8" s="288" t="s">
        <v>461</v>
      </c>
      <c r="C8" s="288"/>
      <c r="D8" s="288"/>
      <c r="E8" s="288"/>
      <c r="F8" s="288"/>
      <c r="G8" s="288"/>
    </row>
    <row r="9" spans="1:10" ht="19.5" customHeight="1" x14ac:dyDescent="0.25">
      <c r="B9" s="228"/>
      <c r="C9" s="228"/>
      <c r="D9" s="228"/>
      <c r="E9" s="228"/>
      <c r="F9" s="228"/>
      <c r="G9" s="228"/>
    </row>
    <row r="10" spans="1:10" x14ac:dyDescent="0.25">
      <c r="A10" s="277" t="s">
        <v>219</v>
      </c>
      <c r="B10" s="277"/>
      <c r="C10" s="277"/>
      <c r="D10" s="277"/>
      <c r="E10" s="277"/>
      <c r="F10" s="277"/>
      <c r="G10" s="277"/>
    </row>
    <row r="11" spans="1:10" ht="16.5" customHeight="1" x14ac:dyDescent="0.25">
      <c r="G11" s="4" t="s">
        <v>188</v>
      </c>
    </row>
    <row r="12" spans="1:10" x14ac:dyDescent="0.25">
      <c r="A12" s="278" t="s">
        <v>5</v>
      </c>
      <c r="B12" s="279" t="s">
        <v>194</v>
      </c>
      <c r="C12" s="279" t="s">
        <v>60</v>
      </c>
      <c r="D12" s="280" t="s">
        <v>0</v>
      </c>
      <c r="E12" s="281" t="s">
        <v>222</v>
      </c>
      <c r="F12" s="282"/>
      <c r="G12" s="283"/>
    </row>
    <row r="13" spans="1:10" x14ac:dyDescent="0.25">
      <c r="A13" s="278"/>
      <c r="B13" s="279"/>
      <c r="C13" s="279"/>
      <c r="D13" s="280"/>
      <c r="E13" s="280" t="s">
        <v>1</v>
      </c>
      <c r="F13" s="280"/>
      <c r="G13" s="279" t="s">
        <v>2</v>
      </c>
    </row>
    <row r="14" spans="1:10" ht="26.25" customHeight="1" x14ac:dyDescent="0.25">
      <c r="A14" s="278"/>
      <c r="B14" s="279"/>
      <c r="C14" s="279"/>
      <c r="D14" s="280"/>
      <c r="E14" s="203" t="s">
        <v>3</v>
      </c>
      <c r="F14" s="202" t="s">
        <v>4</v>
      </c>
      <c r="G14" s="279"/>
    </row>
    <row r="15" spans="1:10" x14ac:dyDescent="0.25">
      <c r="A15" s="7" t="s">
        <v>79</v>
      </c>
      <c r="B15" s="269" t="s">
        <v>66</v>
      </c>
      <c r="C15" s="269"/>
      <c r="D15" s="269"/>
      <c r="E15" s="269"/>
      <c r="F15" s="269"/>
      <c r="G15" s="269"/>
      <c r="I15" s="131" t="s">
        <v>447</v>
      </c>
    </row>
    <row r="16" spans="1:10" ht="15" customHeight="1" x14ac:dyDescent="0.25">
      <c r="A16" s="50" t="s">
        <v>204</v>
      </c>
      <c r="B16" s="21" t="s">
        <v>20</v>
      </c>
      <c r="C16" s="227"/>
      <c r="D16" s="223">
        <f>D17+D18</f>
        <v>2231343</v>
      </c>
      <c r="E16" s="223">
        <f>E17+E18</f>
        <v>1031648</v>
      </c>
      <c r="F16" s="223">
        <f>F17+F18</f>
        <v>0</v>
      </c>
      <c r="G16" s="223">
        <f>G17+G18</f>
        <v>1199695</v>
      </c>
      <c r="I16" s="131" t="s">
        <v>446</v>
      </c>
      <c r="J16" s="26"/>
    </row>
    <row r="17" spans="1:10" ht="17.25" customHeight="1" x14ac:dyDescent="0.25">
      <c r="A17" s="79"/>
      <c r="B17" s="315" t="s">
        <v>450</v>
      </c>
      <c r="C17" s="225" t="s">
        <v>25</v>
      </c>
      <c r="D17" s="223">
        <f>E17+G17</f>
        <v>2040343</v>
      </c>
      <c r="E17" s="223">
        <v>840648</v>
      </c>
      <c r="F17" s="223"/>
      <c r="G17" s="223">
        <v>1199695</v>
      </c>
      <c r="I17" s="131" t="s">
        <v>445</v>
      </c>
      <c r="J17" s="26"/>
    </row>
    <row r="18" spans="1:10" ht="33" customHeight="1" x14ac:dyDescent="0.25">
      <c r="A18" s="94"/>
      <c r="B18" s="316"/>
      <c r="C18" s="22" t="s">
        <v>33</v>
      </c>
      <c r="D18" s="223">
        <f>E18+G18</f>
        <v>191000</v>
      </c>
      <c r="E18" s="223">
        <v>191000</v>
      </c>
      <c r="F18" s="223"/>
      <c r="G18" s="223"/>
      <c r="I18" s="131" t="s">
        <v>444</v>
      </c>
      <c r="J18" s="26">
        <f>D17</f>
        <v>2040343</v>
      </c>
    </row>
    <row r="19" spans="1:10" x14ac:dyDescent="0.25">
      <c r="A19" s="68" t="s">
        <v>80</v>
      </c>
      <c r="B19" s="99" t="s">
        <v>196</v>
      </c>
      <c r="C19" s="20"/>
      <c r="D19" s="1">
        <f>D16</f>
        <v>2231343</v>
      </c>
      <c r="E19" s="1">
        <f>E16</f>
        <v>1031648</v>
      </c>
      <c r="F19" s="1">
        <f>F16</f>
        <v>0</v>
      </c>
      <c r="G19" s="1">
        <f>G16</f>
        <v>1199695</v>
      </c>
      <c r="I19" s="131" t="s">
        <v>443</v>
      </c>
      <c r="J19" s="26">
        <f>D18</f>
        <v>191000</v>
      </c>
    </row>
    <row r="20" spans="1:10" x14ac:dyDescent="0.25">
      <c r="A20" s="7" t="s">
        <v>81</v>
      </c>
      <c r="B20" s="319" t="s">
        <v>70</v>
      </c>
      <c r="C20" s="271"/>
      <c r="D20" s="320"/>
      <c r="E20" s="320"/>
      <c r="F20" s="320"/>
      <c r="G20" s="321"/>
      <c r="I20" s="131" t="s">
        <v>442</v>
      </c>
    </row>
    <row r="21" spans="1:10" ht="15" customHeight="1" x14ac:dyDescent="0.25">
      <c r="A21" s="50" t="s">
        <v>82</v>
      </c>
      <c r="B21" s="21" t="s">
        <v>20</v>
      </c>
      <c r="C21" s="314" t="s">
        <v>34</v>
      </c>
      <c r="D21" s="222">
        <f>E21+G21</f>
        <v>347544</v>
      </c>
      <c r="E21" s="96"/>
      <c r="F21" s="96"/>
      <c r="G21" s="96">
        <v>347544</v>
      </c>
      <c r="I21" s="131" t="s">
        <v>441</v>
      </c>
      <c r="J21" s="2">
        <f>D21</f>
        <v>347544</v>
      </c>
    </row>
    <row r="22" spans="1:10" ht="34.5" customHeight="1" x14ac:dyDescent="0.25">
      <c r="A22" s="94"/>
      <c r="B22" s="224" t="s">
        <v>451</v>
      </c>
      <c r="C22" s="314"/>
      <c r="D22" s="221"/>
      <c r="E22" s="97"/>
      <c r="F22" s="97"/>
      <c r="G22" s="97"/>
      <c r="I22" s="131" t="s">
        <v>440</v>
      </c>
      <c r="J22" s="26">
        <f>D33</f>
        <v>231696</v>
      </c>
    </row>
    <row r="23" spans="1:10" x14ac:dyDescent="0.25">
      <c r="A23" s="68" t="s">
        <v>83</v>
      </c>
      <c r="B23" s="99" t="s">
        <v>197</v>
      </c>
      <c r="C23" s="20"/>
      <c r="D23" s="99">
        <f>D21</f>
        <v>347544</v>
      </c>
      <c r="E23" s="99">
        <f>E21</f>
        <v>0</v>
      </c>
      <c r="F23" s="99">
        <f>F21</f>
        <v>0</v>
      </c>
      <c r="G23" s="99">
        <f>G21</f>
        <v>347544</v>
      </c>
      <c r="I23" s="131" t="s">
        <v>439</v>
      </c>
      <c r="J23" s="26">
        <f>D25+D27+D29</f>
        <v>1596058</v>
      </c>
    </row>
    <row r="24" spans="1:10" x14ac:dyDescent="0.25">
      <c r="A24" s="7" t="s">
        <v>84</v>
      </c>
      <c r="B24" s="269" t="s">
        <v>190</v>
      </c>
      <c r="C24" s="269"/>
      <c r="D24" s="318"/>
      <c r="E24" s="318"/>
      <c r="F24" s="318"/>
      <c r="G24" s="318"/>
      <c r="I24" s="131" t="s">
        <v>438</v>
      </c>
      <c r="J24" s="26">
        <f>D37+D39</f>
        <v>316315</v>
      </c>
    </row>
    <row r="25" spans="1:10" ht="15" customHeight="1" x14ac:dyDescent="0.25">
      <c r="A25" s="7" t="s">
        <v>85</v>
      </c>
      <c r="B25" s="21" t="s">
        <v>20</v>
      </c>
      <c r="C25" s="322" t="s">
        <v>57</v>
      </c>
      <c r="D25" s="96">
        <f>E25+G25</f>
        <v>1187442</v>
      </c>
      <c r="E25" s="96"/>
      <c r="F25" s="96"/>
      <c r="G25" s="96">
        <v>1187442</v>
      </c>
      <c r="I25" s="210" t="s">
        <v>191</v>
      </c>
      <c r="J25" s="209">
        <f>SUM(J15:J24)</f>
        <v>4722956</v>
      </c>
    </row>
    <row r="26" spans="1:10" ht="38.25" customHeight="1" x14ac:dyDescent="0.25">
      <c r="A26" s="98"/>
      <c r="B26" s="224" t="s">
        <v>451</v>
      </c>
      <c r="C26" s="317"/>
      <c r="D26" s="97" t="s">
        <v>192</v>
      </c>
      <c r="E26" s="97"/>
      <c r="F26" s="97"/>
      <c r="G26" s="97"/>
      <c r="J26" s="208">
        <f>J25-D42</f>
        <v>0</v>
      </c>
    </row>
    <row r="27" spans="1:10" x14ac:dyDescent="0.25">
      <c r="A27" s="7" t="s">
        <v>86</v>
      </c>
      <c r="B27" s="21" t="s">
        <v>185</v>
      </c>
      <c r="C27" s="317" t="s">
        <v>57</v>
      </c>
      <c r="D27" s="96">
        <f>E27+G27</f>
        <v>161555</v>
      </c>
      <c r="E27" s="96">
        <v>161555</v>
      </c>
      <c r="F27" s="96">
        <v>104237</v>
      </c>
      <c r="G27" s="96">
        <f>G28</f>
        <v>0</v>
      </c>
    </row>
    <row r="28" spans="1:10" ht="63.75" customHeight="1" x14ac:dyDescent="0.25">
      <c r="A28" s="13"/>
      <c r="B28" s="226" t="s">
        <v>232</v>
      </c>
      <c r="C28" s="317"/>
      <c r="D28" s="97"/>
      <c r="E28" s="97"/>
      <c r="F28" s="97"/>
      <c r="G28" s="97"/>
    </row>
    <row r="29" spans="1:10" x14ac:dyDescent="0.25">
      <c r="A29" s="7" t="s">
        <v>87</v>
      </c>
      <c r="B29" s="21" t="s">
        <v>186</v>
      </c>
      <c r="C29" s="317" t="s">
        <v>57</v>
      </c>
      <c r="D29" s="96">
        <f>E29+G29</f>
        <v>247061</v>
      </c>
      <c r="E29" s="96">
        <v>247061</v>
      </c>
      <c r="F29" s="96">
        <v>142696</v>
      </c>
      <c r="G29" s="96">
        <f>G30</f>
        <v>0</v>
      </c>
    </row>
    <row r="30" spans="1:10" ht="63.75" customHeight="1" x14ac:dyDescent="0.25">
      <c r="A30" s="98"/>
      <c r="B30" s="224" t="s">
        <v>233</v>
      </c>
      <c r="C30" s="317"/>
      <c r="D30" s="97"/>
      <c r="E30" s="97"/>
      <c r="F30" s="97"/>
      <c r="G30" s="97"/>
    </row>
    <row r="31" spans="1:10" x14ac:dyDescent="0.25">
      <c r="A31" s="68" t="s">
        <v>88</v>
      </c>
      <c r="B31" s="99" t="s">
        <v>198</v>
      </c>
      <c r="C31" s="20"/>
      <c r="D31" s="99">
        <f>D27+D29+D25</f>
        <v>1596058</v>
      </c>
      <c r="E31" s="99">
        <f>E27+E29+E25</f>
        <v>408616</v>
      </c>
      <c r="F31" s="99">
        <f>F27+F29+F25</f>
        <v>246933</v>
      </c>
      <c r="G31" s="99">
        <f>G27+G29+G25</f>
        <v>1187442</v>
      </c>
    </row>
    <row r="32" spans="1:10" x14ac:dyDescent="0.25">
      <c r="A32" s="7" t="s">
        <v>89</v>
      </c>
      <c r="B32" s="318" t="s">
        <v>74</v>
      </c>
      <c r="C32" s="269"/>
      <c r="D32" s="318"/>
      <c r="E32" s="318"/>
      <c r="F32" s="318"/>
      <c r="G32" s="318"/>
    </row>
    <row r="33" spans="1:7" ht="15" customHeight="1" x14ac:dyDescent="0.25">
      <c r="A33" s="7" t="s">
        <v>90</v>
      </c>
      <c r="B33" s="55" t="s">
        <v>20</v>
      </c>
      <c r="C33" s="314" t="s">
        <v>32</v>
      </c>
      <c r="D33" s="96">
        <f>E33+G33</f>
        <v>231696</v>
      </c>
      <c r="E33" s="96"/>
      <c r="F33" s="96"/>
      <c r="G33" s="96">
        <v>231696</v>
      </c>
    </row>
    <row r="34" spans="1:7" ht="33" customHeight="1" x14ac:dyDescent="0.25">
      <c r="A34" s="98"/>
      <c r="B34" s="123" t="s">
        <v>451</v>
      </c>
      <c r="C34" s="314"/>
      <c r="D34" s="97"/>
      <c r="E34" s="97"/>
      <c r="F34" s="97"/>
      <c r="G34" s="97"/>
    </row>
    <row r="35" spans="1:7" x14ac:dyDescent="0.25">
      <c r="A35" s="68" t="s">
        <v>91</v>
      </c>
      <c r="B35" s="99" t="s">
        <v>200</v>
      </c>
      <c r="C35" s="20"/>
      <c r="D35" s="99">
        <f>D33</f>
        <v>231696</v>
      </c>
      <c r="E35" s="99">
        <f>E33</f>
        <v>0</v>
      </c>
      <c r="F35" s="99">
        <f>F33</f>
        <v>0</v>
      </c>
      <c r="G35" s="99">
        <f>G33</f>
        <v>231696</v>
      </c>
    </row>
    <row r="36" spans="1:7" x14ac:dyDescent="0.25">
      <c r="A36" s="7" t="s">
        <v>92</v>
      </c>
      <c r="B36" s="318" t="s">
        <v>76</v>
      </c>
      <c r="C36" s="269"/>
      <c r="D36" s="318"/>
      <c r="E36" s="318"/>
      <c r="F36" s="318"/>
      <c r="G36" s="318"/>
    </row>
    <row r="37" spans="1:7" ht="18" customHeight="1" x14ac:dyDescent="0.25">
      <c r="A37" s="7" t="s">
        <v>93</v>
      </c>
      <c r="B37" s="55" t="s">
        <v>20</v>
      </c>
      <c r="C37" s="314" t="s">
        <v>24</v>
      </c>
      <c r="D37" s="96">
        <f>E37+G37</f>
        <v>144810</v>
      </c>
      <c r="E37" s="96"/>
      <c r="F37" s="96"/>
      <c r="G37" s="96">
        <v>144810</v>
      </c>
    </row>
    <row r="38" spans="1:7" ht="36" customHeight="1" x14ac:dyDescent="0.25">
      <c r="A38" s="98"/>
      <c r="B38" s="220" t="s">
        <v>451</v>
      </c>
      <c r="C38" s="314"/>
      <c r="D38" s="97"/>
      <c r="E38" s="97"/>
      <c r="F38" s="97"/>
      <c r="G38" s="97"/>
    </row>
    <row r="39" spans="1:7" s="26" customFormat="1" ht="18" customHeight="1" x14ac:dyDescent="0.25">
      <c r="A39" s="79">
        <v>17</v>
      </c>
      <c r="B39" s="21" t="s">
        <v>77</v>
      </c>
      <c r="C39" s="317" t="s">
        <v>24</v>
      </c>
      <c r="D39" s="96">
        <f>E39+G39</f>
        <v>171505</v>
      </c>
      <c r="E39" s="96">
        <v>171505</v>
      </c>
      <c r="F39" s="96">
        <v>130940</v>
      </c>
      <c r="G39" s="96">
        <f>G40</f>
        <v>0</v>
      </c>
    </row>
    <row r="40" spans="1:7" s="26" customFormat="1" ht="36.75" customHeight="1" x14ac:dyDescent="0.25">
      <c r="A40" s="94"/>
      <c r="B40" s="224" t="s">
        <v>220</v>
      </c>
      <c r="C40" s="317"/>
      <c r="D40" s="97"/>
      <c r="E40" s="97"/>
      <c r="F40" s="97"/>
      <c r="G40" s="97"/>
    </row>
    <row r="41" spans="1:7" ht="15" customHeight="1" x14ac:dyDescent="0.25">
      <c r="A41" s="124" t="s">
        <v>95</v>
      </c>
      <c r="B41" s="219" t="s">
        <v>201</v>
      </c>
      <c r="C41" s="111"/>
      <c r="D41" s="219">
        <f>D39+D37</f>
        <v>316315</v>
      </c>
      <c r="E41" s="219">
        <f>E39+E37</f>
        <v>171505</v>
      </c>
      <c r="F41" s="219">
        <f>F39+F37</f>
        <v>130940</v>
      </c>
      <c r="G41" s="219">
        <f>G39+G37</f>
        <v>144810</v>
      </c>
    </row>
    <row r="42" spans="1:7" x14ac:dyDescent="0.25">
      <c r="A42" s="218" t="s">
        <v>96</v>
      </c>
      <c r="B42" s="261" t="s">
        <v>191</v>
      </c>
      <c r="C42" s="260"/>
      <c r="D42" s="109">
        <f>D44+D45+D46+D47</f>
        <v>4722956</v>
      </c>
      <c r="E42" s="109">
        <f>E44+E45+E46+E47</f>
        <v>1611769</v>
      </c>
      <c r="F42" s="109">
        <f>F44+F45+F46+F47</f>
        <v>377873</v>
      </c>
      <c r="G42" s="109">
        <f>G44+G45+G46+G47</f>
        <v>3111187</v>
      </c>
    </row>
    <row r="43" spans="1:7" x14ac:dyDescent="0.25">
      <c r="A43" s="217"/>
      <c r="B43" s="259" t="s">
        <v>234</v>
      </c>
      <c r="C43" s="258"/>
      <c r="D43" s="257"/>
      <c r="E43" s="257"/>
      <c r="F43" s="257"/>
      <c r="G43" s="257"/>
    </row>
    <row r="44" spans="1:7" ht="28.5" customHeight="1" x14ac:dyDescent="0.25">
      <c r="A44" s="217"/>
      <c r="B44" s="254" t="s">
        <v>451</v>
      </c>
      <c r="C44" s="256"/>
      <c r="D44" s="255">
        <f>E44+G44</f>
        <v>1911492</v>
      </c>
      <c r="E44" s="255">
        <f>E21+E25+E33+E37</f>
        <v>0</v>
      </c>
      <c r="F44" s="255">
        <f>F21+F25+F33+F37</f>
        <v>0</v>
      </c>
      <c r="G44" s="255">
        <f>G21+G25+G33+G37</f>
        <v>1911492</v>
      </c>
    </row>
    <row r="45" spans="1:7" ht="61.5" customHeight="1" x14ac:dyDescent="0.25">
      <c r="A45" s="217"/>
      <c r="B45" s="254" t="s">
        <v>450</v>
      </c>
      <c r="C45" s="216"/>
      <c r="D45" s="215">
        <f>E45+G45</f>
        <v>2231343</v>
      </c>
      <c r="E45" s="215">
        <f>E16</f>
        <v>1031648</v>
      </c>
      <c r="F45" s="215">
        <f>F16</f>
        <v>0</v>
      </c>
      <c r="G45" s="215">
        <f>G16</f>
        <v>1199695</v>
      </c>
    </row>
    <row r="46" spans="1:7" ht="64.5" customHeight="1" x14ac:dyDescent="0.25">
      <c r="A46" s="124"/>
      <c r="B46" s="214" t="s">
        <v>233</v>
      </c>
      <c r="C46" s="211"/>
      <c r="D46" s="82">
        <f>E46+G46</f>
        <v>408616</v>
      </c>
      <c r="E46" s="82">
        <f>E27+E29</f>
        <v>408616</v>
      </c>
      <c r="F46" s="82">
        <f>F27+F29</f>
        <v>246933</v>
      </c>
      <c r="G46" s="82">
        <f>G27+G29</f>
        <v>0</v>
      </c>
    </row>
    <row r="47" spans="1:7" ht="29.25" customHeight="1" x14ac:dyDescent="0.25">
      <c r="A47" s="213"/>
      <c r="B47" s="212" t="s">
        <v>220</v>
      </c>
      <c r="C47" s="211"/>
      <c r="D47" s="82">
        <f>E47+G47</f>
        <v>171505</v>
      </c>
      <c r="E47" s="82">
        <f>E39</f>
        <v>171505</v>
      </c>
      <c r="F47" s="82">
        <f>F39</f>
        <v>130940</v>
      </c>
      <c r="G47" s="82">
        <f>G39</f>
        <v>0</v>
      </c>
    </row>
    <row r="48" spans="1:7" x14ac:dyDescent="0.25">
      <c r="A48" s="14"/>
      <c r="B48" s="41"/>
      <c r="C48" s="253"/>
      <c r="D48" s="41"/>
      <c r="E48" s="41"/>
      <c r="F48" s="41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C115" s="47"/>
    </row>
    <row r="116" spans="1:7" x14ac:dyDescent="0.25">
      <c r="C116" s="47"/>
    </row>
    <row r="117" spans="1:7" x14ac:dyDescent="0.25">
      <c r="C117" s="47"/>
    </row>
    <row r="118" spans="1:7" x14ac:dyDescent="0.25">
      <c r="C118" s="47"/>
    </row>
    <row r="119" spans="1:7" x14ac:dyDescent="0.25">
      <c r="C119" s="47"/>
    </row>
    <row r="120" spans="1:7" x14ac:dyDescent="0.25">
      <c r="C120" s="47"/>
    </row>
    <row r="121" spans="1:7" x14ac:dyDescent="0.25">
      <c r="C121" s="47"/>
    </row>
    <row r="122" spans="1:7" x14ac:dyDescent="0.25">
      <c r="C122" s="47"/>
    </row>
    <row r="123" spans="1:7" x14ac:dyDescent="0.25">
      <c r="C123" s="47"/>
    </row>
    <row r="124" spans="1:7" x14ac:dyDescent="0.25">
      <c r="C124" s="47"/>
    </row>
    <row r="125" spans="1:7" x14ac:dyDescent="0.25">
      <c r="C125" s="47"/>
    </row>
    <row r="126" spans="1:7" x14ac:dyDescent="0.25">
      <c r="C126" s="47"/>
    </row>
    <row r="127" spans="1:7" x14ac:dyDescent="0.25">
      <c r="C127" s="47"/>
    </row>
    <row r="128" spans="1:7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</sheetData>
  <mergeCells count="29">
    <mergeCell ref="B6:G6"/>
    <mergeCell ref="C12:C14"/>
    <mergeCell ref="D12:D14"/>
    <mergeCell ref="C39:C40"/>
    <mergeCell ref="C33:C34"/>
    <mergeCell ref="B36:G36"/>
    <mergeCell ref="C37:C38"/>
    <mergeCell ref="B20:G20"/>
    <mergeCell ref="B24:G24"/>
    <mergeCell ref="C25:C26"/>
    <mergeCell ref="C27:C28"/>
    <mergeCell ref="C29:C30"/>
    <mergeCell ref="B32:G32"/>
    <mergeCell ref="B1:G1"/>
    <mergeCell ref="B2:G2"/>
    <mergeCell ref="B3:G3"/>
    <mergeCell ref="B4:G4"/>
    <mergeCell ref="B5:G5"/>
    <mergeCell ref="C21:C22"/>
    <mergeCell ref="E12:G12"/>
    <mergeCell ref="E13:F13"/>
    <mergeCell ref="G13:G14"/>
    <mergeCell ref="B7:G7"/>
    <mergeCell ref="B8:G8"/>
    <mergeCell ref="B15:G15"/>
    <mergeCell ref="A10:G10"/>
    <mergeCell ref="A12:A14"/>
    <mergeCell ref="B12:B14"/>
    <mergeCell ref="B17:B18"/>
  </mergeCells>
  <pageMargins left="0.98425196850393704" right="0.39370078740157483" top="0.98425196850393704" bottom="0.78740157480314965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9"/>
  <sheetViews>
    <sheetView showZeros="0" workbookViewId="0">
      <selection activeCell="G36" sqref="G3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402</v>
      </c>
      <c r="F3" s="3"/>
      <c r="G3" s="3"/>
    </row>
    <row r="4" spans="1:7" x14ac:dyDescent="0.25">
      <c r="E4" s="3" t="s">
        <v>221</v>
      </c>
      <c r="F4" s="3"/>
      <c r="G4" s="3"/>
    </row>
    <row r="5" spans="1:7" x14ac:dyDescent="0.25">
      <c r="E5" s="3"/>
      <c r="F5" s="3"/>
      <c r="G5" s="3"/>
    </row>
    <row r="6" spans="1:7" ht="30.75" customHeight="1" x14ac:dyDescent="0.25">
      <c r="A6" s="277" t="s">
        <v>261</v>
      </c>
      <c r="B6" s="277"/>
      <c r="C6" s="277"/>
      <c r="D6" s="277"/>
      <c r="E6" s="277"/>
      <c r="F6" s="277"/>
      <c r="G6" s="277"/>
    </row>
    <row r="7" spans="1:7" ht="17.25" customHeight="1" x14ac:dyDescent="0.25">
      <c r="G7" s="4" t="s">
        <v>188</v>
      </c>
    </row>
    <row r="8" spans="1:7" ht="15" customHeight="1" x14ac:dyDescent="0.25">
      <c r="A8" s="278" t="s">
        <v>5</v>
      </c>
      <c r="B8" s="308" t="s">
        <v>193</v>
      </c>
      <c r="C8" s="279" t="s">
        <v>60</v>
      </c>
      <c r="D8" s="280" t="s">
        <v>0</v>
      </c>
      <c r="E8" s="281" t="s">
        <v>222</v>
      </c>
      <c r="F8" s="282"/>
      <c r="G8" s="283"/>
    </row>
    <row r="9" spans="1:7" x14ac:dyDescent="0.25">
      <c r="A9" s="278"/>
      <c r="B9" s="309"/>
      <c r="C9" s="279"/>
      <c r="D9" s="280"/>
      <c r="E9" s="280" t="s">
        <v>1</v>
      </c>
      <c r="F9" s="280"/>
      <c r="G9" s="279" t="s">
        <v>2</v>
      </c>
    </row>
    <row r="10" spans="1:7" ht="28.5" customHeight="1" x14ac:dyDescent="0.25">
      <c r="A10" s="278"/>
      <c r="B10" s="310"/>
      <c r="C10" s="279"/>
      <c r="D10" s="280"/>
      <c r="E10" s="6" t="s">
        <v>3</v>
      </c>
      <c r="F10" s="5" t="s">
        <v>4</v>
      </c>
      <c r="G10" s="279"/>
    </row>
    <row r="11" spans="1:7" ht="15.95" customHeight="1" x14ac:dyDescent="0.25">
      <c r="A11" s="13" t="s">
        <v>79</v>
      </c>
      <c r="B11" s="273" t="s">
        <v>66</v>
      </c>
      <c r="C11" s="274"/>
      <c r="D11" s="274"/>
      <c r="E11" s="274"/>
      <c r="F11" s="274"/>
      <c r="G11" s="275"/>
    </row>
    <row r="12" spans="1:7" ht="15" customHeight="1" x14ac:dyDescent="0.25">
      <c r="A12" s="7" t="s">
        <v>204</v>
      </c>
      <c r="B12" s="21" t="s">
        <v>20</v>
      </c>
      <c r="C12" s="22" t="s">
        <v>33</v>
      </c>
      <c r="D12" s="10">
        <f>E12+G12</f>
        <v>96154</v>
      </c>
      <c r="E12" s="10">
        <v>78632</v>
      </c>
      <c r="F12" s="10"/>
      <c r="G12" s="10">
        <v>17522</v>
      </c>
    </row>
    <row r="13" spans="1:7" ht="15.95" customHeight="1" x14ac:dyDescent="0.25">
      <c r="A13" s="15" t="s">
        <v>80</v>
      </c>
      <c r="B13" s="1" t="s">
        <v>196</v>
      </c>
      <c r="C13" s="17"/>
      <c r="D13" s="1">
        <f>D12</f>
        <v>96154</v>
      </c>
      <c r="E13" s="1">
        <f>E12</f>
        <v>78632</v>
      </c>
      <c r="F13" s="1">
        <f>F12</f>
        <v>0</v>
      </c>
      <c r="G13" s="1">
        <f>G12</f>
        <v>17522</v>
      </c>
    </row>
    <row r="14" spans="1:7" ht="15.95" customHeight="1" x14ac:dyDescent="0.25">
      <c r="A14" s="13" t="s">
        <v>81</v>
      </c>
      <c r="B14" s="273" t="s">
        <v>70</v>
      </c>
      <c r="C14" s="271"/>
      <c r="D14" s="271"/>
      <c r="E14" s="271"/>
      <c r="F14" s="271"/>
      <c r="G14" s="272"/>
    </row>
    <row r="15" spans="1:7" ht="15" customHeight="1" x14ac:dyDescent="0.25">
      <c r="A15" s="7" t="s">
        <v>82</v>
      </c>
      <c r="B15" s="18" t="s">
        <v>20</v>
      </c>
      <c r="C15" s="9" t="s">
        <v>34</v>
      </c>
      <c r="D15" s="10">
        <f>E15+G15</f>
        <v>21142</v>
      </c>
      <c r="E15" s="10">
        <v>21142</v>
      </c>
      <c r="F15" s="10"/>
      <c r="G15" s="10"/>
    </row>
    <row r="16" spans="1:7" ht="15.95" customHeight="1" x14ac:dyDescent="0.25">
      <c r="A16" s="15" t="s">
        <v>83</v>
      </c>
      <c r="B16" s="19" t="s">
        <v>197</v>
      </c>
      <c r="C16" s="20"/>
      <c r="D16" s="1">
        <f>D15</f>
        <v>21142</v>
      </c>
      <c r="E16" s="1">
        <f>E15</f>
        <v>21142</v>
      </c>
      <c r="F16" s="1">
        <f>F15</f>
        <v>0</v>
      </c>
      <c r="G16" s="1">
        <f>G15</f>
        <v>0</v>
      </c>
    </row>
    <row r="17" spans="1:7" ht="15.95" customHeight="1" x14ac:dyDescent="0.25">
      <c r="A17" s="36" t="s">
        <v>84</v>
      </c>
      <c r="B17" s="37" t="s">
        <v>191</v>
      </c>
      <c r="C17" s="38"/>
      <c r="D17" s="39">
        <f>D13+D16</f>
        <v>117296</v>
      </c>
      <c r="E17" s="39">
        <f>E13+E16</f>
        <v>99774</v>
      </c>
      <c r="F17" s="39">
        <f>F13+F16</f>
        <v>0</v>
      </c>
      <c r="G17" s="39">
        <f>G13+G16</f>
        <v>17522</v>
      </c>
    </row>
    <row r="18" spans="1:7" ht="15" customHeight="1" x14ac:dyDescent="0.25">
      <c r="A18" s="40" t="s">
        <v>192</v>
      </c>
      <c r="B18" s="41"/>
      <c r="C18" s="42"/>
      <c r="D18" s="41"/>
      <c r="E18" s="41"/>
      <c r="F18" s="43"/>
      <c r="G18" s="44"/>
    </row>
    <row r="19" spans="1:7" x14ac:dyDescent="0.25">
      <c r="A19" s="40"/>
      <c r="B19" s="14"/>
      <c r="C19" s="45"/>
      <c r="D19" s="14"/>
      <c r="E19" s="14"/>
      <c r="F19" s="44"/>
      <c r="G19" s="14"/>
    </row>
    <row r="20" spans="1:7" x14ac:dyDescent="0.25">
      <c r="A20" s="14"/>
      <c r="B20" s="14"/>
      <c r="C20" s="46"/>
      <c r="D20" s="14"/>
      <c r="E20" s="14"/>
      <c r="F20" s="14"/>
      <c r="G20" s="14"/>
    </row>
    <row r="21" spans="1:7" x14ac:dyDescent="0.25">
      <c r="A21" s="14"/>
      <c r="B21" s="14"/>
      <c r="C21" s="46"/>
      <c r="D21" s="14"/>
      <c r="E21" s="14"/>
      <c r="F21" s="14"/>
      <c r="G21" s="14"/>
    </row>
    <row r="22" spans="1:7" x14ac:dyDescent="0.25">
      <c r="A22" s="14"/>
      <c r="B22" s="14"/>
      <c r="C22" s="46"/>
      <c r="D22" s="14"/>
      <c r="E22" s="14"/>
      <c r="F22" s="14"/>
      <c r="G22" s="14"/>
    </row>
    <row r="23" spans="1:7" x14ac:dyDescent="0.25">
      <c r="A23" s="14"/>
      <c r="B23" s="14"/>
      <c r="C23" s="46"/>
      <c r="D23" s="14"/>
      <c r="E23" s="14"/>
      <c r="F23" s="14"/>
      <c r="G23" s="14"/>
    </row>
    <row r="24" spans="1:7" x14ac:dyDescent="0.25">
      <c r="A24" s="14"/>
      <c r="B24" s="14"/>
      <c r="C24" s="46"/>
      <c r="D24" s="14"/>
      <c r="E24" s="14"/>
      <c r="F24" s="14"/>
      <c r="G24" s="14"/>
    </row>
    <row r="25" spans="1:7" x14ac:dyDescent="0.25">
      <c r="A25" s="14"/>
      <c r="B25" s="14"/>
      <c r="C25" s="46"/>
      <c r="D25" s="14"/>
      <c r="E25" s="14"/>
      <c r="F25" s="14"/>
      <c r="G25" s="14" t="s">
        <v>192</v>
      </c>
    </row>
    <row r="26" spans="1:7" x14ac:dyDescent="0.25">
      <c r="A26" s="14"/>
      <c r="B26" s="14"/>
      <c r="C26" s="46"/>
      <c r="D26" s="14"/>
      <c r="E26" s="14"/>
      <c r="F26" s="14"/>
      <c r="G26" s="14"/>
    </row>
    <row r="27" spans="1:7" x14ac:dyDescent="0.25">
      <c r="A27" s="14"/>
      <c r="B27" s="14"/>
      <c r="C27" s="46"/>
      <c r="D27" s="14"/>
      <c r="E27" s="14"/>
      <c r="F27" s="14"/>
      <c r="G27" s="14"/>
    </row>
    <row r="28" spans="1:7" x14ac:dyDescent="0.25">
      <c r="A28" s="14"/>
      <c r="B28" s="14"/>
      <c r="C28" s="46"/>
      <c r="D28" s="14"/>
      <c r="E28" s="14"/>
      <c r="F28" s="14"/>
      <c r="G28" s="14"/>
    </row>
    <row r="29" spans="1:7" x14ac:dyDescent="0.25">
      <c r="A29" s="14"/>
      <c r="B29" s="14"/>
      <c r="C29" s="46"/>
      <c r="D29" s="14"/>
      <c r="E29" s="14"/>
      <c r="F29" s="14"/>
      <c r="G29" s="14"/>
    </row>
    <row r="30" spans="1:7" x14ac:dyDescent="0.25">
      <c r="A30" s="14"/>
      <c r="B30" s="14"/>
      <c r="C30" s="46"/>
      <c r="D30" s="14"/>
      <c r="E30" s="14"/>
      <c r="F30" s="14"/>
      <c r="G30" s="14"/>
    </row>
    <row r="31" spans="1:7" x14ac:dyDescent="0.25">
      <c r="A31" s="14"/>
      <c r="B31" s="14"/>
      <c r="C31" s="46"/>
      <c r="D31" s="14"/>
      <c r="E31" s="14"/>
      <c r="F31" s="14"/>
      <c r="G31" s="14"/>
    </row>
    <row r="32" spans="1:7" x14ac:dyDescent="0.25">
      <c r="A32" s="14"/>
      <c r="B32" s="14"/>
      <c r="C32" s="46"/>
      <c r="D32" s="14"/>
      <c r="E32" s="14"/>
      <c r="F32" s="14"/>
      <c r="G32" s="14"/>
    </row>
    <row r="33" spans="1:7" x14ac:dyDescent="0.25">
      <c r="A33" s="14"/>
      <c r="B33" s="14"/>
      <c r="C33" s="46"/>
      <c r="D33" s="14"/>
      <c r="E33" s="14"/>
      <c r="F33" s="14"/>
      <c r="G33" s="14"/>
    </row>
    <row r="34" spans="1:7" x14ac:dyDescent="0.25">
      <c r="A34" s="14"/>
      <c r="B34" s="14"/>
      <c r="C34" s="46"/>
      <c r="D34" s="14"/>
      <c r="E34" s="14"/>
      <c r="F34" s="14"/>
      <c r="G34" s="14"/>
    </row>
    <row r="35" spans="1:7" x14ac:dyDescent="0.25">
      <c r="A35" s="14"/>
      <c r="B35" s="14"/>
      <c r="C35" s="46"/>
      <c r="D35" s="14"/>
      <c r="E35" s="14"/>
      <c r="F35" s="14"/>
      <c r="G35" s="14"/>
    </row>
    <row r="36" spans="1:7" x14ac:dyDescent="0.25">
      <c r="A36" s="14"/>
      <c r="B36" s="14"/>
      <c r="C36" s="46"/>
      <c r="D36" s="14"/>
      <c r="E36" s="14"/>
      <c r="F36" s="14"/>
      <c r="G36" s="14"/>
    </row>
    <row r="37" spans="1:7" x14ac:dyDescent="0.25">
      <c r="A37" s="14"/>
      <c r="B37" s="14"/>
      <c r="C37" s="46"/>
      <c r="D37" s="14"/>
      <c r="E37" s="14"/>
      <c r="F37" s="14"/>
      <c r="G37" s="14"/>
    </row>
    <row r="38" spans="1:7" x14ac:dyDescent="0.25">
      <c r="A38" s="14"/>
      <c r="B38" s="14"/>
      <c r="C38" s="46"/>
      <c r="D38" s="14"/>
      <c r="E38" s="14"/>
      <c r="F38" s="14"/>
      <c r="G38" s="14"/>
    </row>
    <row r="39" spans="1:7" x14ac:dyDescent="0.25">
      <c r="A39" s="14"/>
      <c r="B39" s="14"/>
      <c r="C39" s="46"/>
      <c r="D39" s="14"/>
      <c r="E39" s="14"/>
      <c r="F39" s="14"/>
      <c r="G39" s="14"/>
    </row>
    <row r="40" spans="1:7" x14ac:dyDescent="0.25">
      <c r="A40" s="14"/>
      <c r="B40" s="14"/>
      <c r="C40" s="46"/>
      <c r="D40" s="14"/>
      <c r="E40" s="14"/>
      <c r="F40" s="14"/>
      <c r="G40" s="14"/>
    </row>
    <row r="41" spans="1:7" x14ac:dyDescent="0.25">
      <c r="A41" s="14"/>
      <c r="B41" s="14"/>
      <c r="C41" s="46"/>
      <c r="D41" s="14"/>
      <c r="E41" s="14"/>
      <c r="F41" s="14"/>
      <c r="G41" s="14"/>
    </row>
    <row r="42" spans="1:7" x14ac:dyDescent="0.25">
      <c r="A42" s="14"/>
      <c r="B42" s="14"/>
      <c r="C42" s="46"/>
      <c r="D42" s="14"/>
      <c r="E42" s="14"/>
      <c r="F42" s="14"/>
      <c r="G42" s="14"/>
    </row>
    <row r="43" spans="1:7" x14ac:dyDescent="0.25">
      <c r="A43" s="14"/>
      <c r="B43" s="14"/>
      <c r="C43" s="46"/>
      <c r="D43" s="14"/>
      <c r="E43" s="14"/>
      <c r="F43" s="14"/>
      <c r="G43" s="14"/>
    </row>
    <row r="44" spans="1:7" x14ac:dyDescent="0.25">
      <c r="A44" s="14"/>
      <c r="B44" s="14"/>
      <c r="C44" s="46"/>
      <c r="D44" s="14"/>
      <c r="E44" s="14"/>
      <c r="F44" s="14"/>
      <c r="G44" s="14"/>
    </row>
    <row r="45" spans="1:7" x14ac:dyDescent="0.25">
      <c r="A45" s="14"/>
      <c r="B45" s="14"/>
      <c r="C45" s="46"/>
      <c r="D45" s="14"/>
      <c r="E45" s="14"/>
      <c r="F45" s="14"/>
      <c r="G45" s="14"/>
    </row>
    <row r="46" spans="1:7" x14ac:dyDescent="0.25">
      <c r="A46" s="14"/>
      <c r="B46" s="14"/>
      <c r="C46" s="46"/>
      <c r="D46" s="14"/>
      <c r="E46" s="14"/>
      <c r="F46" s="14"/>
      <c r="G46" s="14"/>
    </row>
    <row r="47" spans="1:7" x14ac:dyDescent="0.25">
      <c r="A47" s="14"/>
      <c r="B47" s="14"/>
      <c r="C47" s="46"/>
      <c r="D47" s="14"/>
      <c r="E47" s="14"/>
      <c r="F47" s="1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C131" s="47"/>
    </row>
    <row r="132" spans="1:7" x14ac:dyDescent="0.25">
      <c r="C132" s="47"/>
    </row>
    <row r="133" spans="1:7" x14ac:dyDescent="0.25">
      <c r="C133" s="47"/>
    </row>
    <row r="134" spans="1:7" x14ac:dyDescent="0.25">
      <c r="C134" s="47"/>
    </row>
    <row r="135" spans="1:7" x14ac:dyDescent="0.25">
      <c r="C135" s="47"/>
    </row>
    <row r="136" spans="1:7" x14ac:dyDescent="0.25">
      <c r="C136" s="47"/>
    </row>
    <row r="137" spans="1:7" x14ac:dyDescent="0.25">
      <c r="C137" s="47"/>
    </row>
    <row r="138" spans="1:7" x14ac:dyDescent="0.25">
      <c r="C138" s="47"/>
    </row>
    <row r="139" spans="1:7" x14ac:dyDescent="0.25">
      <c r="C139" s="47"/>
    </row>
    <row r="140" spans="1:7" x14ac:dyDescent="0.25">
      <c r="C140" s="47"/>
    </row>
    <row r="141" spans="1:7" x14ac:dyDescent="0.25">
      <c r="C141" s="47"/>
    </row>
    <row r="142" spans="1:7" x14ac:dyDescent="0.25">
      <c r="C142" s="47"/>
    </row>
    <row r="143" spans="1:7" x14ac:dyDescent="0.25">
      <c r="C143" s="47"/>
    </row>
    <row r="144" spans="1:7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</sheetData>
  <mergeCells count="10">
    <mergeCell ref="B11:G11"/>
    <mergeCell ref="B14:G14"/>
    <mergeCell ref="A6:G6"/>
    <mergeCell ref="A8:A10"/>
    <mergeCell ref="B8:B10"/>
    <mergeCell ref="C8:C10"/>
    <mergeCell ref="D8:D10"/>
    <mergeCell ref="E8:G8"/>
    <mergeCell ref="E9:F9"/>
    <mergeCell ref="G9:G10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6"/>
  <sheetViews>
    <sheetView showZeros="0" workbookViewId="0">
      <pane xSplit="1" ySplit="14" topLeftCell="B15" activePane="bottomRight" state="frozen"/>
      <selection pane="topRight" activeCell="B1" sqref="B1"/>
      <selection pane="bottomLeft" activeCell="A15" sqref="A15"/>
      <selection pane="bottomRight" activeCell="B8" sqref="B8:G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5" x14ac:dyDescent="0.25">
      <c r="B1" s="289" t="s">
        <v>434</v>
      </c>
      <c r="C1" s="289"/>
      <c r="D1" s="289"/>
      <c r="E1" s="289"/>
      <c r="F1" s="289"/>
      <c r="G1" s="289"/>
    </row>
    <row r="2" spans="1:15" x14ac:dyDescent="0.25">
      <c r="B2" s="289" t="s">
        <v>433</v>
      </c>
      <c r="C2" s="289"/>
      <c r="D2" s="289"/>
      <c r="E2" s="289"/>
      <c r="F2" s="289"/>
      <c r="G2" s="289"/>
    </row>
    <row r="3" spans="1:15" x14ac:dyDescent="0.25">
      <c r="B3" s="289" t="s">
        <v>432</v>
      </c>
      <c r="C3" s="289"/>
      <c r="D3" s="289"/>
      <c r="E3" s="289"/>
      <c r="F3" s="289"/>
      <c r="G3" s="289"/>
    </row>
    <row r="4" spans="1:15" x14ac:dyDescent="0.25">
      <c r="B4" s="289" t="s">
        <v>454</v>
      </c>
      <c r="C4" s="289"/>
      <c r="D4" s="289"/>
      <c r="E4" s="289"/>
      <c r="F4" s="289"/>
      <c r="G4" s="289"/>
    </row>
    <row r="5" spans="1:15" ht="15" customHeight="1" x14ac:dyDescent="0.25">
      <c r="B5" s="288" t="s">
        <v>430</v>
      </c>
      <c r="C5" s="288"/>
      <c r="D5" s="288"/>
      <c r="E5" s="288"/>
      <c r="F5" s="288"/>
      <c r="G5" s="288"/>
    </row>
    <row r="6" spans="1:15" ht="15" customHeight="1" x14ac:dyDescent="0.25">
      <c r="B6" s="288" t="s">
        <v>472</v>
      </c>
      <c r="C6" s="288"/>
      <c r="D6" s="288"/>
      <c r="E6" s="288"/>
      <c r="F6" s="288"/>
      <c r="G6" s="288"/>
    </row>
    <row r="7" spans="1:15" ht="15" customHeight="1" x14ac:dyDescent="0.25">
      <c r="B7" s="288" t="s">
        <v>463</v>
      </c>
      <c r="C7" s="288"/>
      <c r="D7" s="288"/>
      <c r="E7" s="288"/>
      <c r="F7" s="288"/>
      <c r="G7" s="288"/>
    </row>
    <row r="8" spans="1:15" ht="15" customHeight="1" x14ac:dyDescent="0.25">
      <c r="B8" s="288" t="s">
        <v>467</v>
      </c>
      <c r="C8" s="288"/>
      <c r="D8" s="288"/>
      <c r="E8" s="288"/>
      <c r="F8" s="288"/>
      <c r="G8" s="288"/>
    </row>
    <row r="10" spans="1:15" ht="30.75" customHeight="1" x14ac:dyDescent="0.25">
      <c r="A10" s="277" t="s">
        <v>471</v>
      </c>
      <c r="B10" s="277"/>
      <c r="C10" s="277"/>
      <c r="D10" s="277"/>
      <c r="E10" s="277"/>
      <c r="F10" s="277"/>
      <c r="G10" s="277"/>
    </row>
    <row r="11" spans="1:15" ht="17.25" customHeight="1" x14ac:dyDescent="0.25">
      <c r="G11" s="4" t="s">
        <v>188</v>
      </c>
      <c r="O11" s="2" t="s">
        <v>368</v>
      </c>
    </row>
    <row r="12" spans="1:15" ht="15" customHeight="1" x14ac:dyDescent="0.25">
      <c r="A12" s="278" t="s">
        <v>5</v>
      </c>
      <c r="B12" s="308" t="s">
        <v>193</v>
      </c>
      <c r="C12" s="279" t="s">
        <v>60</v>
      </c>
      <c r="D12" s="280" t="s">
        <v>0</v>
      </c>
      <c r="E12" s="281" t="s">
        <v>222</v>
      </c>
      <c r="F12" s="282"/>
      <c r="G12" s="283"/>
    </row>
    <row r="13" spans="1:15" x14ac:dyDescent="0.25">
      <c r="A13" s="278"/>
      <c r="B13" s="309"/>
      <c r="C13" s="279"/>
      <c r="D13" s="280"/>
      <c r="E13" s="280" t="s">
        <v>1</v>
      </c>
      <c r="F13" s="280"/>
      <c r="G13" s="279" t="s">
        <v>2</v>
      </c>
    </row>
    <row r="14" spans="1:15" ht="28.5" customHeight="1" x14ac:dyDescent="0.25">
      <c r="A14" s="278"/>
      <c r="B14" s="310"/>
      <c r="C14" s="279"/>
      <c r="D14" s="280"/>
      <c r="E14" s="250" t="s">
        <v>3</v>
      </c>
      <c r="F14" s="249" t="s">
        <v>4</v>
      </c>
      <c r="G14" s="279"/>
      <c r="I14" s="290" t="s">
        <v>453</v>
      </c>
      <c r="J14" s="290"/>
    </row>
    <row r="15" spans="1:15" ht="15.95" customHeight="1" x14ac:dyDescent="0.25">
      <c r="A15" s="7" t="s">
        <v>79</v>
      </c>
      <c r="B15" s="270" t="s">
        <v>6</v>
      </c>
      <c r="C15" s="271"/>
      <c r="D15" s="271"/>
      <c r="E15" s="271"/>
      <c r="F15" s="271"/>
      <c r="G15" s="272"/>
      <c r="I15" s="131" t="s">
        <v>447</v>
      </c>
      <c r="J15" s="26">
        <f>SUM(D16:D25)</f>
        <v>17092</v>
      </c>
    </row>
    <row r="16" spans="1:15" ht="15" customHeight="1" x14ac:dyDescent="0.25">
      <c r="A16" s="7" t="s">
        <v>204</v>
      </c>
      <c r="B16" s="8" t="s">
        <v>20</v>
      </c>
      <c r="C16" s="9" t="s">
        <v>9</v>
      </c>
      <c r="D16" s="10">
        <f>E16+G16</f>
        <v>5764</v>
      </c>
      <c r="E16" s="10">
        <v>5764</v>
      </c>
      <c r="F16" s="10"/>
      <c r="G16" s="10"/>
      <c r="I16" s="131" t="s">
        <v>446</v>
      </c>
      <c r="J16" s="26"/>
    </row>
    <row r="17" spans="1:10" ht="15" customHeight="1" x14ac:dyDescent="0.25">
      <c r="A17" s="7" t="s">
        <v>80</v>
      </c>
      <c r="B17" s="8" t="s">
        <v>7</v>
      </c>
      <c r="C17" s="9" t="s">
        <v>9</v>
      </c>
      <c r="D17" s="10">
        <f>E17+G17</f>
        <v>2867</v>
      </c>
      <c r="E17" s="10">
        <v>2067</v>
      </c>
      <c r="F17" s="10"/>
      <c r="G17" s="10">
        <v>800</v>
      </c>
      <c r="I17" s="131" t="s">
        <v>445</v>
      </c>
      <c r="J17" s="26"/>
    </row>
    <row r="18" spans="1:10" ht="15" customHeight="1" x14ac:dyDescent="0.25">
      <c r="A18" s="7" t="s">
        <v>81</v>
      </c>
      <c r="B18" s="8" t="s">
        <v>10</v>
      </c>
      <c r="C18" s="9" t="s">
        <v>9</v>
      </c>
      <c r="D18" s="10">
        <f>E18+G18</f>
        <v>580</v>
      </c>
      <c r="E18" s="10">
        <v>580</v>
      </c>
      <c r="F18" s="10"/>
      <c r="G18" s="10"/>
      <c r="I18" s="131" t="s">
        <v>444</v>
      </c>
      <c r="J18" s="26"/>
    </row>
    <row r="19" spans="1:10" ht="15" customHeight="1" x14ac:dyDescent="0.25">
      <c r="A19" s="7" t="s">
        <v>82</v>
      </c>
      <c r="B19" s="8" t="s">
        <v>11</v>
      </c>
      <c r="C19" s="9" t="s">
        <v>9</v>
      </c>
      <c r="D19" s="10">
        <f>E19+G19</f>
        <v>464</v>
      </c>
      <c r="E19" s="10">
        <v>464</v>
      </c>
      <c r="F19" s="10"/>
      <c r="G19" s="10"/>
      <c r="I19" s="131" t="s">
        <v>443</v>
      </c>
      <c r="J19" s="26"/>
    </row>
    <row r="20" spans="1:10" ht="15" customHeight="1" x14ac:dyDescent="0.25">
      <c r="A20" s="7" t="s">
        <v>83</v>
      </c>
      <c r="B20" s="8" t="s">
        <v>12</v>
      </c>
      <c r="C20" s="9" t="s">
        <v>9</v>
      </c>
      <c r="D20" s="10">
        <f>E20+G20</f>
        <v>1304</v>
      </c>
      <c r="E20" s="10">
        <v>1304</v>
      </c>
      <c r="F20" s="10"/>
      <c r="G20" s="10"/>
      <c r="I20" s="131" t="s">
        <v>442</v>
      </c>
      <c r="J20" s="26">
        <f>SUM(D28:D38)</f>
        <v>43670</v>
      </c>
    </row>
    <row r="21" spans="1:10" ht="15" customHeight="1" x14ac:dyDescent="0.25">
      <c r="A21" s="11" t="s">
        <v>84</v>
      </c>
      <c r="B21" s="12" t="s">
        <v>14</v>
      </c>
      <c r="C21" s="9" t="s">
        <v>9</v>
      </c>
      <c r="D21" s="10">
        <f>E21+G21</f>
        <v>724</v>
      </c>
      <c r="E21" s="10">
        <v>724</v>
      </c>
      <c r="F21" s="10"/>
      <c r="G21" s="10"/>
      <c r="I21" s="131" t="s">
        <v>441</v>
      </c>
      <c r="J21" s="26">
        <f>D41</f>
        <v>99484</v>
      </c>
    </row>
    <row r="22" spans="1:10" ht="15" customHeight="1" x14ac:dyDescent="0.25">
      <c r="A22" s="13" t="s">
        <v>85</v>
      </c>
      <c r="B22" s="14" t="s">
        <v>15</v>
      </c>
      <c r="C22" s="9" t="s">
        <v>9</v>
      </c>
      <c r="D22" s="10">
        <f>E22+G22</f>
        <v>87</v>
      </c>
      <c r="E22" s="10">
        <v>87</v>
      </c>
      <c r="F22" s="10"/>
      <c r="G22" s="10"/>
      <c r="I22" s="131" t="s">
        <v>440</v>
      </c>
      <c r="J22" s="26">
        <f>SUM(D73:D86)</f>
        <v>41861</v>
      </c>
    </row>
    <row r="23" spans="1:10" ht="15" customHeight="1" x14ac:dyDescent="0.25">
      <c r="A23" s="7" t="s">
        <v>86</v>
      </c>
      <c r="B23" s="8" t="s">
        <v>16</v>
      </c>
      <c r="C23" s="9" t="s">
        <v>9</v>
      </c>
      <c r="D23" s="10">
        <f>E23+G23</f>
        <v>4055</v>
      </c>
      <c r="E23" s="10">
        <v>4055</v>
      </c>
      <c r="F23" s="10"/>
      <c r="G23" s="10"/>
      <c r="I23" s="131" t="s">
        <v>439</v>
      </c>
      <c r="J23" s="26">
        <f>SUM(D44:D70)</f>
        <v>541494</v>
      </c>
    </row>
    <row r="24" spans="1:10" ht="15" customHeight="1" x14ac:dyDescent="0.25">
      <c r="A24" s="7" t="s">
        <v>87</v>
      </c>
      <c r="B24" s="8" t="s">
        <v>17</v>
      </c>
      <c r="C24" s="9" t="s">
        <v>9</v>
      </c>
      <c r="D24" s="10">
        <f>E24+G24</f>
        <v>493</v>
      </c>
      <c r="E24" s="10">
        <v>493</v>
      </c>
      <c r="F24" s="10"/>
      <c r="G24" s="10"/>
      <c r="I24" s="131" t="s">
        <v>438</v>
      </c>
      <c r="J24" s="26">
        <f>SUM(D89:D92)</f>
        <v>192068</v>
      </c>
    </row>
    <row r="25" spans="1:10" ht="15" customHeight="1" x14ac:dyDescent="0.25">
      <c r="A25" s="7" t="s">
        <v>88</v>
      </c>
      <c r="B25" s="8" t="s">
        <v>18</v>
      </c>
      <c r="C25" s="9" t="s">
        <v>9</v>
      </c>
      <c r="D25" s="10">
        <f>E25+G25</f>
        <v>754</v>
      </c>
      <c r="E25" s="10">
        <v>754</v>
      </c>
      <c r="F25" s="10"/>
      <c r="G25" s="10"/>
      <c r="I25" s="210" t="s">
        <v>191</v>
      </c>
      <c r="J25" s="209">
        <f>SUM(J15:J24)</f>
        <v>935669</v>
      </c>
    </row>
    <row r="26" spans="1:10" ht="15.95" customHeight="1" x14ac:dyDescent="0.25">
      <c r="A26" s="15" t="s">
        <v>89</v>
      </c>
      <c r="B26" s="1" t="s">
        <v>195</v>
      </c>
      <c r="C26" s="16"/>
      <c r="D26" s="1">
        <f>SUM(D16:D25)</f>
        <v>17092</v>
      </c>
      <c r="E26" s="1">
        <f>SUM(E16:E25)</f>
        <v>16292</v>
      </c>
      <c r="F26" s="1">
        <f>SUM(F16:F25)</f>
        <v>0</v>
      </c>
      <c r="G26" s="1">
        <f>SUM(G16:G25)</f>
        <v>800</v>
      </c>
    </row>
    <row r="27" spans="1:10" ht="15.95" customHeight="1" x14ac:dyDescent="0.25">
      <c r="A27" s="13" t="s">
        <v>90</v>
      </c>
      <c r="B27" s="273" t="s">
        <v>66</v>
      </c>
      <c r="C27" s="274"/>
      <c r="D27" s="274"/>
      <c r="E27" s="274"/>
      <c r="F27" s="274"/>
      <c r="G27" s="275"/>
      <c r="J27" s="2">
        <f>J25-D94</f>
        <v>0</v>
      </c>
    </row>
    <row r="28" spans="1:10" ht="15" customHeight="1" x14ac:dyDescent="0.25">
      <c r="A28" s="7" t="s">
        <v>91</v>
      </c>
      <c r="B28" s="8" t="s">
        <v>7</v>
      </c>
      <c r="C28" s="9" t="s">
        <v>22</v>
      </c>
      <c r="D28" s="10">
        <f>E28+G28</f>
        <v>87</v>
      </c>
      <c r="E28" s="10">
        <v>87</v>
      </c>
      <c r="F28" s="10"/>
      <c r="G28" s="10"/>
    </row>
    <row r="29" spans="1:10" ht="15" customHeight="1" x14ac:dyDescent="0.25">
      <c r="A29" s="7" t="s">
        <v>92</v>
      </c>
      <c r="B29" s="8" t="s">
        <v>10</v>
      </c>
      <c r="C29" s="9" t="s">
        <v>22</v>
      </c>
      <c r="D29" s="10">
        <f>E29+G29</f>
        <v>985</v>
      </c>
      <c r="E29" s="10">
        <v>985</v>
      </c>
      <c r="F29" s="10"/>
      <c r="G29" s="10"/>
    </row>
    <row r="30" spans="1:10" ht="15" customHeight="1" x14ac:dyDescent="0.25">
      <c r="A30" s="7" t="s">
        <v>93</v>
      </c>
      <c r="B30" s="8" t="s">
        <v>11</v>
      </c>
      <c r="C30" s="9" t="s">
        <v>22</v>
      </c>
      <c r="D30" s="10">
        <f>E30+G30</f>
        <v>16942</v>
      </c>
      <c r="E30" s="10">
        <v>12598</v>
      </c>
      <c r="F30" s="10"/>
      <c r="G30" s="10">
        <v>4344</v>
      </c>
    </row>
    <row r="31" spans="1:10" ht="15" customHeight="1" x14ac:dyDescent="0.25">
      <c r="A31" s="7" t="s">
        <v>94</v>
      </c>
      <c r="B31" s="8" t="s">
        <v>12</v>
      </c>
      <c r="C31" s="9" t="s">
        <v>22</v>
      </c>
      <c r="D31" s="10">
        <f>E31+G31</f>
        <v>811</v>
      </c>
      <c r="E31" s="10">
        <v>811</v>
      </c>
      <c r="F31" s="10"/>
      <c r="G31" s="10"/>
    </row>
    <row r="32" spans="1:10" ht="15" customHeight="1" x14ac:dyDescent="0.25">
      <c r="A32" s="7" t="s">
        <v>95</v>
      </c>
      <c r="B32" s="8" t="s">
        <v>13</v>
      </c>
      <c r="C32" s="9" t="s">
        <v>22</v>
      </c>
      <c r="D32" s="10">
        <f>E32+G32</f>
        <v>2027</v>
      </c>
      <c r="E32" s="10">
        <v>2027</v>
      </c>
      <c r="F32" s="10"/>
      <c r="G32" s="10"/>
    </row>
    <row r="33" spans="1:7" ht="15" customHeight="1" x14ac:dyDescent="0.25">
      <c r="A33" s="11" t="s">
        <v>96</v>
      </c>
      <c r="B33" s="12" t="s">
        <v>14</v>
      </c>
      <c r="C33" s="9" t="s">
        <v>22</v>
      </c>
      <c r="D33" s="10">
        <f>E33+G33</f>
        <v>3766</v>
      </c>
      <c r="E33" s="10">
        <v>3766</v>
      </c>
      <c r="F33" s="10"/>
      <c r="G33" s="10"/>
    </row>
    <row r="34" spans="1:7" ht="15" customHeight="1" x14ac:dyDescent="0.25">
      <c r="A34" s="13" t="s">
        <v>97</v>
      </c>
      <c r="B34" s="14" t="s">
        <v>15</v>
      </c>
      <c r="C34" s="9" t="s">
        <v>22</v>
      </c>
      <c r="D34" s="10">
        <f>E34+G34</f>
        <v>7289</v>
      </c>
      <c r="E34" s="10">
        <v>2289</v>
      </c>
      <c r="F34" s="10"/>
      <c r="G34" s="10">
        <v>5000</v>
      </c>
    </row>
    <row r="35" spans="1:7" ht="15" customHeight="1" x14ac:dyDescent="0.25">
      <c r="A35" s="7" t="s">
        <v>98</v>
      </c>
      <c r="B35" s="8" t="s">
        <v>16</v>
      </c>
      <c r="C35" s="9" t="s">
        <v>22</v>
      </c>
      <c r="D35" s="10">
        <f>E35+G35</f>
        <v>8228</v>
      </c>
      <c r="E35" s="10">
        <v>5621</v>
      </c>
      <c r="F35" s="10"/>
      <c r="G35" s="10">
        <v>2607</v>
      </c>
    </row>
    <row r="36" spans="1:7" ht="15" customHeight="1" x14ac:dyDescent="0.25">
      <c r="A36" s="7" t="s">
        <v>99</v>
      </c>
      <c r="B36" s="8" t="s">
        <v>17</v>
      </c>
      <c r="C36" s="9" t="s">
        <v>22</v>
      </c>
      <c r="D36" s="10">
        <f>E36+G36</f>
        <v>464</v>
      </c>
      <c r="E36" s="10">
        <v>464</v>
      </c>
      <c r="F36" s="10"/>
      <c r="G36" s="10"/>
    </row>
    <row r="37" spans="1:7" ht="15" customHeight="1" x14ac:dyDescent="0.25">
      <c r="A37" s="7" t="s">
        <v>100</v>
      </c>
      <c r="B37" s="8" t="s">
        <v>18</v>
      </c>
      <c r="C37" s="9" t="s">
        <v>22</v>
      </c>
      <c r="D37" s="10">
        <f>E37+G37</f>
        <v>2202</v>
      </c>
      <c r="E37" s="10">
        <v>2202</v>
      </c>
      <c r="F37" s="10"/>
      <c r="G37" s="10"/>
    </row>
    <row r="38" spans="1:7" ht="15" customHeight="1" x14ac:dyDescent="0.25">
      <c r="A38" s="7" t="s">
        <v>101</v>
      </c>
      <c r="B38" s="8" t="s">
        <v>19</v>
      </c>
      <c r="C38" s="9" t="s">
        <v>22</v>
      </c>
      <c r="D38" s="10">
        <f>E38+G38</f>
        <v>869</v>
      </c>
      <c r="E38" s="10">
        <v>869</v>
      </c>
      <c r="F38" s="10"/>
      <c r="G38" s="10"/>
    </row>
    <row r="39" spans="1:7" ht="15.95" customHeight="1" x14ac:dyDescent="0.25">
      <c r="A39" s="15" t="s">
        <v>102</v>
      </c>
      <c r="B39" s="1" t="s">
        <v>196</v>
      </c>
      <c r="C39" s="17"/>
      <c r="D39" s="1">
        <f>SUM(D28:D38)</f>
        <v>43670</v>
      </c>
      <c r="E39" s="1">
        <f>SUM(E28:E38)</f>
        <v>31719</v>
      </c>
      <c r="F39" s="1">
        <f>SUM(F28:F38)</f>
        <v>0</v>
      </c>
      <c r="G39" s="1">
        <f>SUM(G28:G38)</f>
        <v>11951</v>
      </c>
    </row>
    <row r="40" spans="1:7" ht="15.95" customHeight="1" x14ac:dyDescent="0.25">
      <c r="A40" s="13" t="s">
        <v>103</v>
      </c>
      <c r="B40" s="273" t="s">
        <v>70</v>
      </c>
      <c r="C40" s="271"/>
      <c r="D40" s="271"/>
      <c r="E40" s="271"/>
      <c r="F40" s="271"/>
      <c r="G40" s="272"/>
    </row>
    <row r="41" spans="1:7" ht="15" customHeight="1" x14ac:dyDescent="0.25">
      <c r="A41" s="7" t="s">
        <v>104</v>
      </c>
      <c r="B41" s="18" t="s">
        <v>20</v>
      </c>
      <c r="C41" s="9" t="s">
        <v>34</v>
      </c>
      <c r="D41" s="10">
        <f>E41+G41</f>
        <v>99484</v>
      </c>
      <c r="E41" s="10">
        <v>44087</v>
      </c>
      <c r="F41" s="10"/>
      <c r="G41" s="10">
        <v>55397</v>
      </c>
    </row>
    <row r="42" spans="1:7" ht="15.95" customHeight="1" x14ac:dyDescent="0.25">
      <c r="A42" s="15" t="s">
        <v>105</v>
      </c>
      <c r="B42" s="19" t="s">
        <v>197</v>
      </c>
      <c r="C42" s="20"/>
      <c r="D42" s="1">
        <f>D41</f>
        <v>99484</v>
      </c>
      <c r="E42" s="1">
        <f>E41</f>
        <v>44087</v>
      </c>
      <c r="F42" s="1">
        <f>F41</f>
        <v>0</v>
      </c>
      <c r="G42" s="1">
        <f>G41</f>
        <v>55397</v>
      </c>
    </row>
    <row r="43" spans="1:7" ht="15.95" customHeight="1" x14ac:dyDescent="0.25">
      <c r="A43" s="13" t="s">
        <v>106</v>
      </c>
      <c r="B43" s="273" t="s">
        <v>190</v>
      </c>
      <c r="C43" s="274"/>
      <c r="D43" s="274"/>
      <c r="E43" s="274"/>
      <c r="F43" s="274"/>
      <c r="G43" s="275"/>
    </row>
    <row r="44" spans="1:7" ht="15" customHeight="1" x14ac:dyDescent="0.25">
      <c r="A44" s="7" t="s">
        <v>107</v>
      </c>
      <c r="B44" s="21" t="s">
        <v>176</v>
      </c>
      <c r="C44" s="22" t="s">
        <v>57</v>
      </c>
      <c r="D44" s="10">
        <f>E44+G44</f>
        <v>1738</v>
      </c>
      <c r="E44" s="10">
        <v>1738</v>
      </c>
      <c r="F44" s="10"/>
      <c r="G44" s="10"/>
    </row>
    <row r="45" spans="1:7" ht="15" customHeight="1" x14ac:dyDescent="0.25">
      <c r="A45" s="7" t="s">
        <v>108</v>
      </c>
      <c r="B45" s="21" t="s">
        <v>184</v>
      </c>
      <c r="C45" s="22" t="s">
        <v>57</v>
      </c>
      <c r="D45" s="10">
        <f>E45+G45</f>
        <v>6563</v>
      </c>
      <c r="E45" s="10">
        <v>6563</v>
      </c>
      <c r="F45" s="10"/>
      <c r="G45" s="10"/>
    </row>
    <row r="46" spans="1:7" ht="15" customHeight="1" x14ac:dyDescent="0.25">
      <c r="A46" s="11" t="s">
        <v>109</v>
      </c>
      <c r="B46" s="12" t="s">
        <v>163</v>
      </c>
      <c r="C46" s="22" t="s">
        <v>57</v>
      </c>
      <c r="D46" s="10">
        <f>E46+G46</f>
        <v>7327</v>
      </c>
      <c r="E46" s="10">
        <v>7327</v>
      </c>
      <c r="F46" s="10"/>
      <c r="G46" s="10"/>
    </row>
    <row r="47" spans="1:7" ht="15" customHeight="1" x14ac:dyDescent="0.25">
      <c r="A47" s="13" t="s">
        <v>110</v>
      </c>
      <c r="B47" s="23" t="s">
        <v>46</v>
      </c>
      <c r="C47" s="22" t="s">
        <v>57</v>
      </c>
      <c r="D47" s="10">
        <f>E47+G47</f>
        <v>5797</v>
      </c>
      <c r="E47" s="10">
        <v>5797</v>
      </c>
      <c r="F47" s="10"/>
      <c r="G47" s="10"/>
    </row>
    <row r="48" spans="1:7" ht="15" customHeight="1" x14ac:dyDescent="0.25">
      <c r="A48" s="7" t="s">
        <v>111</v>
      </c>
      <c r="B48" s="21" t="s">
        <v>45</v>
      </c>
      <c r="C48" s="22" t="s">
        <v>57</v>
      </c>
      <c r="D48" s="10">
        <f>E48+G48</f>
        <v>6957</v>
      </c>
      <c r="E48" s="10">
        <v>6957</v>
      </c>
      <c r="F48" s="10"/>
      <c r="G48" s="10"/>
    </row>
    <row r="49" spans="1:7" ht="15" customHeight="1" x14ac:dyDescent="0.25">
      <c r="A49" s="7" t="s">
        <v>112</v>
      </c>
      <c r="B49" s="21" t="s">
        <v>167</v>
      </c>
      <c r="C49" s="9" t="s">
        <v>57</v>
      </c>
      <c r="D49" s="10">
        <f>E49+G49</f>
        <v>32878</v>
      </c>
      <c r="E49" s="10">
        <v>32878</v>
      </c>
      <c r="F49" s="10">
        <v>16044</v>
      </c>
      <c r="G49" s="10"/>
    </row>
    <row r="50" spans="1:7" ht="15" customHeight="1" x14ac:dyDescent="0.25">
      <c r="A50" s="7" t="s">
        <v>113</v>
      </c>
      <c r="B50" s="21" t="s">
        <v>165</v>
      </c>
      <c r="C50" s="9" t="s">
        <v>57</v>
      </c>
      <c r="D50" s="10">
        <f>E50+G50</f>
        <v>1449</v>
      </c>
      <c r="E50" s="10">
        <v>1449</v>
      </c>
      <c r="F50" s="10"/>
      <c r="G50" s="10"/>
    </row>
    <row r="51" spans="1:7" ht="15" customHeight="1" x14ac:dyDescent="0.25">
      <c r="A51" s="7" t="s">
        <v>114</v>
      </c>
      <c r="B51" s="21" t="s">
        <v>166</v>
      </c>
      <c r="C51" s="9" t="s">
        <v>57</v>
      </c>
      <c r="D51" s="10">
        <f>E51+G51</f>
        <v>1738</v>
      </c>
      <c r="E51" s="10">
        <v>1738</v>
      </c>
      <c r="F51" s="10"/>
      <c r="G51" s="10"/>
    </row>
    <row r="52" spans="1:7" ht="15" customHeight="1" x14ac:dyDescent="0.25">
      <c r="A52" s="7" t="s">
        <v>115</v>
      </c>
      <c r="B52" s="24" t="s">
        <v>52</v>
      </c>
      <c r="C52" s="22" t="s">
        <v>57</v>
      </c>
      <c r="D52" s="10">
        <f>E52+G52</f>
        <v>5593</v>
      </c>
      <c r="E52" s="10">
        <v>5593</v>
      </c>
      <c r="F52" s="10"/>
      <c r="G52" s="10"/>
    </row>
    <row r="53" spans="1:7" ht="15" customHeight="1" x14ac:dyDescent="0.25">
      <c r="A53" s="7" t="s">
        <v>116</v>
      </c>
      <c r="B53" s="21" t="s">
        <v>71</v>
      </c>
      <c r="C53" s="22" t="s">
        <v>57</v>
      </c>
      <c r="D53" s="10">
        <f>E53+G53</f>
        <v>5730</v>
      </c>
      <c r="E53" s="10">
        <v>5730</v>
      </c>
      <c r="F53" s="10"/>
      <c r="G53" s="10"/>
    </row>
    <row r="54" spans="1:7" ht="15" customHeight="1" x14ac:dyDescent="0.25">
      <c r="A54" s="7" t="s">
        <v>117</v>
      </c>
      <c r="B54" s="21" t="s">
        <v>44</v>
      </c>
      <c r="C54" s="22" t="s">
        <v>57</v>
      </c>
      <c r="D54" s="10">
        <f>E54+G54</f>
        <v>24312</v>
      </c>
      <c r="E54" s="10">
        <v>24312</v>
      </c>
      <c r="F54" s="10"/>
      <c r="G54" s="10"/>
    </row>
    <row r="55" spans="1:7" ht="15" customHeight="1" x14ac:dyDescent="0.25">
      <c r="A55" s="7" t="s">
        <v>170</v>
      </c>
      <c r="B55" s="24" t="s">
        <v>43</v>
      </c>
      <c r="C55" s="22" t="s">
        <v>57</v>
      </c>
      <c r="D55" s="10">
        <f>E55+G55</f>
        <v>21904</v>
      </c>
      <c r="E55" s="10">
        <v>21904</v>
      </c>
      <c r="F55" s="10"/>
      <c r="G55" s="10"/>
    </row>
    <row r="56" spans="1:7" ht="15" customHeight="1" x14ac:dyDescent="0.25">
      <c r="A56" s="7" t="s">
        <v>171</v>
      </c>
      <c r="B56" s="21" t="s">
        <v>177</v>
      </c>
      <c r="C56" s="22" t="s">
        <v>57</v>
      </c>
      <c r="D56" s="10">
        <f>E56+G56</f>
        <v>10015</v>
      </c>
      <c r="E56" s="10">
        <v>10015</v>
      </c>
      <c r="F56" s="10"/>
      <c r="G56" s="10"/>
    </row>
    <row r="57" spans="1:7" ht="15" customHeight="1" x14ac:dyDescent="0.25">
      <c r="A57" s="7" t="s">
        <v>118</v>
      </c>
      <c r="B57" s="21" t="s">
        <v>168</v>
      </c>
      <c r="C57" s="22" t="s">
        <v>57</v>
      </c>
      <c r="D57" s="10">
        <f>E57+G57</f>
        <v>57941</v>
      </c>
      <c r="E57" s="10">
        <v>57941</v>
      </c>
      <c r="F57" s="10"/>
      <c r="G57" s="10"/>
    </row>
    <row r="58" spans="1:7" ht="15" customHeight="1" x14ac:dyDescent="0.25">
      <c r="A58" s="7" t="s">
        <v>172</v>
      </c>
      <c r="B58" s="21" t="s">
        <v>36</v>
      </c>
      <c r="C58" s="22" t="s">
        <v>57</v>
      </c>
      <c r="D58" s="10">
        <f>E58+G58</f>
        <v>33475</v>
      </c>
      <c r="E58" s="10">
        <v>33475</v>
      </c>
      <c r="F58" s="10"/>
      <c r="G58" s="10"/>
    </row>
    <row r="59" spans="1:7" ht="15" customHeight="1" x14ac:dyDescent="0.25">
      <c r="A59" s="7" t="s">
        <v>173</v>
      </c>
      <c r="B59" s="21" t="s">
        <v>38</v>
      </c>
      <c r="C59" s="22" t="s">
        <v>57</v>
      </c>
      <c r="D59" s="10">
        <f>E59+G59</f>
        <v>32467</v>
      </c>
      <c r="E59" s="10">
        <v>32467</v>
      </c>
      <c r="F59" s="10"/>
      <c r="G59" s="10"/>
    </row>
    <row r="60" spans="1:7" ht="15" customHeight="1" x14ac:dyDescent="0.25">
      <c r="A60" s="7" t="s">
        <v>119</v>
      </c>
      <c r="B60" s="21" t="s">
        <v>40</v>
      </c>
      <c r="C60" s="22" t="s">
        <v>57</v>
      </c>
      <c r="D60" s="10">
        <f>E60+G60</f>
        <v>72516</v>
      </c>
      <c r="E60" s="10">
        <v>72516</v>
      </c>
      <c r="F60" s="10"/>
      <c r="G60" s="10"/>
    </row>
    <row r="61" spans="1:7" ht="15" customHeight="1" x14ac:dyDescent="0.25">
      <c r="A61" s="7" t="s">
        <v>120</v>
      </c>
      <c r="B61" s="21" t="s">
        <v>39</v>
      </c>
      <c r="C61" s="22" t="s">
        <v>57</v>
      </c>
      <c r="D61" s="10">
        <f>E61+G61</f>
        <v>34183</v>
      </c>
      <c r="E61" s="10">
        <v>33033</v>
      </c>
      <c r="F61" s="10"/>
      <c r="G61" s="10">
        <v>1150</v>
      </c>
    </row>
    <row r="62" spans="1:7" ht="15" customHeight="1" x14ac:dyDescent="0.25">
      <c r="A62" s="7" t="s">
        <v>121</v>
      </c>
      <c r="B62" s="18" t="s">
        <v>37</v>
      </c>
      <c r="C62" s="9" t="s">
        <v>57</v>
      </c>
      <c r="D62" s="10">
        <f>E62+G62</f>
        <v>55947</v>
      </c>
      <c r="E62" s="10">
        <v>55947</v>
      </c>
      <c r="F62" s="10"/>
      <c r="G62" s="10"/>
    </row>
    <row r="63" spans="1:7" ht="15" customHeight="1" x14ac:dyDescent="0.25">
      <c r="A63" s="7" t="s">
        <v>122</v>
      </c>
      <c r="B63" s="25" t="s">
        <v>41</v>
      </c>
      <c r="C63" s="9" t="s">
        <v>57</v>
      </c>
      <c r="D63" s="10">
        <f>E63+G63</f>
        <v>9185</v>
      </c>
      <c r="E63" s="10">
        <v>9185</v>
      </c>
      <c r="F63" s="10"/>
      <c r="G63" s="10"/>
    </row>
    <row r="64" spans="1:7" ht="15" customHeight="1" x14ac:dyDescent="0.25">
      <c r="A64" s="7" t="s">
        <v>123</v>
      </c>
      <c r="B64" s="25" t="s">
        <v>42</v>
      </c>
      <c r="C64" s="9" t="s">
        <v>57</v>
      </c>
      <c r="D64" s="10">
        <f>E64+G64</f>
        <v>15391</v>
      </c>
      <c r="E64" s="10">
        <v>15391</v>
      </c>
      <c r="F64" s="10"/>
      <c r="G64" s="10"/>
    </row>
    <row r="65" spans="1:7" ht="15" customHeight="1" x14ac:dyDescent="0.25">
      <c r="A65" s="7" t="s">
        <v>183</v>
      </c>
      <c r="B65" s="18" t="s">
        <v>55</v>
      </c>
      <c r="C65" s="9" t="s">
        <v>57</v>
      </c>
      <c r="D65" s="10">
        <f>E65+G65</f>
        <v>2984</v>
      </c>
      <c r="E65" s="10">
        <v>2984</v>
      </c>
      <c r="F65" s="10">
        <v>1738</v>
      </c>
      <c r="G65" s="10"/>
    </row>
    <row r="66" spans="1:7" ht="15" customHeight="1" x14ac:dyDescent="0.25">
      <c r="A66" s="7" t="s">
        <v>124</v>
      </c>
      <c r="B66" s="18" t="s">
        <v>54</v>
      </c>
      <c r="C66" s="9" t="s">
        <v>57</v>
      </c>
      <c r="D66" s="10">
        <f>E66+G66</f>
        <v>47310</v>
      </c>
      <c r="E66" s="10">
        <v>47310</v>
      </c>
      <c r="F66" s="10">
        <v>30394</v>
      </c>
      <c r="G66" s="10"/>
    </row>
    <row r="67" spans="1:7" ht="15" customHeight="1" x14ac:dyDescent="0.25">
      <c r="A67" s="7" t="s">
        <v>125</v>
      </c>
      <c r="B67" s="18" t="s">
        <v>73</v>
      </c>
      <c r="C67" s="9" t="s">
        <v>57</v>
      </c>
      <c r="D67" s="10">
        <f>E67+G67</f>
        <v>7937</v>
      </c>
      <c r="E67" s="10">
        <v>7937</v>
      </c>
      <c r="F67" s="10">
        <v>3620</v>
      </c>
      <c r="G67" s="10"/>
    </row>
    <row r="68" spans="1:7" ht="15" customHeight="1" x14ac:dyDescent="0.25">
      <c r="A68" s="7" t="s">
        <v>126</v>
      </c>
      <c r="B68" s="18" t="s">
        <v>56</v>
      </c>
      <c r="C68" s="9" t="s">
        <v>57</v>
      </c>
      <c r="D68" s="10">
        <f>E68+G68</f>
        <v>26065</v>
      </c>
      <c r="E68" s="10">
        <v>26065</v>
      </c>
      <c r="F68" s="10"/>
      <c r="G68" s="10"/>
    </row>
    <row r="69" spans="1:7" ht="15" customHeight="1" x14ac:dyDescent="0.25">
      <c r="A69" s="7" t="s">
        <v>127</v>
      </c>
      <c r="B69" s="18" t="s">
        <v>185</v>
      </c>
      <c r="C69" s="9" t="s">
        <v>57</v>
      </c>
      <c r="D69" s="10">
        <f>E69+G69</f>
        <v>12354</v>
      </c>
      <c r="E69" s="10">
        <v>12354</v>
      </c>
      <c r="F69" s="10"/>
      <c r="G69" s="10"/>
    </row>
    <row r="70" spans="1:7" s="26" customFormat="1" ht="15" customHeight="1" x14ac:dyDescent="0.25">
      <c r="A70" s="7" t="s">
        <v>128</v>
      </c>
      <c r="B70" s="18" t="s">
        <v>186</v>
      </c>
      <c r="C70" s="9" t="s">
        <v>57</v>
      </c>
      <c r="D70" s="10">
        <f>E70+G70</f>
        <v>1738</v>
      </c>
      <c r="E70" s="10">
        <v>1738</v>
      </c>
      <c r="F70" s="10"/>
      <c r="G70" s="10"/>
    </row>
    <row r="71" spans="1:7" ht="15.95" customHeight="1" x14ac:dyDescent="0.25">
      <c r="A71" s="15" t="s">
        <v>179</v>
      </c>
      <c r="B71" s="19" t="s">
        <v>198</v>
      </c>
      <c r="C71" s="17"/>
      <c r="D71" s="1">
        <f>SUM(D44:D70)</f>
        <v>541494</v>
      </c>
      <c r="E71" s="1">
        <f>SUM(E44:E70)</f>
        <v>540344</v>
      </c>
      <c r="F71" s="1">
        <f>SUM(F44:F70)</f>
        <v>51796</v>
      </c>
      <c r="G71" s="1">
        <f>SUM(G44:G70)</f>
        <v>1150</v>
      </c>
    </row>
    <row r="72" spans="1:7" ht="15.95" customHeight="1" x14ac:dyDescent="0.25">
      <c r="A72" s="13" t="s">
        <v>129</v>
      </c>
      <c r="B72" s="276" t="s">
        <v>74</v>
      </c>
      <c r="C72" s="269"/>
      <c r="D72" s="269"/>
      <c r="E72" s="269"/>
      <c r="F72" s="269"/>
      <c r="G72" s="269"/>
    </row>
    <row r="73" spans="1:7" ht="15" customHeight="1" x14ac:dyDescent="0.25">
      <c r="A73" s="27" t="s">
        <v>130</v>
      </c>
      <c r="B73" s="21" t="s">
        <v>7</v>
      </c>
      <c r="C73" s="28" t="s">
        <v>32</v>
      </c>
      <c r="D73" s="10">
        <f>E73+G73</f>
        <v>754</v>
      </c>
      <c r="E73" s="29">
        <v>754</v>
      </c>
      <c r="F73" s="29"/>
      <c r="G73" s="29"/>
    </row>
    <row r="74" spans="1:7" ht="15" customHeight="1" x14ac:dyDescent="0.25">
      <c r="A74" s="27" t="s">
        <v>131</v>
      </c>
      <c r="B74" s="21" t="s">
        <v>10</v>
      </c>
      <c r="C74" s="28" t="s">
        <v>32</v>
      </c>
      <c r="D74" s="10">
        <f>E74+G74</f>
        <v>812</v>
      </c>
      <c r="E74" s="29">
        <v>812</v>
      </c>
      <c r="F74" s="29"/>
      <c r="G74" s="29"/>
    </row>
    <row r="75" spans="1:7" ht="15" customHeight="1" x14ac:dyDescent="0.25">
      <c r="A75" s="27" t="s">
        <v>132</v>
      </c>
      <c r="B75" s="21" t="s">
        <v>11</v>
      </c>
      <c r="C75" s="28" t="s">
        <v>32</v>
      </c>
      <c r="D75" s="10">
        <f>E75+G75</f>
        <v>1246</v>
      </c>
      <c r="E75" s="29">
        <v>1246</v>
      </c>
      <c r="F75" s="29"/>
      <c r="G75" s="29"/>
    </row>
    <row r="76" spans="1:7" ht="15" customHeight="1" x14ac:dyDescent="0.25">
      <c r="A76" s="30" t="s">
        <v>133</v>
      </c>
      <c r="B76" s="21" t="s">
        <v>15</v>
      </c>
      <c r="C76" s="28" t="s">
        <v>32</v>
      </c>
      <c r="D76" s="10">
        <f>E76+G76</f>
        <v>957</v>
      </c>
      <c r="E76" s="29">
        <v>957</v>
      </c>
      <c r="F76" s="29"/>
      <c r="G76" s="29"/>
    </row>
    <row r="77" spans="1:7" ht="15" customHeight="1" x14ac:dyDescent="0.25">
      <c r="A77" s="31" t="s">
        <v>134</v>
      </c>
      <c r="B77" s="21" t="s">
        <v>27</v>
      </c>
      <c r="C77" s="28" t="s">
        <v>32</v>
      </c>
      <c r="D77" s="10">
        <f>E77+G77</f>
        <v>10426</v>
      </c>
      <c r="E77" s="29">
        <v>9702</v>
      </c>
      <c r="F77" s="29"/>
      <c r="G77" s="29">
        <v>724</v>
      </c>
    </row>
    <row r="78" spans="1:7" ht="15" customHeight="1" x14ac:dyDescent="0.25">
      <c r="A78" s="27" t="s">
        <v>135</v>
      </c>
      <c r="B78" s="21" t="s">
        <v>64</v>
      </c>
      <c r="C78" s="28" t="s">
        <v>32</v>
      </c>
      <c r="D78" s="10">
        <f>E78+G78</f>
        <v>2173</v>
      </c>
      <c r="E78" s="29">
        <v>2173</v>
      </c>
      <c r="F78" s="29"/>
      <c r="G78" s="29"/>
    </row>
    <row r="79" spans="1:7" ht="15" customHeight="1" x14ac:dyDescent="0.25">
      <c r="A79" s="27" t="s">
        <v>136</v>
      </c>
      <c r="B79" s="21" t="s">
        <v>65</v>
      </c>
      <c r="C79" s="28" t="s">
        <v>32</v>
      </c>
      <c r="D79" s="10">
        <f>E79+G79</f>
        <v>1160</v>
      </c>
      <c r="E79" s="29">
        <v>1160</v>
      </c>
      <c r="F79" s="29"/>
      <c r="G79" s="29"/>
    </row>
    <row r="80" spans="1:7" ht="15" customHeight="1" x14ac:dyDescent="0.25">
      <c r="A80" s="27" t="s">
        <v>137</v>
      </c>
      <c r="B80" s="21" t="s">
        <v>28</v>
      </c>
      <c r="C80" s="28" t="s">
        <v>32</v>
      </c>
      <c r="D80" s="10">
        <f>E80+G80</f>
        <v>1159</v>
      </c>
      <c r="E80" s="29">
        <v>1159</v>
      </c>
      <c r="F80" s="29"/>
      <c r="G80" s="29"/>
    </row>
    <row r="81" spans="1:7" ht="15" customHeight="1" x14ac:dyDescent="0.25">
      <c r="A81" s="27" t="s">
        <v>138</v>
      </c>
      <c r="B81" s="21" t="s">
        <v>29</v>
      </c>
      <c r="C81" s="28" t="s">
        <v>32</v>
      </c>
      <c r="D81" s="10">
        <f>E81+G81</f>
        <v>725</v>
      </c>
      <c r="E81" s="29">
        <v>725</v>
      </c>
      <c r="F81" s="29"/>
      <c r="G81" s="29"/>
    </row>
    <row r="82" spans="1:7" ht="15" customHeight="1" x14ac:dyDescent="0.25">
      <c r="A82" s="27" t="s">
        <v>139</v>
      </c>
      <c r="B82" s="21" t="s">
        <v>75</v>
      </c>
      <c r="C82" s="28" t="s">
        <v>32</v>
      </c>
      <c r="D82" s="10">
        <f>E82+G82</f>
        <v>1015</v>
      </c>
      <c r="E82" s="29">
        <v>1015</v>
      </c>
      <c r="F82" s="29"/>
      <c r="G82" s="29"/>
    </row>
    <row r="83" spans="1:7" ht="15" customHeight="1" x14ac:dyDescent="0.25">
      <c r="A83" s="27" t="s">
        <v>140</v>
      </c>
      <c r="B83" s="21" t="s">
        <v>169</v>
      </c>
      <c r="C83" s="28" t="s">
        <v>32</v>
      </c>
      <c r="D83" s="10">
        <f>E83+G83</f>
        <v>1015</v>
      </c>
      <c r="E83" s="29">
        <v>1015</v>
      </c>
      <c r="F83" s="29"/>
      <c r="G83" s="29"/>
    </row>
    <row r="84" spans="1:7" ht="15" customHeight="1" x14ac:dyDescent="0.25">
      <c r="A84" s="27" t="s">
        <v>180</v>
      </c>
      <c r="B84" s="21" t="s">
        <v>30</v>
      </c>
      <c r="C84" s="28" t="s">
        <v>32</v>
      </c>
      <c r="D84" s="10">
        <f>E84+G84</f>
        <v>725</v>
      </c>
      <c r="E84" s="29">
        <v>725</v>
      </c>
      <c r="F84" s="29"/>
      <c r="G84" s="29"/>
    </row>
    <row r="85" spans="1:7" ht="15" customHeight="1" x14ac:dyDescent="0.25">
      <c r="A85" s="27" t="s">
        <v>141</v>
      </c>
      <c r="B85" s="10" t="s">
        <v>31</v>
      </c>
      <c r="C85" s="28" t="s">
        <v>32</v>
      </c>
      <c r="D85" s="10">
        <f>E85+G85</f>
        <v>11006</v>
      </c>
      <c r="E85" s="29">
        <v>11006</v>
      </c>
      <c r="F85" s="29"/>
      <c r="G85" s="29"/>
    </row>
    <row r="86" spans="1:7" ht="15" customHeight="1" x14ac:dyDescent="0.25">
      <c r="A86" s="27" t="s">
        <v>142</v>
      </c>
      <c r="B86" s="32" t="s">
        <v>72</v>
      </c>
      <c r="C86" s="28" t="s">
        <v>32</v>
      </c>
      <c r="D86" s="10">
        <f>E86+G86</f>
        <v>8688</v>
      </c>
      <c r="E86" s="29">
        <v>8688</v>
      </c>
      <c r="F86" s="29"/>
      <c r="G86" s="29"/>
    </row>
    <row r="87" spans="1:7" ht="15.95" customHeight="1" x14ac:dyDescent="0.25">
      <c r="A87" s="15" t="s">
        <v>143</v>
      </c>
      <c r="B87" s="19" t="s">
        <v>200</v>
      </c>
      <c r="C87" s="17"/>
      <c r="D87" s="1">
        <f>SUM(D73:D86)</f>
        <v>41861</v>
      </c>
      <c r="E87" s="1">
        <f>SUM(E73:E86)</f>
        <v>41137</v>
      </c>
      <c r="F87" s="1">
        <f>SUM(F73:F86)</f>
        <v>0</v>
      </c>
      <c r="G87" s="1">
        <f>SUM(G73:G86)</f>
        <v>724</v>
      </c>
    </row>
    <row r="88" spans="1:7" ht="15.95" customHeight="1" x14ac:dyDescent="0.25">
      <c r="A88" s="11" t="s">
        <v>144</v>
      </c>
      <c r="B88" s="269" t="s">
        <v>76</v>
      </c>
      <c r="C88" s="269"/>
      <c r="D88" s="269"/>
      <c r="E88" s="269"/>
      <c r="F88" s="269"/>
      <c r="G88" s="269"/>
    </row>
    <row r="89" spans="1:7" ht="15" customHeight="1" x14ac:dyDescent="0.25">
      <c r="A89" s="11" t="s">
        <v>145</v>
      </c>
      <c r="B89" s="10" t="s">
        <v>58</v>
      </c>
      <c r="C89" s="9" t="s">
        <v>24</v>
      </c>
      <c r="D89" s="10">
        <f>E89+G89</f>
        <v>173772</v>
      </c>
      <c r="E89" s="33">
        <v>173772</v>
      </c>
      <c r="F89" s="33">
        <v>78497</v>
      </c>
      <c r="G89" s="33"/>
    </row>
    <row r="90" spans="1:7" ht="15" customHeight="1" x14ac:dyDescent="0.25">
      <c r="A90" s="11" t="s">
        <v>146</v>
      </c>
      <c r="B90" s="10" t="s">
        <v>59</v>
      </c>
      <c r="C90" s="9" t="s">
        <v>24</v>
      </c>
      <c r="D90" s="10">
        <f>E90+G90</f>
        <v>11586</v>
      </c>
      <c r="E90" s="10">
        <v>11586</v>
      </c>
      <c r="F90" s="10"/>
      <c r="G90" s="10"/>
    </row>
    <row r="91" spans="1:7" ht="15" customHeight="1" x14ac:dyDescent="0.25">
      <c r="A91" s="11" t="s">
        <v>147</v>
      </c>
      <c r="B91" s="10" t="s">
        <v>185</v>
      </c>
      <c r="C91" s="9" t="s">
        <v>24</v>
      </c>
      <c r="D91" s="10">
        <f>E91+G91</f>
        <v>5210</v>
      </c>
      <c r="E91" s="33">
        <v>5210</v>
      </c>
      <c r="F91" s="33"/>
      <c r="G91" s="33"/>
    </row>
    <row r="92" spans="1:7" s="26" customFormat="1" ht="15" customHeight="1" x14ac:dyDescent="0.25">
      <c r="A92" s="7" t="s">
        <v>181</v>
      </c>
      <c r="B92" s="21" t="s">
        <v>77</v>
      </c>
      <c r="C92" s="22" t="s">
        <v>24</v>
      </c>
      <c r="D92" s="10">
        <f>E92+G92</f>
        <v>1500</v>
      </c>
      <c r="E92" s="10">
        <v>1500</v>
      </c>
      <c r="F92" s="10"/>
      <c r="G92" s="10"/>
    </row>
    <row r="93" spans="1:7" ht="15.95" customHeight="1" x14ac:dyDescent="0.25">
      <c r="A93" s="34" t="s">
        <v>148</v>
      </c>
      <c r="B93" s="35" t="s">
        <v>201</v>
      </c>
      <c r="C93" s="17"/>
      <c r="D93" s="1">
        <f>SUM(D89:D92)</f>
        <v>192068</v>
      </c>
      <c r="E93" s="1">
        <f>SUM(E89:E92)</f>
        <v>192068</v>
      </c>
      <c r="F93" s="1">
        <f>SUM(F89:F92)</f>
        <v>78497</v>
      </c>
      <c r="G93" s="1">
        <f>SUM(G89:G92)</f>
        <v>0</v>
      </c>
    </row>
    <row r="94" spans="1:7" ht="15.95" customHeight="1" x14ac:dyDescent="0.25">
      <c r="A94" s="36" t="s">
        <v>205</v>
      </c>
      <c r="B94" s="37" t="s">
        <v>191</v>
      </c>
      <c r="C94" s="38"/>
      <c r="D94" s="39">
        <f>D26+D39+D42+D71+D87+D93</f>
        <v>935669</v>
      </c>
      <c r="E94" s="39">
        <f>E26+E39+E42+E71+E87+E93</f>
        <v>865647</v>
      </c>
      <c r="F94" s="39">
        <f>F26+F39+F42+F71+F87+F93</f>
        <v>130293</v>
      </c>
      <c r="G94" s="39">
        <f>G26+G39+G42+G71+G87+G93</f>
        <v>70022</v>
      </c>
    </row>
    <row r="95" spans="1:7" ht="15" customHeight="1" x14ac:dyDescent="0.25">
      <c r="A95" s="40"/>
      <c r="B95" s="41"/>
      <c r="C95" s="42"/>
      <c r="D95" s="41"/>
      <c r="E95" s="41"/>
      <c r="F95" s="43"/>
      <c r="G95" s="44"/>
    </row>
    <row r="96" spans="1:7" x14ac:dyDescent="0.25">
      <c r="A96" s="40"/>
      <c r="B96" s="14"/>
      <c r="C96" s="45"/>
      <c r="D96" s="14"/>
      <c r="E96" s="14"/>
      <c r="F96" s="4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 t="s">
        <v>192</v>
      </c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</sheetData>
  <mergeCells count="23">
    <mergeCell ref="B15:G15"/>
    <mergeCell ref="B27:G27"/>
    <mergeCell ref="D12:D14"/>
    <mergeCell ref="E12:G12"/>
    <mergeCell ref="E13:F13"/>
    <mergeCell ref="B88:G88"/>
    <mergeCell ref="B1:G1"/>
    <mergeCell ref="B2:G2"/>
    <mergeCell ref="B3:G3"/>
    <mergeCell ref="B4:G4"/>
    <mergeCell ref="B5:G5"/>
    <mergeCell ref="B6:G6"/>
    <mergeCell ref="B40:G40"/>
    <mergeCell ref="B43:G43"/>
    <mergeCell ref="B72:G72"/>
    <mergeCell ref="B7:G7"/>
    <mergeCell ref="B8:G8"/>
    <mergeCell ref="I14:J14"/>
    <mergeCell ref="A10:G10"/>
    <mergeCell ref="A12:A14"/>
    <mergeCell ref="B12:B14"/>
    <mergeCell ref="C12:C14"/>
    <mergeCell ref="G13:G14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5</vt:i4>
      </vt:variant>
    </vt:vector>
  </HeadingPairs>
  <TitlesOfParts>
    <vt:vector size="17" baseType="lpstr">
      <vt:lpstr>1 pr._pajamos (2)</vt:lpstr>
      <vt:lpstr>2 pr._pajamos pagal rūšis</vt:lpstr>
      <vt:lpstr>3 pr._asignavimų suvestinė (2)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 (2)</vt:lpstr>
      <vt:lpstr>11 pr._apyvartinės lėšos (2)</vt:lpstr>
      <vt:lpstr>12 pr._suvestinė pagal prog (2</vt:lpstr>
      <vt:lpstr>'1 pr._pajamos (2)'!Print_Titles</vt:lpstr>
      <vt:lpstr>'11 pr._apyvartinės lėšos (2)'!Print_Titles</vt:lpstr>
      <vt:lpstr>'2 pr._pajamos pagal rūšis'!Print_Titles</vt:lpstr>
      <vt:lpstr>'4 pr._savarankiškos f-jos'!Print_Titles</vt:lpstr>
      <vt:lpstr>'7 pr._kita dotacija'!Print_Titles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RUZGYTĖ Eglė</cp:lastModifiedBy>
  <cp:lastPrinted>2015-01-28T06:56:51Z</cp:lastPrinted>
  <dcterms:created xsi:type="dcterms:W3CDTF">2007-01-10T08:42:24Z</dcterms:created>
  <dcterms:modified xsi:type="dcterms:W3CDTF">2016-05-19T10:28:02Z</dcterms:modified>
</cp:coreProperties>
</file>