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5195" windowHeight="12270" tabRatio="976" firstSheet="3" activeTab="11"/>
  </bookViews>
  <sheets>
    <sheet name="1 pr._pajamos" sheetId="52" r:id="rId1"/>
    <sheet name="2 pr._pajamos pagal rūšis (2)" sheetId="53" r:id="rId2"/>
    <sheet name="3 pr._asignavimų suvestinė" sheetId="54" r:id="rId3"/>
    <sheet name="4 pr._savarankiškos f-jos (2)" sheetId="55" r:id="rId4"/>
    <sheet name="5 pr._valstybinės f-jos" sheetId="56" r:id="rId5"/>
    <sheet name="6 pr._mokinio krepšelis" sheetId="57" r:id="rId6"/>
    <sheet name="7 pr._kita dotacija (2)" sheetId="58" r:id="rId7"/>
    <sheet name="8 pr._aplinkos apsaugos s. p." sheetId="6" r:id="rId8"/>
    <sheet name="9 pr._įstaigų pajamos (2)" sheetId="59" r:id="rId9"/>
    <sheet name="10 pr._skolintos lėšos (2)" sheetId="60" r:id="rId10"/>
    <sheet name="11 pr._apyvartinės lėšos" sheetId="50" r:id="rId11"/>
    <sheet name="12 pr._suvestinė pagal progr." sheetId="61" r:id="rId12"/>
  </sheets>
  <externalReferences>
    <externalReference r:id="rId13"/>
  </externalReferences>
  <definedNames>
    <definedName name="_xlnm.Print_Titles" localSheetId="0">'1 pr._pajamos'!$20:$20</definedName>
    <definedName name="_xlnm.Print_Titles" localSheetId="1">'2 pr._pajamos pagal rūšis (2)'!$18:$20</definedName>
    <definedName name="_xlnm.Print_Titles" localSheetId="2">'3 pr._asignavimų suvestinė'!$20:$22</definedName>
    <definedName name="_xlnm.Print_Titles" localSheetId="3">'4 pr._savarankiškos f-jos (2)'!$18:$20</definedName>
    <definedName name="_xlnm.Print_Titles" localSheetId="6">'7 pr._kita dotacija (2)'!$18:$20</definedName>
    <definedName name="_xlnm.Print_Titles" localSheetId="8">'9 pr._įstaigų pajamos (2)'!$18:$20</definedName>
  </definedNames>
  <calcPr calcId="145621"/>
</workbook>
</file>

<file path=xl/calcChain.xml><?xml version="1.0" encoding="utf-8"?>
<calcChain xmlns="http://schemas.openxmlformats.org/spreadsheetml/2006/main">
  <c r="Q30" i="61" l="1"/>
  <c r="Q29" i="61"/>
  <c r="N29" i="61"/>
  <c r="M29" i="61"/>
  <c r="L29" i="61"/>
  <c r="K29" i="61"/>
  <c r="J29" i="61"/>
  <c r="I29" i="61"/>
  <c r="H29" i="61"/>
  <c r="G29" i="61"/>
  <c r="F29" i="61"/>
  <c r="E29" i="61"/>
  <c r="D29" i="61"/>
  <c r="C29" i="61"/>
  <c r="Q28" i="61"/>
  <c r="N28" i="61"/>
  <c r="M28" i="61"/>
  <c r="L28" i="61"/>
  <c r="K28" i="61"/>
  <c r="J28" i="61"/>
  <c r="I28" i="61"/>
  <c r="H28" i="61"/>
  <c r="G28" i="61"/>
  <c r="F28" i="61"/>
  <c r="E28" i="61"/>
  <c r="D28" i="61"/>
  <c r="C28" i="61" s="1"/>
  <c r="Q27" i="61"/>
  <c r="N27" i="61"/>
  <c r="M27" i="61"/>
  <c r="L27" i="61"/>
  <c r="K27" i="61"/>
  <c r="J27" i="61"/>
  <c r="I27" i="61"/>
  <c r="H27" i="61"/>
  <c r="G27" i="61"/>
  <c r="F27" i="61"/>
  <c r="E27" i="61"/>
  <c r="D27" i="61"/>
  <c r="C27" i="61"/>
  <c r="Q26" i="61"/>
  <c r="N26" i="61"/>
  <c r="M26" i="61"/>
  <c r="L26" i="61"/>
  <c r="K26" i="61"/>
  <c r="J26" i="61"/>
  <c r="I26" i="61"/>
  <c r="H26" i="61"/>
  <c r="G26" i="61"/>
  <c r="F26" i="61"/>
  <c r="E26" i="61"/>
  <c r="D26" i="61"/>
  <c r="C26" i="61" s="1"/>
  <c r="Q25" i="61"/>
  <c r="N25" i="61"/>
  <c r="M25" i="61"/>
  <c r="L25" i="61"/>
  <c r="K25" i="61"/>
  <c r="J25" i="61"/>
  <c r="I25" i="61"/>
  <c r="H25" i="61"/>
  <c r="G25" i="61"/>
  <c r="F25" i="61"/>
  <c r="E25" i="61"/>
  <c r="D25" i="61"/>
  <c r="C25" i="61"/>
  <c r="Q24" i="61"/>
  <c r="N24" i="61"/>
  <c r="N30" i="61" s="1"/>
  <c r="M24" i="61"/>
  <c r="L24" i="61"/>
  <c r="L30" i="61" s="1"/>
  <c r="K24" i="61"/>
  <c r="J24" i="61"/>
  <c r="J30" i="61" s="1"/>
  <c r="I24" i="61"/>
  <c r="H24" i="61"/>
  <c r="H30" i="61" s="1"/>
  <c r="G24" i="61"/>
  <c r="F24" i="61"/>
  <c r="F30" i="61" s="1"/>
  <c r="E24" i="61"/>
  <c r="D24" i="61"/>
  <c r="C24" i="61" s="1"/>
  <c r="Q23" i="61"/>
  <c r="N23" i="61"/>
  <c r="M23" i="61"/>
  <c r="M30" i="61" s="1"/>
  <c r="L23" i="61"/>
  <c r="K23" i="61"/>
  <c r="K30" i="61" s="1"/>
  <c r="Q33" i="61" s="1"/>
  <c r="J23" i="61"/>
  <c r="I23" i="61"/>
  <c r="I30" i="61" s="1"/>
  <c r="H23" i="61"/>
  <c r="G23" i="61"/>
  <c r="G30" i="61" s="1"/>
  <c r="F23" i="61"/>
  <c r="E23" i="61"/>
  <c r="E30" i="61" s="1"/>
  <c r="D23" i="61"/>
  <c r="C23" i="61"/>
  <c r="Q22" i="61"/>
  <c r="Q21" i="61"/>
  <c r="Q31" i="61" s="1"/>
  <c r="E18" i="60"/>
  <c r="F18" i="60"/>
  <c r="F21" i="60" s="1"/>
  <c r="F47" i="60" s="1"/>
  <c r="G18" i="60"/>
  <c r="I18" i="60"/>
  <c r="J18" i="60"/>
  <c r="J21" i="60" s="1"/>
  <c r="J47" i="60" s="1"/>
  <c r="K18" i="60"/>
  <c r="M18" i="60"/>
  <c r="O18" i="60"/>
  <c r="D19" i="60"/>
  <c r="D18" i="60" s="1"/>
  <c r="D21" i="60" s="1"/>
  <c r="H19" i="60"/>
  <c r="H18" i="60" s="1"/>
  <c r="H21" i="60" s="1"/>
  <c r="L19" i="60"/>
  <c r="L18" i="60" s="1"/>
  <c r="L21" i="60" s="1"/>
  <c r="M19" i="60"/>
  <c r="N19" i="60"/>
  <c r="N18" i="60" s="1"/>
  <c r="N21" i="60" s="1"/>
  <c r="N47" i="60" s="1"/>
  <c r="O19" i="60"/>
  <c r="D20" i="60"/>
  <c r="H20" i="60"/>
  <c r="L20" i="60"/>
  <c r="M20" i="60"/>
  <c r="N20" i="60"/>
  <c r="O20" i="60"/>
  <c r="Q20" i="60"/>
  <c r="E21" i="60"/>
  <c r="G21" i="60"/>
  <c r="I21" i="60"/>
  <c r="K21" i="60"/>
  <c r="M21" i="60"/>
  <c r="O21" i="60"/>
  <c r="E23" i="60"/>
  <c r="F23" i="60"/>
  <c r="G23" i="60"/>
  <c r="I23" i="60"/>
  <c r="J23" i="60"/>
  <c r="K23" i="60"/>
  <c r="D24" i="60"/>
  <c r="D23" i="60" s="1"/>
  <c r="D28" i="60" s="1"/>
  <c r="H24" i="60"/>
  <c r="H23" i="60" s="1"/>
  <c r="H28" i="60" s="1"/>
  <c r="L24" i="60"/>
  <c r="M24" i="60"/>
  <c r="N24" i="60"/>
  <c r="N23" i="60" s="1"/>
  <c r="N28" i="60" s="1"/>
  <c r="O24" i="60"/>
  <c r="D25" i="60"/>
  <c r="H25" i="60"/>
  <c r="M25" i="60"/>
  <c r="M23" i="60" s="1"/>
  <c r="M28" i="60" s="1"/>
  <c r="N25" i="60"/>
  <c r="O25" i="60"/>
  <c r="O23" i="60" s="1"/>
  <c r="O28" i="60" s="1"/>
  <c r="O47" i="60" s="1"/>
  <c r="D26" i="60"/>
  <c r="H26" i="60"/>
  <c r="L26" i="60"/>
  <c r="Q23" i="60" s="1"/>
  <c r="M26" i="60"/>
  <c r="N26" i="60"/>
  <c r="O26" i="60"/>
  <c r="D27" i="60"/>
  <c r="H27" i="60"/>
  <c r="M27" i="60"/>
  <c r="L27" i="60" s="1"/>
  <c r="N27" i="60"/>
  <c r="O27" i="60"/>
  <c r="E28" i="60"/>
  <c r="F28" i="60"/>
  <c r="G28" i="60"/>
  <c r="I28" i="60"/>
  <c r="J28" i="60"/>
  <c r="K28" i="60"/>
  <c r="D30" i="60"/>
  <c r="D31" i="60" s="1"/>
  <c r="H30" i="60"/>
  <c r="H31" i="60" s="1"/>
  <c r="L30" i="60"/>
  <c r="L31" i="60" s="1"/>
  <c r="M30" i="60"/>
  <c r="N30" i="60"/>
  <c r="N31" i="60" s="1"/>
  <c r="O30" i="60"/>
  <c r="E31" i="60"/>
  <c r="F31" i="60"/>
  <c r="G31" i="60"/>
  <c r="I31" i="60"/>
  <c r="J31" i="60"/>
  <c r="K31" i="60"/>
  <c r="M31" i="60"/>
  <c r="O31" i="60"/>
  <c r="E33" i="60"/>
  <c r="F33" i="60"/>
  <c r="G33" i="60"/>
  <c r="I33" i="60"/>
  <c r="J33" i="60"/>
  <c r="K33" i="60"/>
  <c r="D34" i="60"/>
  <c r="D33" i="60" s="1"/>
  <c r="D39" i="60" s="1"/>
  <c r="H34" i="60"/>
  <c r="H33" i="60" s="1"/>
  <c r="H39" i="60" s="1"/>
  <c r="M34" i="60"/>
  <c r="M33" i="60" s="1"/>
  <c r="M39" i="60" s="1"/>
  <c r="N34" i="60"/>
  <c r="O34" i="60"/>
  <c r="D35" i="60"/>
  <c r="H35" i="60"/>
  <c r="M35" i="60"/>
  <c r="L35" i="60" s="1"/>
  <c r="N35" i="60"/>
  <c r="N33" i="60" s="1"/>
  <c r="N39" i="60" s="1"/>
  <c r="O35" i="60"/>
  <c r="O33" i="60" s="1"/>
  <c r="O39" i="60" s="1"/>
  <c r="D36" i="60"/>
  <c r="H36" i="60"/>
  <c r="M36" i="60"/>
  <c r="L36" i="60" s="1"/>
  <c r="N36" i="60"/>
  <c r="O36" i="60"/>
  <c r="D37" i="60"/>
  <c r="H37" i="60"/>
  <c r="M37" i="60"/>
  <c r="L37" i="60" s="1"/>
  <c r="N37" i="60"/>
  <c r="O37" i="60"/>
  <c r="D38" i="60"/>
  <c r="H38" i="60"/>
  <c r="M38" i="60"/>
  <c r="L38" i="60" s="1"/>
  <c r="N38" i="60"/>
  <c r="O38" i="60"/>
  <c r="E39" i="60"/>
  <c r="F39" i="60"/>
  <c r="G39" i="60"/>
  <c r="I39" i="60"/>
  <c r="J39" i="60"/>
  <c r="K39" i="60"/>
  <c r="D41" i="60"/>
  <c r="D42" i="60" s="1"/>
  <c r="H41" i="60"/>
  <c r="H42" i="60" s="1"/>
  <c r="M41" i="60"/>
  <c r="L41" i="60" s="1"/>
  <c r="L42" i="60" s="1"/>
  <c r="N41" i="60"/>
  <c r="O41" i="60"/>
  <c r="E42" i="60"/>
  <c r="F42" i="60"/>
  <c r="G42" i="60"/>
  <c r="I42" i="60"/>
  <c r="J42" i="60"/>
  <c r="K42" i="60"/>
  <c r="M42" i="60"/>
  <c r="N42" i="60"/>
  <c r="O42" i="60"/>
  <c r="D44" i="60"/>
  <c r="H44" i="60"/>
  <c r="H46" i="60" s="1"/>
  <c r="M44" i="60"/>
  <c r="L44" i="60" s="1"/>
  <c r="L46" i="60" s="1"/>
  <c r="N44" i="60"/>
  <c r="O44" i="60"/>
  <c r="D45" i="60"/>
  <c r="D46" i="60" s="1"/>
  <c r="H45" i="60"/>
  <c r="M45" i="60"/>
  <c r="L45" i="60" s="1"/>
  <c r="N45" i="60"/>
  <c r="O45" i="60"/>
  <c r="E46" i="60"/>
  <c r="F46" i="60"/>
  <c r="G46" i="60"/>
  <c r="I46" i="60"/>
  <c r="J46" i="60"/>
  <c r="K46" i="60"/>
  <c r="M46" i="60"/>
  <c r="N46" i="60"/>
  <c r="O46" i="60"/>
  <c r="E47" i="60"/>
  <c r="G47" i="60"/>
  <c r="I47" i="60"/>
  <c r="K47" i="60"/>
  <c r="D22" i="59"/>
  <c r="H22" i="59"/>
  <c r="H32" i="59" s="1"/>
  <c r="L22" i="59"/>
  <c r="M22" i="59"/>
  <c r="N22" i="59"/>
  <c r="O22" i="59"/>
  <c r="D23" i="59"/>
  <c r="H23" i="59"/>
  <c r="M23" i="59"/>
  <c r="L23" i="59" s="1"/>
  <c r="N23" i="59"/>
  <c r="N32" i="59" s="1"/>
  <c r="O23" i="59"/>
  <c r="D24" i="59"/>
  <c r="H24" i="59"/>
  <c r="L24" i="59"/>
  <c r="M24" i="59"/>
  <c r="N24" i="59"/>
  <c r="O24" i="59"/>
  <c r="D25" i="59"/>
  <c r="H25" i="59"/>
  <c r="M25" i="59"/>
  <c r="L25" i="59" s="1"/>
  <c r="N25" i="59"/>
  <c r="O25" i="59"/>
  <c r="D26" i="59"/>
  <c r="H26" i="59"/>
  <c r="L26" i="59"/>
  <c r="M26" i="59"/>
  <c r="N26" i="59"/>
  <c r="O26" i="59"/>
  <c r="D27" i="59"/>
  <c r="H27" i="59"/>
  <c r="M27" i="59"/>
  <c r="L27" i="59" s="1"/>
  <c r="N27" i="59"/>
  <c r="O27" i="59"/>
  <c r="D28" i="59"/>
  <c r="H28" i="59"/>
  <c r="L28" i="59"/>
  <c r="M28" i="59"/>
  <c r="N28" i="59"/>
  <c r="O28" i="59"/>
  <c r="D29" i="59"/>
  <c r="H29" i="59"/>
  <c r="M29" i="59"/>
  <c r="L29" i="59" s="1"/>
  <c r="N29" i="59"/>
  <c r="O29" i="59"/>
  <c r="D30" i="59"/>
  <c r="H30" i="59"/>
  <c r="M30" i="59"/>
  <c r="N30" i="59"/>
  <c r="O30" i="59"/>
  <c r="O32" i="59" s="1"/>
  <c r="D31" i="59"/>
  <c r="H31" i="59"/>
  <c r="L31" i="59"/>
  <c r="M31" i="59"/>
  <c r="N31" i="59"/>
  <c r="O31" i="59"/>
  <c r="E32" i="59"/>
  <c r="F32" i="59"/>
  <c r="G32" i="59"/>
  <c r="G103" i="59" s="1"/>
  <c r="I32" i="59"/>
  <c r="J32" i="59"/>
  <c r="J103" i="59" s="1"/>
  <c r="K32" i="59"/>
  <c r="D34" i="59"/>
  <c r="H34" i="59"/>
  <c r="M34" i="59"/>
  <c r="N34" i="59"/>
  <c r="O34" i="59"/>
  <c r="D35" i="59"/>
  <c r="H35" i="59"/>
  <c r="L35" i="59"/>
  <c r="M35" i="59"/>
  <c r="N35" i="59"/>
  <c r="O35" i="59"/>
  <c r="D36" i="59"/>
  <c r="H36" i="59"/>
  <c r="M36" i="59"/>
  <c r="L36" i="59" s="1"/>
  <c r="N36" i="59"/>
  <c r="O36" i="59"/>
  <c r="D37" i="59"/>
  <c r="H37" i="59"/>
  <c r="M37" i="59"/>
  <c r="N37" i="59"/>
  <c r="O37" i="59"/>
  <c r="D38" i="59"/>
  <c r="H38" i="59"/>
  <c r="M38" i="59"/>
  <c r="M45" i="59" s="1"/>
  <c r="N38" i="59"/>
  <c r="O38" i="59"/>
  <c r="D39" i="59"/>
  <c r="H39" i="59"/>
  <c r="M39" i="59"/>
  <c r="N39" i="59"/>
  <c r="O39" i="59"/>
  <c r="D40" i="59"/>
  <c r="H40" i="59"/>
  <c r="M40" i="59"/>
  <c r="L40" i="59" s="1"/>
  <c r="N40" i="59"/>
  <c r="O40" i="59"/>
  <c r="D41" i="59"/>
  <c r="H41" i="59"/>
  <c r="M41" i="59"/>
  <c r="L41" i="59" s="1"/>
  <c r="N41" i="59"/>
  <c r="O41" i="59"/>
  <c r="D42" i="59"/>
  <c r="H42" i="59"/>
  <c r="M42" i="59"/>
  <c r="L42" i="59" s="1"/>
  <c r="N42" i="59"/>
  <c r="O42" i="59"/>
  <c r="D43" i="59"/>
  <c r="H43" i="59"/>
  <c r="M43" i="59"/>
  <c r="L43" i="59" s="1"/>
  <c r="N43" i="59"/>
  <c r="O43" i="59"/>
  <c r="D44" i="59"/>
  <c r="H44" i="59"/>
  <c r="L44" i="59"/>
  <c r="M44" i="59"/>
  <c r="N44" i="59"/>
  <c r="O44" i="59"/>
  <c r="D45" i="59"/>
  <c r="E45" i="59"/>
  <c r="E103" i="59" s="1"/>
  <c r="F45" i="59"/>
  <c r="G45" i="59"/>
  <c r="H45" i="59"/>
  <c r="I45" i="59"/>
  <c r="J45" i="59"/>
  <c r="K45" i="59"/>
  <c r="D47" i="59"/>
  <c r="D48" i="59" s="1"/>
  <c r="H47" i="59"/>
  <c r="H48" i="59" s="1"/>
  <c r="M47" i="59"/>
  <c r="L47" i="59" s="1"/>
  <c r="N47" i="59"/>
  <c r="O47" i="59"/>
  <c r="E48" i="59"/>
  <c r="F48" i="59"/>
  <c r="G48" i="59"/>
  <c r="I48" i="59"/>
  <c r="J48" i="59"/>
  <c r="K48" i="59"/>
  <c r="M48" i="59"/>
  <c r="N48" i="59"/>
  <c r="O48" i="59"/>
  <c r="D50" i="59"/>
  <c r="H50" i="59"/>
  <c r="M50" i="59"/>
  <c r="N50" i="59"/>
  <c r="O50" i="59"/>
  <c r="D51" i="59"/>
  <c r="H51" i="59"/>
  <c r="M51" i="59"/>
  <c r="L51" i="59" s="1"/>
  <c r="N51" i="59"/>
  <c r="O51" i="59"/>
  <c r="D52" i="59"/>
  <c r="H52" i="59"/>
  <c r="M52" i="59"/>
  <c r="L52" i="59" s="1"/>
  <c r="N52" i="59"/>
  <c r="O52" i="59"/>
  <c r="D53" i="59"/>
  <c r="H53" i="59"/>
  <c r="M53" i="59"/>
  <c r="L53" i="59" s="1"/>
  <c r="N53" i="59"/>
  <c r="N80" i="59" s="1"/>
  <c r="O53" i="59"/>
  <c r="D54" i="59"/>
  <c r="H54" i="59"/>
  <c r="L54" i="59"/>
  <c r="M54" i="59"/>
  <c r="N54" i="59"/>
  <c r="O54" i="59"/>
  <c r="D55" i="59"/>
  <c r="H55" i="59"/>
  <c r="M55" i="59"/>
  <c r="N55" i="59"/>
  <c r="O55" i="59"/>
  <c r="D56" i="59"/>
  <c r="H56" i="59"/>
  <c r="M56" i="59"/>
  <c r="L56" i="59" s="1"/>
  <c r="N56" i="59"/>
  <c r="O56" i="59"/>
  <c r="D57" i="59"/>
  <c r="H57" i="59"/>
  <c r="M57" i="59"/>
  <c r="N57" i="59"/>
  <c r="O57" i="59"/>
  <c r="D58" i="59"/>
  <c r="H58" i="59"/>
  <c r="M58" i="59"/>
  <c r="L58" i="59" s="1"/>
  <c r="N58" i="59"/>
  <c r="O58" i="59"/>
  <c r="D59" i="59"/>
  <c r="H59" i="59"/>
  <c r="M59" i="59"/>
  <c r="L59" i="59" s="1"/>
  <c r="N59" i="59"/>
  <c r="O59" i="59"/>
  <c r="D60" i="59"/>
  <c r="H60" i="59"/>
  <c r="M60" i="59"/>
  <c r="L60" i="59" s="1"/>
  <c r="N60" i="59"/>
  <c r="O60" i="59"/>
  <c r="D61" i="59"/>
  <c r="H61" i="59"/>
  <c r="M61" i="59"/>
  <c r="L61" i="59" s="1"/>
  <c r="N61" i="59"/>
  <c r="O61" i="59"/>
  <c r="D62" i="59"/>
  <c r="H62" i="59"/>
  <c r="L62" i="59"/>
  <c r="M62" i="59"/>
  <c r="N62" i="59"/>
  <c r="O62" i="59"/>
  <c r="D63" i="59"/>
  <c r="H63" i="59"/>
  <c r="M63" i="59"/>
  <c r="N63" i="59"/>
  <c r="O63" i="59"/>
  <c r="D64" i="59"/>
  <c r="H64" i="59"/>
  <c r="M64" i="59"/>
  <c r="L64" i="59" s="1"/>
  <c r="N64" i="59"/>
  <c r="O64" i="59"/>
  <c r="D65" i="59"/>
  <c r="H65" i="59"/>
  <c r="M65" i="59"/>
  <c r="N65" i="59"/>
  <c r="O65" i="59"/>
  <c r="D66" i="59"/>
  <c r="H66" i="59"/>
  <c r="M66" i="59"/>
  <c r="L66" i="59" s="1"/>
  <c r="N66" i="59"/>
  <c r="O66" i="59"/>
  <c r="D67" i="59"/>
  <c r="H67" i="59"/>
  <c r="M67" i="59"/>
  <c r="L67" i="59" s="1"/>
  <c r="N67" i="59"/>
  <c r="O67" i="59"/>
  <c r="D68" i="59"/>
  <c r="H68" i="59"/>
  <c r="M68" i="59"/>
  <c r="L68" i="59" s="1"/>
  <c r="N68" i="59"/>
  <c r="O68" i="59"/>
  <c r="D69" i="59"/>
  <c r="H69" i="59"/>
  <c r="M69" i="59"/>
  <c r="L69" i="59" s="1"/>
  <c r="N69" i="59"/>
  <c r="O69" i="59"/>
  <c r="D70" i="59"/>
  <c r="H70" i="59"/>
  <c r="L70" i="59"/>
  <c r="M70" i="59"/>
  <c r="N70" i="59"/>
  <c r="O70" i="59"/>
  <c r="D71" i="59"/>
  <c r="H71" i="59"/>
  <c r="M71" i="59"/>
  <c r="N71" i="59"/>
  <c r="O71" i="59"/>
  <c r="D72" i="59"/>
  <c r="H72" i="59"/>
  <c r="M72" i="59"/>
  <c r="L72" i="59" s="1"/>
  <c r="N72" i="59"/>
  <c r="O72" i="59"/>
  <c r="D73" i="59"/>
  <c r="H73" i="59"/>
  <c r="M73" i="59"/>
  <c r="N73" i="59"/>
  <c r="O73" i="59"/>
  <c r="D74" i="59"/>
  <c r="H74" i="59"/>
  <c r="M74" i="59"/>
  <c r="L74" i="59" s="1"/>
  <c r="N74" i="59"/>
  <c r="O74" i="59"/>
  <c r="D75" i="59"/>
  <c r="H75" i="59"/>
  <c r="M75" i="59"/>
  <c r="L75" i="59" s="1"/>
  <c r="N75" i="59"/>
  <c r="O75" i="59"/>
  <c r="D76" i="59"/>
  <c r="H76" i="59"/>
  <c r="M76" i="59"/>
  <c r="L76" i="59" s="1"/>
  <c r="N76" i="59"/>
  <c r="O76" i="59"/>
  <c r="D77" i="59"/>
  <c r="H77" i="59"/>
  <c r="M77" i="59"/>
  <c r="L77" i="59" s="1"/>
  <c r="N77" i="59"/>
  <c r="O77" i="59"/>
  <c r="D78" i="59"/>
  <c r="H78" i="59"/>
  <c r="L78" i="59"/>
  <c r="M78" i="59"/>
  <c r="N78" i="59"/>
  <c r="O78" i="59"/>
  <c r="D79" i="59"/>
  <c r="H79" i="59"/>
  <c r="M79" i="59"/>
  <c r="N79" i="59"/>
  <c r="O79" i="59"/>
  <c r="E80" i="59"/>
  <c r="F80" i="59"/>
  <c r="G80" i="59"/>
  <c r="I80" i="59"/>
  <c r="J80" i="59"/>
  <c r="K80" i="59"/>
  <c r="O80" i="59"/>
  <c r="D82" i="59"/>
  <c r="H82" i="59"/>
  <c r="M82" i="59"/>
  <c r="N82" i="59"/>
  <c r="O82" i="59"/>
  <c r="D83" i="59"/>
  <c r="H83" i="59"/>
  <c r="M83" i="59"/>
  <c r="N83" i="59"/>
  <c r="O83" i="59"/>
  <c r="O96" i="59" s="1"/>
  <c r="D84" i="59"/>
  <c r="H84" i="59"/>
  <c r="M84" i="59"/>
  <c r="L84" i="59" s="1"/>
  <c r="N84" i="59"/>
  <c r="O84" i="59"/>
  <c r="D85" i="59"/>
  <c r="H85" i="59"/>
  <c r="M85" i="59"/>
  <c r="L85" i="59" s="1"/>
  <c r="N85" i="59"/>
  <c r="O85" i="59"/>
  <c r="D86" i="59"/>
  <c r="H86" i="59"/>
  <c r="M86" i="59"/>
  <c r="L86" i="59" s="1"/>
  <c r="N86" i="59"/>
  <c r="O86" i="59"/>
  <c r="D87" i="59"/>
  <c r="H87" i="59"/>
  <c r="M87" i="59"/>
  <c r="L87" i="59" s="1"/>
  <c r="N87" i="59"/>
  <c r="O87" i="59"/>
  <c r="D88" i="59"/>
  <c r="H88" i="59"/>
  <c r="L88" i="59"/>
  <c r="M88" i="59"/>
  <c r="N88" i="59"/>
  <c r="O88" i="59"/>
  <c r="D89" i="59"/>
  <c r="H89" i="59"/>
  <c r="M89" i="59"/>
  <c r="N89" i="59"/>
  <c r="O89" i="59"/>
  <c r="D90" i="59"/>
  <c r="H90" i="59"/>
  <c r="M90" i="59"/>
  <c r="L90" i="59" s="1"/>
  <c r="N90" i="59"/>
  <c r="O90" i="59"/>
  <c r="D91" i="59"/>
  <c r="H91" i="59"/>
  <c r="M91" i="59"/>
  <c r="N91" i="59"/>
  <c r="O91" i="59"/>
  <c r="D92" i="59"/>
  <c r="H92" i="59"/>
  <c r="M92" i="59"/>
  <c r="L92" i="59" s="1"/>
  <c r="N92" i="59"/>
  <c r="O92" i="59"/>
  <c r="D93" i="59"/>
  <c r="H93" i="59"/>
  <c r="M93" i="59"/>
  <c r="L93" i="59" s="1"/>
  <c r="N93" i="59"/>
  <c r="O93" i="59"/>
  <c r="D94" i="59"/>
  <c r="H94" i="59"/>
  <c r="M94" i="59"/>
  <c r="L94" i="59" s="1"/>
  <c r="N94" i="59"/>
  <c r="O94" i="59"/>
  <c r="D95" i="59"/>
  <c r="H95" i="59"/>
  <c r="M95" i="59"/>
  <c r="L95" i="59" s="1"/>
  <c r="N95" i="59"/>
  <c r="O95" i="59"/>
  <c r="E96" i="59"/>
  <c r="F96" i="59"/>
  <c r="G96" i="59"/>
  <c r="I96" i="59"/>
  <c r="J96" i="59"/>
  <c r="K96" i="59"/>
  <c r="N96" i="59"/>
  <c r="D98" i="59"/>
  <c r="H98" i="59"/>
  <c r="L98" i="59"/>
  <c r="M98" i="59"/>
  <c r="N98" i="59"/>
  <c r="O98" i="59"/>
  <c r="D99" i="59"/>
  <c r="D102" i="59" s="1"/>
  <c r="H99" i="59"/>
  <c r="M99" i="59"/>
  <c r="N99" i="59"/>
  <c r="N102" i="59" s="1"/>
  <c r="O99" i="59"/>
  <c r="O102" i="59" s="1"/>
  <c r="D100" i="59"/>
  <c r="H100" i="59"/>
  <c r="M100" i="59"/>
  <c r="L100" i="59" s="1"/>
  <c r="N100" i="59"/>
  <c r="O100" i="59"/>
  <c r="D101" i="59"/>
  <c r="H101" i="59"/>
  <c r="M101" i="59"/>
  <c r="N101" i="59"/>
  <c r="O101" i="59"/>
  <c r="E102" i="59"/>
  <c r="F102" i="59"/>
  <c r="G102" i="59"/>
  <c r="I102" i="59"/>
  <c r="J102" i="59"/>
  <c r="K102" i="59"/>
  <c r="F103" i="59"/>
  <c r="I103" i="59"/>
  <c r="K103" i="59"/>
  <c r="D22" i="58"/>
  <c r="H22" i="58"/>
  <c r="M22" i="58"/>
  <c r="N22" i="58"/>
  <c r="O22" i="58"/>
  <c r="E24" i="58"/>
  <c r="F24" i="58"/>
  <c r="G24" i="58"/>
  <c r="I24" i="58"/>
  <c r="J24" i="58"/>
  <c r="K24" i="58"/>
  <c r="M24" i="58"/>
  <c r="D25" i="58"/>
  <c r="H25" i="58"/>
  <c r="M25" i="58"/>
  <c r="N25" i="58"/>
  <c r="N24" i="58" s="1"/>
  <c r="O25" i="58"/>
  <c r="D26" i="58"/>
  <c r="H26" i="58"/>
  <c r="L26" i="58"/>
  <c r="M26" i="58"/>
  <c r="N26" i="58"/>
  <c r="O26" i="58"/>
  <c r="D27" i="58"/>
  <c r="H27" i="58"/>
  <c r="M27" i="58"/>
  <c r="N27" i="58"/>
  <c r="O27" i="58"/>
  <c r="E28" i="58"/>
  <c r="D28" i="58" s="1"/>
  <c r="F28" i="58"/>
  <c r="G28" i="58"/>
  <c r="I28" i="58"/>
  <c r="H28" i="58" s="1"/>
  <c r="J28" i="58"/>
  <c r="K28" i="58"/>
  <c r="O28" i="58"/>
  <c r="D29" i="58"/>
  <c r="H29" i="58"/>
  <c r="M29" i="58"/>
  <c r="N29" i="58"/>
  <c r="O29" i="58"/>
  <c r="D30" i="58"/>
  <c r="H30" i="58"/>
  <c r="M30" i="58"/>
  <c r="L30" i="58" s="1"/>
  <c r="N30" i="58"/>
  <c r="N28" i="58" s="1"/>
  <c r="O30" i="58"/>
  <c r="D31" i="58"/>
  <c r="H31" i="58"/>
  <c r="L31" i="58"/>
  <c r="M31" i="58"/>
  <c r="N31" i="58"/>
  <c r="O31" i="58"/>
  <c r="D32" i="58"/>
  <c r="E32" i="58"/>
  <c r="F32" i="58"/>
  <c r="G32" i="58"/>
  <c r="H32" i="58"/>
  <c r="I32" i="58"/>
  <c r="J32" i="58"/>
  <c r="K32" i="58"/>
  <c r="D33" i="58"/>
  <c r="H33" i="58"/>
  <c r="M33" i="58"/>
  <c r="L33" i="58" s="1"/>
  <c r="N33" i="58"/>
  <c r="O33" i="58"/>
  <c r="O32" i="58" s="1"/>
  <c r="D34" i="58"/>
  <c r="H34" i="58"/>
  <c r="M34" i="58"/>
  <c r="N34" i="58"/>
  <c r="O34" i="58"/>
  <c r="D35" i="58"/>
  <c r="H35" i="58"/>
  <c r="M35" i="58"/>
  <c r="L35" i="58" s="1"/>
  <c r="N35" i="58"/>
  <c r="O35" i="58"/>
  <c r="E36" i="58"/>
  <c r="D36" i="58" s="1"/>
  <c r="F36" i="58"/>
  <c r="G36" i="58"/>
  <c r="I36" i="58"/>
  <c r="J36" i="58"/>
  <c r="K36" i="58"/>
  <c r="N36" i="58"/>
  <c r="D37" i="58"/>
  <c r="H37" i="58"/>
  <c r="L37" i="58"/>
  <c r="M37" i="58"/>
  <c r="N37" i="58"/>
  <c r="O37" i="58"/>
  <c r="D38" i="58"/>
  <c r="H38" i="58"/>
  <c r="M38" i="58"/>
  <c r="L38" i="58" s="1"/>
  <c r="N38" i="58"/>
  <c r="O38" i="58"/>
  <c r="O36" i="58" s="1"/>
  <c r="D39" i="58"/>
  <c r="H39" i="58"/>
  <c r="M39" i="58"/>
  <c r="L39" i="58" s="1"/>
  <c r="N39" i="58"/>
  <c r="O39" i="58"/>
  <c r="E40" i="58"/>
  <c r="F40" i="58"/>
  <c r="G40" i="58"/>
  <c r="I40" i="58"/>
  <c r="H40" i="58" s="1"/>
  <c r="J40" i="58"/>
  <c r="K40" i="58"/>
  <c r="M40" i="58"/>
  <c r="D41" i="58"/>
  <c r="H41" i="58"/>
  <c r="M41" i="58"/>
  <c r="L41" i="58" s="1"/>
  <c r="N41" i="58"/>
  <c r="N40" i="58" s="1"/>
  <c r="O41" i="58"/>
  <c r="D42" i="58"/>
  <c r="H42" i="58"/>
  <c r="L42" i="58"/>
  <c r="M42" i="58"/>
  <c r="N42" i="58"/>
  <c r="O42" i="58"/>
  <c r="D43" i="58"/>
  <c r="H43" i="58"/>
  <c r="M43" i="58"/>
  <c r="L43" i="58" s="1"/>
  <c r="N43" i="58"/>
  <c r="O43" i="58"/>
  <c r="E44" i="58"/>
  <c r="F44" i="58"/>
  <c r="G44" i="58"/>
  <c r="I44" i="58"/>
  <c r="J44" i="58"/>
  <c r="K44" i="58"/>
  <c r="J30" i="54" s="1"/>
  <c r="O44" i="58"/>
  <c r="D45" i="58"/>
  <c r="H45" i="58"/>
  <c r="M45" i="58"/>
  <c r="N45" i="58"/>
  <c r="O45" i="58"/>
  <c r="D46" i="58"/>
  <c r="H46" i="58"/>
  <c r="M46" i="58"/>
  <c r="N46" i="58"/>
  <c r="N44" i="58" s="1"/>
  <c r="O46" i="58"/>
  <c r="D47" i="58"/>
  <c r="H47" i="58"/>
  <c r="L47" i="58"/>
  <c r="M47" i="58"/>
  <c r="N47" i="58"/>
  <c r="O47" i="58"/>
  <c r="D48" i="58"/>
  <c r="E48" i="58"/>
  <c r="F48" i="58"/>
  <c r="G48" i="58"/>
  <c r="H48" i="58"/>
  <c r="I48" i="58"/>
  <c r="J48" i="58"/>
  <c r="K48" i="58"/>
  <c r="D49" i="58"/>
  <c r="H49" i="58"/>
  <c r="M49" i="58"/>
  <c r="L49" i="58" s="1"/>
  <c r="N49" i="58"/>
  <c r="O49" i="58"/>
  <c r="O48" i="58" s="1"/>
  <c r="D50" i="58"/>
  <c r="H50" i="58"/>
  <c r="M50" i="58"/>
  <c r="N50" i="58"/>
  <c r="O50" i="58"/>
  <c r="D51" i="58"/>
  <c r="H51" i="58"/>
  <c r="M51" i="58"/>
  <c r="N51" i="58"/>
  <c r="O51" i="58"/>
  <c r="E52" i="58"/>
  <c r="F52" i="58"/>
  <c r="G52" i="58"/>
  <c r="I52" i="58"/>
  <c r="H52" i="58" s="1"/>
  <c r="J52" i="58"/>
  <c r="K52" i="58"/>
  <c r="N52" i="58"/>
  <c r="D53" i="58"/>
  <c r="H53" i="58"/>
  <c r="L53" i="58"/>
  <c r="M53" i="58"/>
  <c r="N53" i="58"/>
  <c r="O53" i="58"/>
  <c r="D54" i="58"/>
  <c r="H54" i="58"/>
  <c r="M54" i="58"/>
  <c r="L54" i="58" s="1"/>
  <c r="N54" i="58"/>
  <c r="O54" i="58"/>
  <c r="O52" i="58" s="1"/>
  <c r="D55" i="58"/>
  <c r="H55" i="58"/>
  <c r="M55" i="58"/>
  <c r="L55" i="58" s="1"/>
  <c r="N55" i="58"/>
  <c r="O55" i="58"/>
  <c r="E56" i="58"/>
  <c r="D56" i="58" s="1"/>
  <c r="F56" i="58"/>
  <c r="G56" i="58"/>
  <c r="I56" i="58"/>
  <c r="J56" i="58"/>
  <c r="K56" i="58"/>
  <c r="M56" i="58"/>
  <c r="D57" i="58"/>
  <c r="H57" i="58"/>
  <c r="M57" i="58"/>
  <c r="N57" i="58"/>
  <c r="N56" i="58" s="1"/>
  <c r="O57" i="58"/>
  <c r="D58" i="58"/>
  <c r="H58" i="58"/>
  <c r="L58" i="58"/>
  <c r="M58" i="58"/>
  <c r="N58" i="58"/>
  <c r="O58" i="58"/>
  <c r="D59" i="58"/>
  <c r="H59" i="58"/>
  <c r="M59" i="58"/>
  <c r="L59" i="58" s="1"/>
  <c r="N59" i="58"/>
  <c r="O59" i="58"/>
  <c r="E60" i="58"/>
  <c r="D60" i="58" s="1"/>
  <c r="F60" i="58"/>
  <c r="G60" i="58"/>
  <c r="I60" i="58"/>
  <c r="J60" i="58"/>
  <c r="K60" i="58"/>
  <c r="J34" i="54" s="1"/>
  <c r="O60" i="58"/>
  <c r="D61" i="58"/>
  <c r="H61" i="58"/>
  <c r="M61" i="58"/>
  <c r="N61" i="58"/>
  <c r="O61" i="58"/>
  <c r="D62" i="58"/>
  <c r="H62" i="58"/>
  <c r="M62" i="58"/>
  <c r="L62" i="58" s="1"/>
  <c r="N62" i="58"/>
  <c r="N60" i="58" s="1"/>
  <c r="O62" i="58"/>
  <c r="D63" i="58"/>
  <c r="H63" i="58"/>
  <c r="L63" i="58"/>
  <c r="M63" i="58"/>
  <c r="N63" i="58"/>
  <c r="O63" i="58"/>
  <c r="D64" i="58"/>
  <c r="E64" i="58"/>
  <c r="F64" i="58"/>
  <c r="G64" i="58"/>
  <c r="H64" i="58"/>
  <c r="I64" i="58"/>
  <c r="J64" i="58"/>
  <c r="K64" i="58"/>
  <c r="D65" i="58"/>
  <c r="H65" i="58"/>
  <c r="M65" i="58"/>
  <c r="N65" i="58"/>
  <c r="O65" i="58"/>
  <c r="O64" i="58" s="1"/>
  <c r="D66" i="58"/>
  <c r="H66" i="58"/>
  <c r="M66" i="58"/>
  <c r="N66" i="58"/>
  <c r="O66" i="58"/>
  <c r="D67" i="58"/>
  <c r="H67" i="58"/>
  <c r="M67" i="58"/>
  <c r="L67" i="58" s="1"/>
  <c r="N67" i="58"/>
  <c r="O67" i="58"/>
  <c r="J68" i="58"/>
  <c r="E70" i="58"/>
  <c r="F70" i="58"/>
  <c r="G70" i="58"/>
  <c r="G73" i="58" s="1"/>
  <c r="I70" i="58"/>
  <c r="J70" i="58"/>
  <c r="K70" i="58"/>
  <c r="K73" i="58" s="1"/>
  <c r="N70" i="58"/>
  <c r="N73" i="58" s="1"/>
  <c r="D71" i="58"/>
  <c r="H71" i="58"/>
  <c r="L71" i="58"/>
  <c r="M71" i="58"/>
  <c r="M70" i="58" s="1"/>
  <c r="N71" i="58"/>
  <c r="O71" i="58"/>
  <c r="D72" i="58"/>
  <c r="H72" i="58"/>
  <c r="M72" i="58"/>
  <c r="L72" i="58" s="1"/>
  <c r="N72" i="58"/>
  <c r="O72" i="58"/>
  <c r="O70" i="58" s="1"/>
  <c r="O73" i="58" s="1"/>
  <c r="E73" i="58"/>
  <c r="F73" i="58"/>
  <c r="I73" i="58"/>
  <c r="J73" i="58"/>
  <c r="M73" i="58"/>
  <c r="D75" i="58"/>
  <c r="H75" i="58"/>
  <c r="H77" i="58" s="1"/>
  <c r="M75" i="58"/>
  <c r="N75" i="58"/>
  <c r="O75" i="58"/>
  <c r="D77" i="58"/>
  <c r="E77" i="58"/>
  <c r="F77" i="58"/>
  <c r="G77" i="58"/>
  <c r="I77" i="58"/>
  <c r="J77" i="58"/>
  <c r="K77" i="58"/>
  <c r="M77" i="58"/>
  <c r="N77" i="58"/>
  <c r="D79" i="58"/>
  <c r="E79" i="58"/>
  <c r="F79" i="58"/>
  <c r="G79" i="58"/>
  <c r="H79" i="58"/>
  <c r="I79" i="58"/>
  <c r="J79" i="58"/>
  <c r="K79" i="58"/>
  <c r="L79" i="58"/>
  <c r="M79" i="58"/>
  <c r="N79" i="58"/>
  <c r="O79" i="58"/>
  <c r="D80" i="58"/>
  <c r="H80" i="58"/>
  <c r="M80" i="58"/>
  <c r="L80" i="58" s="1"/>
  <c r="N80" i="58"/>
  <c r="O80" i="58"/>
  <c r="D81" i="58"/>
  <c r="H81" i="58"/>
  <c r="M81" i="58"/>
  <c r="L81" i="58" s="1"/>
  <c r="N81" i="58"/>
  <c r="O81" i="58"/>
  <c r="E82" i="58"/>
  <c r="F82" i="58"/>
  <c r="N82" i="58" s="1"/>
  <c r="N167" i="58" s="1"/>
  <c r="G82" i="58"/>
  <c r="I82" i="58"/>
  <c r="H82" i="58" s="1"/>
  <c r="J82" i="58"/>
  <c r="K82" i="58"/>
  <c r="M82" i="58"/>
  <c r="O82" i="58"/>
  <c r="D83" i="58"/>
  <c r="H83" i="58"/>
  <c r="M83" i="58"/>
  <c r="N83" i="58"/>
  <c r="O83" i="58"/>
  <c r="D84" i="58"/>
  <c r="H84" i="58"/>
  <c r="L84" i="58"/>
  <c r="M84" i="58"/>
  <c r="N84" i="58"/>
  <c r="O84" i="58"/>
  <c r="D85" i="58"/>
  <c r="H85" i="58"/>
  <c r="M85" i="58"/>
  <c r="L85" i="58" s="1"/>
  <c r="N85" i="58"/>
  <c r="O85" i="58"/>
  <c r="H86" i="58"/>
  <c r="E87" i="58"/>
  <c r="F87" i="58"/>
  <c r="G87" i="58"/>
  <c r="I87" i="58"/>
  <c r="J87" i="58"/>
  <c r="K87" i="58"/>
  <c r="M87" i="58"/>
  <c r="N87" i="58"/>
  <c r="O87" i="58"/>
  <c r="D88" i="58"/>
  <c r="H88" i="58"/>
  <c r="M88" i="58"/>
  <c r="L88" i="58" s="1"/>
  <c r="N88" i="58"/>
  <c r="O88" i="58"/>
  <c r="D89" i="58"/>
  <c r="H89" i="58"/>
  <c r="L89" i="58"/>
  <c r="M89" i="58"/>
  <c r="N89" i="58"/>
  <c r="O89" i="58"/>
  <c r="D90" i="58"/>
  <c r="E90" i="58"/>
  <c r="F90" i="58"/>
  <c r="G90" i="58"/>
  <c r="H90" i="58"/>
  <c r="I90" i="58"/>
  <c r="J90" i="58"/>
  <c r="K90" i="58"/>
  <c r="L90" i="58"/>
  <c r="M90" i="58"/>
  <c r="N90" i="58"/>
  <c r="O90" i="58"/>
  <c r="D91" i="58"/>
  <c r="H91" i="58"/>
  <c r="M91" i="58"/>
  <c r="L91" i="58" s="1"/>
  <c r="N91" i="58"/>
  <c r="O91" i="58"/>
  <c r="D92" i="58"/>
  <c r="H92" i="58"/>
  <c r="M92" i="58"/>
  <c r="N92" i="58"/>
  <c r="O92" i="58"/>
  <c r="L92" i="58" s="1"/>
  <c r="D93" i="58"/>
  <c r="H93" i="58"/>
  <c r="M93" i="58"/>
  <c r="L93" i="58" s="1"/>
  <c r="N93" i="58"/>
  <c r="O93" i="58"/>
  <c r="H94" i="58"/>
  <c r="E95" i="58"/>
  <c r="F95" i="58"/>
  <c r="G95" i="58"/>
  <c r="I95" i="58"/>
  <c r="J95" i="58"/>
  <c r="K95" i="58"/>
  <c r="N95" i="58"/>
  <c r="O95" i="58"/>
  <c r="D96" i="58"/>
  <c r="H96" i="58"/>
  <c r="M96" i="58"/>
  <c r="L96" i="58" s="1"/>
  <c r="N96" i="58"/>
  <c r="O96" i="58"/>
  <c r="D97" i="58"/>
  <c r="H97" i="58"/>
  <c r="L97" i="58"/>
  <c r="M97" i="58"/>
  <c r="N97" i="58"/>
  <c r="O97" i="58"/>
  <c r="D98" i="58"/>
  <c r="H98" i="58"/>
  <c r="M98" i="58"/>
  <c r="N98" i="58"/>
  <c r="O98" i="58"/>
  <c r="R98" i="58"/>
  <c r="H99" i="58"/>
  <c r="D100" i="58"/>
  <c r="H100" i="58"/>
  <c r="M100" i="58"/>
  <c r="N100" i="58"/>
  <c r="O100" i="58"/>
  <c r="R100" i="58"/>
  <c r="H101" i="58"/>
  <c r="D102" i="58"/>
  <c r="E102" i="58"/>
  <c r="F102" i="58"/>
  <c r="G102" i="58"/>
  <c r="H102" i="58"/>
  <c r="I102" i="58"/>
  <c r="J102" i="58"/>
  <c r="K102" i="58"/>
  <c r="L102" i="58"/>
  <c r="M102" i="58"/>
  <c r="N102" i="58"/>
  <c r="O102" i="58"/>
  <c r="D103" i="58"/>
  <c r="H103" i="58"/>
  <c r="M103" i="58"/>
  <c r="L103" i="58" s="1"/>
  <c r="N103" i="58"/>
  <c r="O103" i="58"/>
  <c r="D104" i="58"/>
  <c r="H104" i="58"/>
  <c r="M104" i="58"/>
  <c r="L104" i="58" s="1"/>
  <c r="N104" i="58"/>
  <c r="O104" i="58"/>
  <c r="E105" i="58"/>
  <c r="F105" i="58"/>
  <c r="G105" i="58"/>
  <c r="I105" i="58"/>
  <c r="J105" i="58"/>
  <c r="K105" i="58"/>
  <c r="N105" i="58"/>
  <c r="O105" i="58"/>
  <c r="D106" i="58"/>
  <c r="H106" i="58"/>
  <c r="M106" i="58"/>
  <c r="L106" i="58" s="1"/>
  <c r="N106" i="58"/>
  <c r="O106" i="58"/>
  <c r="D107" i="58"/>
  <c r="H107" i="58"/>
  <c r="L107" i="58"/>
  <c r="M107" i="58"/>
  <c r="N107" i="58"/>
  <c r="O107" i="58"/>
  <c r="D108" i="58"/>
  <c r="E108" i="58"/>
  <c r="F108" i="58"/>
  <c r="G108" i="58"/>
  <c r="H108" i="58"/>
  <c r="I108" i="58"/>
  <c r="J108" i="58"/>
  <c r="K108" i="58"/>
  <c r="L108" i="58"/>
  <c r="M108" i="58"/>
  <c r="N108" i="58"/>
  <c r="O108" i="58"/>
  <c r="D109" i="58"/>
  <c r="H109" i="58"/>
  <c r="M109" i="58"/>
  <c r="N109" i="58"/>
  <c r="O109" i="58"/>
  <c r="D110" i="58"/>
  <c r="H110" i="58"/>
  <c r="M110" i="58"/>
  <c r="N110" i="58"/>
  <c r="O110" i="58"/>
  <c r="D111" i="58"/>
  <c r="H111" i="58"/>
  <c r="M111" i="58"/>
  <c r="N111" i="58"/>
  <c r="O111" i="58"/>
  <c r="R111" i="58"/>
  <c r="H112" i="58"/>
  <c r="D113" i="58"/>
  <c r="H113" i="58"/>
  <c r="M113" i="58"/>
  <c r="L113" i="58" s="1"/>
  <c r="N113" i="58"/>
  <c r="O113" i="58"/>
  <c r="R113" i="58"/>
  <c r="H114" i="58"/>
  <c r="E115" i="58"/>
  <c r="F115" i="58"/>
  <c r="G115" i="58"/>
  <c r="I115" i="58"/>
  <c r="J115" i="58"/>
  <c r="K115" i="58"/>
  <c r="N115" i="58"/>
  <c r="O115" i="58"/>
  <c r="D116" i="58"/>
  <c r="H116" i="58"/>
  <c r="M116" i="58"/>
  <c r="L116" i="58" s="1"/>
  <c r="N116" i="58"/>
  <c r="O116" i="58"/>
  <c r="D117" i="58"/>
  <c r="H117" i="58"/>
  <c r="L117" i="58"/>
  <c r="M117" i="58"/>
  <c r="N117" i="58"/>
  <c r="O117" i="58"/>
  <c r="D118" i="58"/>
  <c r="H118" i="58"/>
  <c r="M118" i="58"/>
  <c r="N118" i="58"/>
  <c r="O118" i="58"/>
  <c r="R118" i="58"/>
  <c r="H119" i="58"/>
  <c r="D120" i="58"/>
  <c r="H120" i="58"/>
  <c r="M120" i="58"/>
  <c r="N120" i="58"/>
  <c r="O120" i="58"/>
  <c r="R120" i="58"/>
  <c r="H121" i="58"/>
  <c r="D122" i="58"/>
  <c r="H122" i="58"/>
  <c r="M122" i="58"/>
  <c r="L122" i="58" s="1"/>
  <c r="N122" i="58"/>
  <c r="O122" i="58"/>
  <c r="R122" i="58"/>
  <c r="H123" i="58"/>
  <c r="D124" i="58"/>
  <c r="H124" i="58"/>
  <c r="M124" i="58"/>
  <c r="L124" i="58" s="1"/>
  <c r="N124" i="58"/>
  <c r="O124" i="58"/>
  <c r="R124" i="58"/>
  <c r="H125" i="58"/>
  <c r="D126" i="58"/>
  <c r="H126" i="58"/>
  <c r="M126" i="58"/>
  <c r="N126" i="58"/>
  <c r="O126" i="58"/>
  <c r="R126" i="58"/>
  <c r="H127" i="58"/>
  <c r="D128" i="58"/>
  <c r="H128" i="58"/>
  <c r="M128" i="58"/>
  <c r="N128" i="58"/>
  <c r="O128" i="58"/>
  <c r="R128" i="58"/>
  <c r="H129" i="58"/>
  <c r="D130" i="58"/>
  <c r="H130" i="58"/>
  <c r="M130" i="58"/>
  <c r="L130" i="58" s="1"/>
  <c r="N130" i="58"/>
  <c r="O130" i="58"/>
  <c r="R130" i="58"/>
  <c r="H131" i="58"/>
  <c r="D132" i="58"/>
  <c r="H132" i="58"/>
  <c r="M132" i="58"/>
  <c r="L132" i="58" s="1"/>
  <c r="N132" i="58"/>
  <c r="O132" i="58"/>
  <c r="R132" i="58"/>
  <c r="H133" i="58"/>
  <c r="D134" i="58"/>
  <c r="H134" i="58"/>
  <c r="M134" i="58"/>
  <c r="N134" i="58"/>
  <c r="O134" i="58"/>
  <c r="R134" i="58"/>
  <c r="H135" i="58"/>
  <c r="D136" i="58"/>
  <c r="H136" i="58"/>
  <c r="M136" i="58"/>
  <c r="N136" i="58"/>
  <c r="O136" i="58"/>
  <c r="R136" i="58"/>
  <c r="H137" i="58"/>
  <c r="D138" i="58"/>
  <c r="H138" i="58"/>
  <c r="M138" i="58"/>
  <c r="L138" i="58" s="1"/>
  <c r="N138" i="58"/>
  <c r="O138" i="58"/>
  <c r="R138" i="58"/>
  <c r="H139" i="58"/>
  <c r="D140" i="58"/>
  <c r="H140" i="58"/>
  <c r="M140" i="58"/>
  <c r="L140" i="58" s="1"/>
  <c r="N140" i="58"/>
  <c r="O140" i="58"/>
  <c r="R140" i="58"/>
  <c r="H141" i="58"/>
  <c r="D142" i="58"/>
  <c r="H142" i="58"/>
  <c r="M142" i="58"/>
  <c r="N142" i="58"/>
  <c r="O142" i="58"/>
  <c r="R142" i="58"/>
  <c r="H143" i="58"/>
  <c r="D144" i="58"/>
  <c r="H144" i="58"/>
  <c r="M144" i="58"/>
  <c r="N144" i="58"/>
  <c r="O144" i="58"/>
  <c r="R144" i="58"/>
  <c r="H145" i="58"/>
  <c r="D146" i="58"/>
  <c r="H146" i="58"/>
  <c r="M146" i="58"/>
  <c r="L146" i="58" s="1"/>
  <c r="N146" i="58"/>
  <c r="O146" i="58"/>
  <c r="R146" i="58"/>
  <c r="H147" i="58"/>
  <c r="D148" i="58"/>
  <c r="H148" i="58"/>
  <c r="M148" i="58"/>
  <c r="L148" i="58" s="1"/>
  <c r="N148" i="58"/>
  <c r="O148" i="58"/>
  <c r="R148" i="58"/>
  <c r="H149" i="58"/>
  <c r="D150" i="58"/>
  <c r="H150" i="58"/>
  <c r="M150" i="58"/>
  <c r="N150" i="58"/>
  <c r="O150" i="58"/>
  <c r="R150" i="58"/>
  <c r="H151" i="58"/>
  <c r="D152" i="58"/>
  <c r="H152" i="58"/>
  <c r="M152" i="58"/>
  <c r="N152" i="58"/>
  <c r="O152" i="58"/>
  <c r="R152" i="58"/>
  <c r="H153" i="58"/>
  <c r="D154" i="58"/>
  <c r="E154" i="58"/>
  <c r="F154" i="58"/>
  <c r="G154" i="58"/>
  <c r="H154" i="58"/>
  <c r="I154" i="58"/>
  <c r="J154" i="58"/>
  <c r="K154" i="58"/>
  <c r="L154" i="58"/>
  <c r="M154" i="58"/>
  <c r="N154" i="58"/>
  <c r="O154" i="58"/>
  <c r="R154" i="58"/>
  <c r="D155" i="58"/>
  <c r="H155" i="58"/>
  <c r="M155" i="58"/>
  <c r="L155" i="58" s="1"/>
  <c r="N155" i="58"/>
  <c r="O155" i="58"/>
  <c r="D156" i="58"/>
  <c r="H156" i="58"/>
  <c r="M156" i="58"/>
  <c r="N156" i="58"/>
  <c r="O156" i="58"/>
  <c r="L156" i="58" s="1"/>
  <c r="E157" i="58"/>
  <c r="F157" i="58"/>
  <c r="G157" i="58"/>
  <c r="I157" i="58"/>
  <c r="J157" i="58"/>
  <c r="K157" i="58"/>
  <c r="H157" i="58" s="1"/>
  <c r="M157" i="58"/>
  <c r="N157" i="58"/>
  <c r="R157" i="58"/>
  <c r="D158" i="58"/>
  <c r="H158" i="58"/>
  <c r="L158" i="58"/>
  <c r="M158" i="58"/>
  <c r="N158" i="58"/>
  <c r="O158" i="58"/>
  <c r="D159" i="58"/>
  <c r="H159" i="58"/>
  <c r="M159" i="58"/>
  <c r="N159" i="58"/>
  <c r="O159" i="58"/>
  <c r="D160" i="58"/>
  <c r="H160" i="58"/>
  <c r="M160" i="58"/>
  <c r="L160" i="58" s="1"/>
  <c r="N160" i="58"/>
  <c r="O160" i="58"/>
  <c r="R160" i="58"/>
  <c r="H161" i="58"/>
  <c r="E162" i="58"/>
  <c r="F162" i="58"/>
  <c r="F167" i="58" s="1"/>
  <c r="I162" i="58"/>
  <c r="H162" i="58" s="1"/>
  <c r="J162" i="58"/>
  <c r="K162" i="58"/>
  <c r="N162" i="58"/>
  <c r="D163" i="58"/>
  <c r="H163" i="58"/>
  <c r="L163" i="58"/>
  <c r="M163" i="58"/>
  <c r="N163" i="58"/>
  <c r="O163" i="58"/>
  <c r="D164" i="58"/>
  <c r="G164" i="58"/>
  <c r="G162" i="58" s="1"/>
  <c r="O162" i="58" s="1"/>
  <c r="H164" i="58"/>
  <c r="H232" i="58" s="1"/>
  <c r="M164" i="58"/>
  <c r="N164" i="58"/>
  <c r="O164" i="58"/>
  <c r="G165" i="58"/>
  <c r="H165" i="58"/>
  <c r="M165" i="58"/>
  <c r="N165" i="58"/>
  <c r="J167" i="58"/>
  <c r="D169" i="58"/>
  <c r="H169" i="58"/>
  <c r="L169" i="58"/>
  <c r="M169" i="58"/>
  <c r="N169" i="58"/>
  <c r="O169" i="58"/>
  <c r="D171" i="58"/>
  <c r="E171" i="58"/>
  <c r="F171" i="58"/>
  <c r="G171" i="58"/>
  <c r="H171" i="58"/>
  <c r="I171" i="58"/>
  <c r="J171" i="58"/>
  <c r="K171" i="58"/>
  <c r="L171" i="58"/>
  <c r="M171" i="58"/>
  <c r="N171" i="58"/>
  <c r="O171" i="58"/>
  <c r="D173" i="58"/>
  <c r="E173" i="58"/>
  <c r="F173" i="58"/>
  <c r="G173" i="58"/>
  <c r="H173" i="58"/>
  <c r="I173" i="58"/>
  <c r="J173" i="58"/>
  <c r="K173" i="58"/>
  <c r="L173" i="58"/>
  <c r="M173" i="58"/>
  <c r="N173" i="58"/>
  <c r="O173" i="58"/>
  <c r="D174" i="58"/>
  <c r="H174" i="58"/>
  <c r="L174" i="58"/>
  <c r="M174" i="58"/>
  <c r="N174" i="58"/>
  <c r="O174" i="58"/>
  <c r="D175" i="58"/>
  <c r="H175" i="58"/>
  <c r="L175" i="58"/>
  <c r="M175" i="58"/>
  <c r="N175" i="58"/>
  <c r="O175" i="58"/>
  <c r="D176" i="58"/>
  <c r="E176" i="58"/>
  <c r="F176" i="58"/>
  <c r="G176" i="58"/>
  <c r="H176" i="58"/>
  <c r="I176" i="58"/>
  <c r="J176" i="58"/>
  <c r="K176" i="58"/>
  <c r="L176" i="58"/>
  <c r="M176" i="58"/>
  <c r="N176" i="58"/>
  <c r="O176" i="58"/>
  <c r="R176" i="58"/>
  <c r="D177" i="58"/>
  <c r="H177" i="58"/>
  <c r="M177" i="58"/>
  <c r="L177" i="58" s="1"/>
  <c r="N177" i="58"/>
  <c r="O177" i="58"/>
  <c r="D178" i="58"/>
  <c r="H178" i="58"/>
  <c r="H236" i="58" s="1"/>
  <c r="L178" i="58"/>
  <c r="M178" i="58"/>
  <c r="N178" i="58"/>
  <c r="O178" i="58"/>
  <c r="D179" i="58"/>
  <c r="E179" i="58"/>
  <c r="F179" i="58"/>
  <c r="G179" i="58"/>
  <c r="H179" i="58"/>
  <c r="I179" i="58"/>
  <c r="J179" i="58"/>
  <c r="K179" i="58"/>
  <c r="L179" i="58"/>
  <c r="M179" i="58"/>
  <c r="N179" i="58"/>
  <c r="O179" i="58"/>
  <c r="R179" i="58"/>
  <c r="D180" i="58"/>
  <c r="H180" i="58"/>
  <c r="M180" i="58"/>
  <c r="L180" i="58" s="1"/>
  <c r="N180" i="58"/>
  <c r="O180" i="58"/>
  <c r="D181" i="58"/>
  <c r="D236" i="58" s="1"/>
  <c r="H181" i="58"/>
  <c r="M181" i="58"/>
  <c r="N181" i="58"/>
  <c r="O181" i="58"/>
  <c r="L181" i="58" s="1"/>
  <c r="E182" i="58"/>
  <c r="F182" i="58"/>
  <c r="G182" i="58"/>
  <c r="D182" i="58" s="1"/>
  <c r="I182" i="58"/>
  <c r="J182" i="58"/>
  <c r="N182" i="58" s="1"/>
  <c r="K182" i="58"/>
  <c r="H182" i="58" s="1"/>
  <c r="M182" i="58"/>
  <c r="O182" i="58"/>
  <c r="L182" i="58" s="1"/>
  <c r="R182" i="58"/>
  <c r="D183" i="58"/>
  <c r="H183" i="58"/>
  <c r="L183" i="58"/>
  <c r="M183" i="58"/>
  <c r="N183" i="58"/>
  <c r="O183" i="58"/>
  <c r="D184" i="58"/>
  <c r="H184" i="58"/>
  <c r="M184" i="58"/>
  <c r="N184" i="58"/>
  <c r="O184" i="58"/>
  <c r="O236" i="58" s="1"/>
  <c r="E185" i="58"/>
  <c r="F185" i="58"/>
  <c r="G185" i="58"/>
  <c r="O185" i="58" s="1"/>
  <c r="I185" i="58"/>
  <c r="M185" i="58" s="1"/>
  <c r="J185" i="58"/>
  <c r="K185" i="58"/>
  <c r="N185" i="58"/>
  <c r="R185" i="58"/>
  <c r="D186" i="58"/>
  <c r="H186" i="58"/>
  <c r="M186" i="58"/>
  <c r="N186" i="58"/>
  <c r="O186" i="58"/>
  <c r="L186" i="58" s="1"/>
  <c r="D187" i="58"/>
  <c r="H187" i="58"/>
  <c r="M187" i="58"/>
  <c r="L187" i="58" s="1"/>
  <c r="N187" i="58"/>
  <c r="O187" i="58"/>
  <c r="E188" i="58"/>
  <c r="F188" i="58"/>
  <c r="G188" i="58"/>
  <c r="I188" i="58"/>
  <c r="H188" i="58" s="1"/>
  <c r="J188" i="58"/>
  <c r="K188" i="58"/>
  <c r="M188" i="58"/>
  <c r="L188" i="58" s="1"/>
  <c r="N188" i="58"/>
  <c r="O188" i="58"/>
  <c r="R188" i="58"/>
  <c r="D189" i="58"/>
  <c r="H189" i="58"/>
  <c r="M189" i="58"/>
  <c r="N189" i="58"/>
  <c r="O189" i="58"/>
  <c r="D190" i="58"/>
  <c r="H190" i="58"/>
  <c r="M190" i="58"/>
  <c r="L190" i="58" s="1"/>
  <c r="N190" i="58"/>
  <c r="O190" i="58"/>
  <c r="E191" i="58"/>
  <c r="D191" i="58" s="1"/>
  <c r="F191" i="58"/>
  <c r="G191" i="58"/>
  <c r="I191" i="58"/>
  <c r="H191" i="58" s="1"/>
  <c r="J191" i="58"/>
  <c r="K191" i="58"/>
  <c r="M191" i="58"/>
  <c r="L191" i="58" s="1"/>
  <c r="N191" i="58"/>
  <c r="O191" i="58"/>
  <c r="R191" i="58"/>
  <c r="D192" i="58"/>
  <c r="H192" i="58"/>
  <c r="M192" i="58"/>
  <c r="L192" i="58" s="1"/>
  <c r="N192" i="58"/>
  <c r="O192" i="58"/>
  <c r="D193" i="58"/>
  <c r="H193" i="58"/>
  <c r="M193" i="58"/>
  <c r="N193" i="58"/>
  <c r="O193" i="58"/>
  <c r="L193" i="58" s="1"/>
  <c r="E194" i="58"/>
  <c r="F194" i="58"/>
  <c r="G194" i="58"/>
  <c r="D194" i="58" s="1"/>
  <c r="I194" i="58"/>
  <c r="J194" i="58"/>
  <c r="K194" i="58"/>
  <c r="H194" i="58" s="1"/>
  <c r="M194" i="58"/>
  <c r="N194" i="58"/>
  <c r="R194" i="58"/>
  <c r="D195" i="58"/>
  <c r="H195" i="58"/>
  <c r="L195" i="58"/>
  <c r="M195" i="58"/>
  <c r="N195" i="58"/>
  <c r="O195" i="58"/>
  <c r="D196" i="58"/>
  <c r="H196" i="58"/>
  <c r="M196" i="58"/>
  <c r="N196" i="58"/>
  <c r="O196" i="58"/>
  <c r="E197" i="58"/>
  <c r="F197" i="58"/>
  <c r="G197" i="58"/>
  <c r="I197" i="58"/>
  <c r="H197" i="58" s="1"/>
  <c r="J197" i="58"/>
  <c r="K197" i="58"/>
  <c r="N197" i="58"/>
  <c r="O197" i="58"/>
  <c r="R197" i="58"/>
  <c r="D198" i="58"/>
  <c r="H198" i="58"/>
  <c r="L198" i="58"/>
  <c r="M198" i="58"/>
  <c r="N198" i="58"/>
  <c r="O198" i="58"/>
  <c r="D199" i="58"/>
  <c r="H199" i="58"/>
  <c r="M199" i="58"/>
  <c r="L199" i="58" s="1"/>
  <c r="N199" i="58"/>
  <c r="O199" i="58"/>
  <c r="E200" i="58"/>
  <c r="D200" i="58" s="1"/>
  <c r="F200" i="58"/>
  <c r="G200" i="58"/>
  <c r="I200" i="58"/>
  <c r="H200" i="58" s="1"/>
  <c r="J200" i="58"/>
  <c r="K200" i="58"/>
  <c r="N200" i="58"/>
  <c r="O200" i="58"/>
  <c r="R200" i="58"/>
  <c r="D201" i="58"/>
  <c r="H201" i="58"/>
  <c r="M201" i="58"/>
  <c r="N201" i="58"/>
  <c r="O201" i="58"/>
  <c r="D202" i="58"/>
  <c r="H202" i="58"/>
  <c r="M202" i="58"/>
  <c r="L202" i="58" s="1"/>
  <c r="N202" i="58"/>
  <c r="O202" i="58"/>
  <c r="E203" i="58"/>
  <c r="D203" i="58" s="1"/>
  <c r="F203" i="58"/>
  <c r="G203" i="58"/>
  <c r="I203" i="58"/>
  <c r="H203" i="58" s="1"/>
  <c r="J203" i="58"/>
  <c r="K203" i="58"/>
  <c r="N203" i="58"/>
  <c r="O203" i="58"/>
  <c r="R203" i="58"/>
  <c r="D204" i="58"/>
  <c r="H204" i="58"/>
  <c r="M204" i="58"/>
  <c r="L204" i="58" s="1"/>
  <c r="N204" i="58"/>
  <c r="O204" i="58"/>
  <c r="D205" i="58"/>
  <c r="H205" i="58"/>
  <c r="L205" i="58"/>
  <c r="M205" i="58"/>
  <c r="N205" i="58"/>
  <c r="O205" i="58"/>
  <c r="D206" i="58"/>
  <c r="E206" i="58"/>
  <c r="F206" i="58"/>
  <c r="G206" i="58"/>
  <c r="H206" i="58"/>
  <c r="I206" i="58"/>
  <c r="J206" i="58"/>
  <c r="K206" i="58"/>
  <c r="L206" i="58"/>
  <c r="M206" i="58"/>
  <c r="N206" i="58"/>
  <c r="O206" i="58"/>
  <c r="R206" i="58"/>
  <c r="D207" i="58"/>
  <c r="H207" i="58"/>
  <c r="M207" i="58"/>
  <c r="L207" i="58" s="1"/>
  <c r="N207" i="58"/>
  <c r="O207" i="58"/>
  <c r="D208" i="58"/>
  <c r="H208" i="58"/>
  <c r="M208" i="58"/>
  <c r="L208" i="58" s="1"/>
  <c r="N208" i="58"/>
  <c r="O208" i="58"/>
  <c r="E209" i="58"/>
  <c r="F209" i="58"/>
  <c r="N209" i="58" s="1"/>
  <c r="G209" i="58"/>
  <c r="I209" i="58"/>
  <c r="J209" i="58"/>
  <c r="K209" i="58"/>
  <c r="O209" i="58"/>
  <c r="R209" i="58"/>
  <c r="D210" i="58"/>
  <c r="H210" i="58"/>
  <c r="L210" i="58"/>
  <c r="M210" i="58"/>
  <c r="N210" i="58"/>
  <c r="O210" i="58"/>
  <c r="D211" i="58"/>
  <c r="H211" i="58"/>
  <c r="M211" i="58"/>
  <c r="L211" i="58" s="1"/>
  <c r="N211" i="58"/>
  <c r="O211" i="58"/>
  <c r="E212" i="58"/>
  <c r="D212" i="58" s="1"/>
  <c r="F212" i="58"/>
  <c r="G212" i="58"/>
  <c r="I212" i="58"/>
  <c r="H212" i="58" s="1"/>
  <c r="J212" i="58"/>
  <c r="I87" i="54" s="1"/>
  <c r="K212" i="58"/>
  <c r="M212" i="58"/>
  <c r="L212" i="58" s="1"/>
  <c r="O212" i="58"/>
  <c r="R212" i="58"/>
  <c r="D213" i="58"/>
  <c r="H213" i="58"/>
  <c r="M213" i="58"/>
  <c r="L213" i="58" s="1"/>
  <c r="N213" i="58"/>
  <c r="O213" i="58"/>
  <c r="D214" i="58"/>
  <c r="H214" i="58"/>
  <c r="M214" i="58"/>
  <c r="N214" i="58"/>
  <c r="O214" i="58"/>
  <c r="D215" i="58"/>
  <c r="H215" i="58"/>
  <c r="M215" i="58"/>
  <c r="L215" i="58" s="1"/>
  <c r="N215" i="58"/>
  <c r="O215" i="58"/>
  <c r="R215" i="58"/>
  <c r="H216" i="58"/>
  <c r="D219" i="58"/>
  <c r="H219" i="58"/>
  <c r="H230" i="58" s="1"/>
  <c r="M219" i="58"/>
  <c r="N219" i="58"/>
  <c r="O219" i="58"/>
  <c r="G221" i="58"/>
  <c r="D221" i="58" s="1"/>
  <c r="H221" i="58"/>
  <c r="L221" i="58"/>
  <c r="M221" i="58"/>
  <c r="N221" i="58"/>
  <c r="O221" i="58"/>
  <c r="D223" i="58"/>
  <c r="D227" i="58" s="1"/>
  <c r="E223" i="58"/>
  <c r="F223" i="58"/>
  <c r="G223" i="58"/>
  <c r="G227" i="58" s="1"/>
  <c r="H223" i="58"/>
  <c r="H227" i="58" s="1"/>
  <c r="I223" i="58"/>
  <c r="J223" i="58"/>
  <c r="K223" i="58"/>
  <c r="L223" i="58"/>
  <c r="M223" i="58"/>
  <c r="N223" i="58"/>
  <c r="O223" i="58"/>
  <c r="O227" i="58" s="1"/>
  <c r="D224" i="58"/>
  <c r="H224" i="58"/>
  <c r="M224" i="58"/>
  <c r="L224" i="58" s="1"/>
  <c r="N224" i="58"/>
  <c r="O224" i="58"/>
  <c r="D225" i="58"/>
  <c r="H225" i="58"/>
  <c r="L225" i="58"/>
  <c r="M225" i="58"/>
  <c r="N225" i="58"/>
  <c r="O225" i="58"/>
  <c r="D226" i="58"/>
  <c r="H226" i="58"/>
  <c r="M226" i="58"/>
  <c r="N226" i="58"/>
  <c r="N234" i="58" s="1"/>
  <c r="O226" i="58"/>
  <c r="E227" i="58"/>
  <c r="F227" i="58"/>
  <c r="I227" i="58"/>
  <c r="J227" i="58"/>
  <c r="K227" i="58"/>
  <c r="N227" i="58"/>
  <c r="D230" i="58"/>
  <c r="E230" i="58"/>
  <c r="F230" i="58"/>
  <c r="G230" i="58"/>
  <c r="I230" i="58"/>
  <c r="J230" i="58"/>
  <c r="K230" i="58"/>
  <c r="K228" i="58" s="1"/>
  <c r="N230" i="58"/>
  <c r="O230" i="58"/>
  <c r="E231" i="58"/>
  <c r="F231" i="58"/>
  <c r="I231" i="58"/>
  <c r="J231" i="58"/>
  <c r="K231" i="58"/>
  <c r="M231" i="58"/>
  <c r="N231" i="58"/>
  <c r="O231" i="58"/>
  <c r="E232" i="58"/>
  <c r="F232" i="58"/>
  <c r="G232" i="58"/>
  <c r="I232" i="58"/>
  <c r="J232" i="58"/>
  <c r="K232" i="58"/>
  <c r="N232" i="58"/>
  <c r="D233" i="58"/>
  <c r="E233" i="58"/>
  <c r="F233" i="58"/>
  <c r="G233" i="58"/>
  <c r="H233" i="58"/>
  <c r="I233" i="58"/>
  <c r="J233" i="58"/>
  <c r="K233" i="58"/>
  <c r="N233" i="58"/>
  <c r="O233" i="58"/>
  <c r="E234" i="58"/>
  <c r="D234" i="58" s="1"/>
  <c r="F234" i="58"/>
  <c r="H234" i="58"/>
  <c r="I234" i="58"/>
  <c r="J234" i="58"/>
  <c r="K234" i="58"/>
  <c r="O234" i="58"/>
  <c r="G235" i="58"/>
  <c r="K235" i="58"/>
  <c r="E236" i="58"/>
  <c r="F236" i="58"/>
  <c r="G236" i="58"/>
  <c r="I236" i="58"/>
  <c r="J236" i="58"/>
  <c r="K236" i="58"/>
  <c r="E16" i="57"/>
  <c r="D16" i="57" s="1"/>
  <c r="D59" i="57" s="1"/>
  <c r="F16" i="57"/>
  <c r="G16" i="57"/>
  <c r="G59" i="57" s="1"/>
  <c r="I16" i="57"/>
  <c r="I59" i="57" s="1"/>
  <c r="J16" i="57"/>
  <c r="K16" i="57"/>
  <c r="K59" i="57" s="1"/>
  <c r="D17" i="57"/>
  <c r="H17" i="57"/>
  <c r="H16" i="57" s="1"/>
  <c r="H59" i="57" s="1"/>
  <c r="M17" i="57"/>
  <c r="L17" i="57" s="1"/>
  <c r="N17" i="57"/>
  <c r="N16" i="57" s="1"/>
  <c r="N59" i="57" s="1"/>
  <c r="O17" i="57"/>
  <c r="O16" i="57" s="1"/>
  <c r="O59" i="57" s="1"/>
  <c r="D18" i="57"/>
  <c r="H18" i="57"/>
  <c r="M18" i="57"/>
  <c r="L18" i="57" s="1"/>
  <c r="N18" i="57"/>
  <c r="O18" i="57"/>
  <c r="D19" i="57"/>
  <c r="H19" i="57"/>
  <c r="M19" i="57"/>
  <c r="L19" i="57" s="1"/>
  <c r="N19" i="57"/>
  <c r="O19" i="57"/>
  <c r="D20" i="57"/>
  <c r="H20" i="57"/>
  <c r="M20" i="57"/>
  <c r="L20" i="57" s="1"/>
  <c r="N20" i="57"/>
  <c r="O20" i="57"/>
  <c r="D21" i="57"/>
  <c r="H21" i="57"/>
  <c r="M21" i="57"/>
  <c r="L21" i="57" s="1"/>
  <c r="N21" i="57"/>
  <c r="O21" i="57"/>
  <c r="D22" i="57"/>
  <c r="H22" i="57"/>
  <c r="M22" i="57"/>
  <c r="L22" i="57" s="1"/>
  <c r="N22" i="57"/>
  <c r="O22" i="57"/>
  <c r="D23" i="57"/>
  <c r="H23" i="57"/>
  <c r="M23" i="57"/>
  <c r="L23" i="57" s="1"/>
  <c r="N23" i="57"/>
  <c r="O23" i="57"/>
  <c r="D24" i="57"/>
  <c r="H24" i="57"/>
  <c r="M24" i="57"/>
  <c r="L24" i="57" s="1"/>
  <c r="N24" i="57"/>
  <c r="O24" i="57"/>
  <c r="D25" i="57"/>
  <c r="H25" i="57"/>
  <c r="L25" i="57"/>
  <c r="M25" i="57"/>
  <c r="N25" i="57"/>
  <c r="O25" i="57"/>
  <c r="D26" i="57"/>
  <c r="H26" i="57"/>
  <c r="M26" i="57"/>
  <c r="L26" i="57" s="1"/>
  <c r="N26" i="57"/>
  <c r="O26" i="57"/>
  <c r="D27" i="57"/>
  <c r="H27" i="57"/>
  <c r="M27" i="57"/>
  <c r="L27" i="57" s="1"/>
  <c r="N27" i="57"/>
  <c r="O27" i="57"/>
  <c r="D28" i="57"/>
  <c r="H28" i="57"/>
  <c r="L28" i="57"/>
  <c r="M28" i="57"/>
  <c r="N28" i="57"/>
  <c r="O28" i="57"/>
  <c r="D29" i="57"/>
  <c r="H29" i="57"/>
  <c r="L29" i="57"/>
  <c r="M29" i="57"/>
  <c r="N29" i="57"/>
  <c r="O29" i="57"/>
  <c r="D30" i="57"/>
  <c r="H30" i="57"/>
  <c r="M30" i="57"/>
  <c r="L30" i="57" s="1"/>
  <c r="N30" i="57"/>
  <c r="O30" i="57"/>
  <c r="D31" i="57"/>
  <c r="H31" i="57"/>
  <c r="M31" i="57"/>
  <c r="L31" i="57" s="1"/>
  <c r="N31" i="57"/>
  <c r="O31" i="57"/>
  <c r="D32" i="57"/>
  <c r="H32" i="57"/>
  <c r="M32" i="57"/>
  <c r="L32" i="57" s="1"/>
  <c r="N32" i="57"/>
  <c r="O32" i="57"/>
  <c r="D33" i="57"/>
  <c r="H33" i="57"/>
  <c r="M33" i="57"/>
  <c r="L33" i="57" s="1"/>
  <c r="N33" i="57"/>
  <c r="O33" i="57"/>
  <c r="D34" i="57"/>
  <c r="H34" i="57"/>
  <c r="M34" i="57"/>
  <c r="L34" i="57" s="1"/>
  <c r="N34" i="57"/>
  <c r="O34" i="57"/>
  <c r="D35" i="57"/>
  <c r="H35" i="57"/>
  <c r="M35" i="57"/>
  <c r="L35" i="57" s="1"/>
  <c r="N35" i="57"/>
  <c r="O35" i="57"/>
  <c r="D36" i="57"/>
  <c r="H36" i="57"/>
  <c r="M36" i="57"/>
  <c r="L36" i="57" s="1"/>
  <c r="N36" i="57"/>
  <c r="O36" i="57"/>
  <c r="D37" i="57"/>
  <c r="H37" i="57"/>
  <c r="M37" i="57"/>
  <c r="L37" i="57" s="1"/>
  <c r="N37" i="57"/>
  <c r="O37" i="57"/>
  <c r="D38" i="57"/>
  <c r="H38" i="57"/>
  <c r="M38" i="57"/>
  <c r="L38" i="57" s="1"/>
  <c r="N38" i="57"/>
  <c r="D39" i="57"/>
  <c r="H39" i="57"/>
  <c r="L39" i="57"/>
  <c r="M39" i="57"/>
  <c r="N39" i="57"/>
  <c r="O39" i="57"/>
  <c r="D40" i="57"/>
  <c r="H40" i="57"/>
  <c r="L40" i="57"/>
  <c r="M40" i="57"/>
  <c r="N40" i="57"/>
  <c r="O40" i="57"/>
  <c r="D41" i="57"/>
  <c r="H41" i="57"/>
  <c r="L41" i="57"/>
  <c r="M41" i="57"/>
  <c r="N41" i="57"/>
  <c r="O41" i="57"/>
  <c r="D42" i="57"/>
  <c r="H42" i="57"/>
  <c r="L42" i="57"/>
  <c r="M42" i="57"/>
  <c r="N42" i="57"/>
  <c r="O42" i="57"/>
  <c r="D43" i="57"/>
  <c r="H43" i="57"/>
  <c r="L43" i="57"/>
  <c r="M43" i="57"/>
  <c r="N43" i="57"/>
  <c r="O43" i="57"/>
  <c r="D44" i="57"/>
  <c r="H44" i="57"/>
  <c r="L44" i="57"/>
  <c r="M44" i="57"/>
  <c r="N44" i="57"/>
  <c r="O44" i="57"/>
  <c r="D45" i="57"/>
  <c r="H45" i="57"/>
  <c r="L45" i="57"/>
  <c r="M45" i="57"/>
  <c r="N45" i="57"/>
  <c r="O45" i="57"/>
  <c r="D46" i="57"/>
  <c r="H46" i="57"/>
  <c r="L46" i="57"/>
  <c r="M46" i="57"/>
  <c r="N46" i="57"/>
  <c r="O46" i="57"/>
  <c r="D47" i="57"/>
  <c r="H47" i="57"/>
  <c r="L47" i="57"/>
  <c r="M47" i="57"/>
  <c r="N47" i="57"/>
  <c r="O47" i="57"/>
  <c r="D48" i="57"/>
  <c r="H48" i="57"/>
  <c r="L48" i="57"/>
  <c r="M48" i="57"/>
  <c r="N48" i="57"/>
  <c r="O48" i="57"/>
  <c r="D49" i="57"/>
  <c r="H49" i="57"/>
  <c r="L49" i="57"/>
  <c r="M49" i="57"/>
  <c r="N49" i="57"/>
  <c r="O49" i="57"/>
  <c r="D50" i="57"/>
  <c r="H50" i="57"/>
  <c r="L50" i="57"/>
  <c r="M50" i="57"/>
  <c r="N50" i="57"/>
  <c r="O50" i="57"/>
  <c r="D51" i="57"/>
  <c r="H51" i="57"/>
  <c r="L51" i="57"/>
  <c r="M51" i="57"/>
  <c r="N51" i="57"/>
  <c r="O51" i="57"/>
  <c r="D52" i="57"/>
  <c r="H52" i="57"/>
  <c r="L52" i="57"/>
  <c r="M52" i="57"/>
  <c r="N52" i="57"/>
  <c r="O52" i="57"/>
  <c r="D53" i="57"/>
  <c r="H53" i="57"/>
  <c r="L53" i="57"/>
  <c r="M53" i="57"/>
  <c r="N53" i="57"/>
  <c r="O53" i="57"/>
  <c r="D54" i="57"/>
  <c r="H54" i="57"/>
  <c r="L54" i="57"/>
  <c r="M54" i="57"/>
  <c r="N54" i="57"/>
  <c r="O54" i="57"/>
  <c r="D55" i="57"/>
  <c r="H55" i="57"/>
  <c r="L55" i="57"/>
  <c r="M55" i="57"/>
  <c r="N55" i="57"/>
  <c r="O55" i="57"/>
  <c r="D56" i="57"/>
  <c r="H56" i="57"/>
  <c r="L56" i="57"/>
  <c r="M56" i="57"/>
  <c r="N56" i="57"/>
  <c r="O56" i="57"/>
  <c r="D57" i="57"/>
  <c r="H57" i="57"/>
  <c r="L57" i="57"/>
  <c r="M57" i="57"/>
  <c r="N57" i="57"/>
  <c r="O57" i="57"/>
  <c r="D58" i="57"/>
  <c r="H58" i="57"/>
  <c r="L58" i="57"/>
  <c r="M58" i="57"/>
  <c r="N58" i="57"/>
  <c r="O58" i="57"/>
  <c r="F59" i="57"/>
  <c r="J59" i="57"/>
  <c r="E16" i="56"/>
  <c r="F16" i="56"/>
  <c r="G16" i="56"/>
  <c r="I16" i="56"/>
  <c r="I78" i="56" s="1"/>
  <c r="J16" i="56"/>
  <c r="K16" i="56"/>
  <c r="D18" i="56"/>
  <c r="H18" i="56"/>
  <c r="M18" i="56"/>
  <c r="N18" i="56"/>
  <c r="O18" i="56"/>
  <c r="O123" i="56" s="1"/>
  <c r="D19" i="56"/>
  <c r="L19" i="56"/>
  <c r="M19" i="56"/>
  <c r="N19" i="56"/>
  <c r="N124" i="56" s="1"/>
  <c r="O19" i="56"/>
  <c r="D20" i="56"/>
  <c r="M20" i="56"/>
  <c r="N20" i="56"/>
  <c r="O20" i="56"/>
  <c r="D21" i="56"/>
  <c r="M21" i="56"/>
  <c r="N21" i="56"/>
  <c r="O21" i="56"/>
  <c r="O126" i="56" s="1"/>
  <c r="D22" i="56"/>
  <c r="M22" i="56"/>
  <c r="L22" i="56" s="1"/>
  <c r="N22" i="56"/>
  <c r="O22" i="56"/>
  <c r="D23" i="56"/>
  <c r="L23" i="56"/>
  <c r="M23" i="56"/>
  <c r="N23" i="56"/>
  <c r="O23" i="56"/>
  <c r="D24" i="56"/>
  <c r="L24" i="56"/>
  <c r="M24" i="56"/>
  <c r="N24" i="56"/>
  <c r="N129" i="56" s="1"/>
  <c r="O24" i="56"/>
  <c r="D25" i="56"/>
  <c r="L25" i="56"/>
  <c r="M25" i="56"/>
  <c r="N25" i="56"/>
  <c r="O25" i="56"/>
  <c r="D26" i="56"/>
  <c r="M26" i="56"/>
  <c r="L26" i="56" s="1"/>
  <c r="N26" i="56"/>
  <c r="O26" i="56"/>
  <c r="O131" i="56" s="1"/>
  <c r="D27" i="56"/>
  <c r="L27" i="56"/>
  <c r="R17" i="56" s="1"/>
  <c r="M27" i="56"/>
  <c r="N27" i="56"/>
  <c r="O27" i="56"/>
  <c r="D28" i="56"/>
  <c r="L28" i="56"/>
  <c r="M28" i="56"/>
  <c r="N28" i="56"/>
  <c r="O28" i="56"/>
  <c r="D29" i="56"/>
  <c r="M29" i="56"/>
  <c r="L29" i="56" s="1"/>
  <c r="N29" i="56"/>
  <c r="O29" i="56"/>
  <c r="O134" i="56" s="1"/>
  <c r="D30" i="56"/>
  <c r="M30" i="56"/>
  <c r="N30" i="56"/>
  <c r="O30" i="56"/>
  <c r="D31" i="56"/>
  <c r="M31" i="56"/>
  <c r="N31" i="56"/>
  <c r="O31" i="56"/>
  <c r="O139" i="56" s="1"/>
  <c r="D32" i="56"/>
  <c r="M32" i="56"/>
  <c r="L32" i="56" s="1"/>
  <c r="N32" i="56"/>
  <c r="O32" i="56"/>
  <c r="D33" i="56"/>
  <c r="M33" i="56"/>
  <c r="L33" i="56" s="1"/>
  <c r="N33" i="56"/>
  <c r="O33" i="56"/>
  <c r="O141" i="56" s="1"/>
  <c r="E34" i="56"/>
  <c r="F34" i="56"/>
  <c r="G34" i="56"/>
  <c r="K34" i="56"/>
  <c r="O34" i="56"/>
  <c r="D35" i="56"/>
  <c r="H35" i="56"/>
  <c r="L35" i="56"/>
  <c r="D36" i="56"/>
  <c r="D34" i="56" s="1"/>
  <c r="H36" i="56"/>
  <c r="L36" i="56"/>
  <c r="M36" i="56"/>
  <c r="N36" i="56"/>
  <c r="N34" i="56" s="1"/>
  <c r="O36" i="56"/>
  <c r="D37" i="56"/>
  <c r="H37" i="56"/>
  <c r="H34" i="56" s="1"/>
  <c r="N37" i="56"/>
  <c r="O37" i="56"/>
  <c r="D38" i="56"/>
  <c r="E38" i="56"/>
  <c r="F38" i="56"/>
  <c r="G38" i="56"/>
  <c r="K38" i="56"/>
  <c r="N38" i="56"/>
  <c r="D39" i="56"/>
  <c r="H39" i="56"/>
  <c r="L39" i="56"/>
  <c r="D40" i="56"/>
  <c r="H40" i="56"/>
  <c r="H38" i="56" s="1"/>
  <c r="M40" i="56"/>
  <c r="N40" i="56"/>
  <c r="O40" i="56"/>
  <c r="O38" i="56" s="1"/>
  <c r="D41" i="56"/>
  <c r="H41" i="56"/>
  <c r="M41" i="56" s="1"/>
  <c r="L41" i="56" s="1"/>
  <c r="N41" i="56"/>
  <c r="O41" i="56"/>
  <c r="E42" i="56"/>
  <c r="F42" i="56"/>
  <c r="G42" i="56"/>
  <c r="F27" i="54" s="1"/>
  <c r="K42" i="56"/>
  <c r="M42" i="56"/>
  <c r="O42" i="56"/>
  <c r="D43" i="56"/>
  <c r="H43" i="56"/>
  <c r="L43" i="56"/>
  <c r="D44" i="56"/>
  <c r="H44" i="56"/>
  <c r="H42" i="56" s="1"/>
  <c r="L44" i="56"/>
  <c r="L42" i="56" s="1"/>
  <c r="M44" i="56"/>
  <c r="N44" i="56"/>
  <c r="O44" i="56"/>
  <c r="D45" i="56"/>
  <c r="H45" i="56"/>
  <c r="L45" i="56"/>
  <c r="M45" i="56"/>
  <c r="N45" i="56"/>
  <c r="O45" i="56"/>
  <c r="D46" i="56"/>
  <c r="E46" i="56"/>
  <c r="F46" i="56"/>
  <c r="G46" i="56"/>
  <c r="K46" i="56"/>
  <c r="N46" i="56"/>
  <c r="D47" i="56"/>
  <c r="H47" i="56"/>
  <c r="L47" i="56"/>
  <c r="D48" i="56"/>
  <c r="H48" i="56"/>
  <c r="H46" i="56" s="1"/>
  <c r="M48" i="56"/>
  <c r="N48" i="56"/>
  <c r="O48" i="56"/>
  <c r="O46" i="56" s="1"/>
  <c r="D49" i="56"/>
  <c r="H49" i="56"/>
  <c r="M49" i="56" s="1"/>
  <c r="L49" i="56" s="1"/>
  <c r="N49" i="56"/>
  <c r="O49" i="56"/>
  <c r="E50" i="56"/>
  <c r="F50" i="56"/>
  <c r="G50" i="56"/>
  <c r="F29" i="54" s="1"/>
  <c r="K50" i="56"/>
  <c r="O50" i="56"/>
  <c r="D51" i="56"/>
  <c r="H51" i="56"/>
  <c r="L51" i="56"/>
  <c r="D52" i="56"/>
  <c r="D50" i="56" s="1"/>
  <c r="H52" i="56"/>
  <c r="L52" i="56"/>
  <c r="M52" i="56"/>
  <c r="N52" i="56"/>
  <c r="O52" i="56"/>
  <c r="D53" i="56"/>
  <c r="H53" i="56"/>
  <c r="H50" i="56" s="1"/>
  <c r="N53" i="56"/>
  <c r="O53" i="56"/>
  <c r="D54" i="56"/>
  <c r="E54" i="56"/>
  <c r="F54" i="56"/>
  <c r="F78" i="56" s="1"/>
  <c r="G54" i="56"/>
  <c r="K54" i="56"/>
  <c r="N54" i="56"/>
  <c r="D55" i="56"/>
  <c r="H55" i="56"/>
  <c r="L55" i="56"/>
  <c r="D56" i="56"/>
  <c r="H56" i="56"/>
  <c r="H54" i="56" s="1"/>
  <c r="M56" i="56"/>
  <c r="N56" i="56"/>
  <c r="O56" i="56"/>
  <c r="D57" i="56"/>
  <c r="H57" i="56"/>
  <c r="M57" i="56"/>
  <c r="L57" i="56" s="1"/>
  <c r="N57" i="56"/>
  <c r="O57" i="56"/>
  <c r="E58" i="56"/>
  <c r="F58" i="56"/>
  <c r="G58" i="56"/>
  <c r="K58" i="56"/>
  <c r="M58" i="56"/>
  <c r="O58" i="56"/>
  <c r="D59" i="56"/>
  <c r="H59" i="56"/>
  <c r="L59" i="56"/>
  <c r="D60" i="56"/>
  <c r="D58" i="56" s="1"/>
  <c r="H60" i="56"/>
  <c r="H58" i="56" s="1"/>
  <c r="L60" i="56"/>
  <c r="M60" i="56"/>
  <c r="N60" i="56"/>
  <c r="N58" i="56" s="1"/>
  <c r="O60" i="56"/>
  <c r="D61" i="56"/>
  <c r="H61" i="56"/>
  <c r="L61" i="56"/>
  <c r="M61" i="56"/>
  <c r="N61" i="56"/>
  <c r="O61" i="56"/>
  <c r="D62" i="56"/>
  <c r="E62" i="56"/>
  <c r="F62" i="56"/>
  <c r="G62" i="56"/>
  <c r="K62" i="56"/>
  <c r="N62" i="56"/>
  <c r="D63" i="56"/>
  <c r="H63" i="56"/>
  <c r="L63" i="56"/>
  <c r="D64" i="56"/>
  <c r="H64" i="56"/>
  <c r="H62" i="56" s="1"/>
  <c r="M64" i="56"/>
  <c r="N64" i="56"/>
  <c r="O64" i="56"/>
  <c r="D65" i="56"/>
  <c r="H65" i="56"/>
  <c r="M65" i="56"/>
  <c r="N65" i="56"/>
  <c r="O65" i="56"/>
  <c r="E66" i="56"/>
  <c r="F66" i="56"/>
  <c r="G66" i="56"/>
  <c r="K66" i="56"/>
  <c r="O66" i="56"/>
  <c r="D67" i="56"/>
  <c r="H67" i="56"/>
  <c r="L67" i="56"/>
  <c r="D68" i="56"/>
  <c r="H68" i="56"/>
  <c r="L68" i="56"/>
  <c r="M68" i="56"/>
  <c r="N68" i="56"/>
  <c r="N66" i="56" s="1"/>
  <c r="O68" i="56"/>
  <c r="D69" i="56"/>
  <c r="H69" i="56"/>
  <c r="H66" i="56" s="1"/>
  <c r="N69" i="56"/>
  <c r="O69" i="56"/>
  <c r="D70" i="56"/>
  <c r="E70" i="56"/>
  <c r="F70" i="56"/>
  <c r="G70" i="56"/>
  <c r="K70" i="56"/>
  <c r="N70" i="56"/>
  <c r="D71" i="56"/>
  <c r="H71" i="56"/>
  <c r="L71" i="56"/>
  <c r="D72" i="56"/>
  <c r="H72" i="56"/>
  <c r="H70" i="56" s="1"/>
  <c r="M72" i="56"/>
  <c r="N72" i="56"/>
  <c r="O72" i="56"/>
  <c r="O70" i="56" s="1"/>
  <c r="D73" i="56"/>
  <c r="H73" i="56"/>
  <c r="M73" i="56" s="1"/>
  <c r="L73" i="56" s="1"/>
  <c r="N73" i="56"/>
  <c r="O73" i="56"/>
  <c r="G74" i="56"/>
  <c r="D74" i="56" s="1"/>
  <c r="K74" i="56"/>
  <c r="H74" i="56" s="1"/>
  <c r="M74" i="56"/>
  <c r="L74" i="56" s="1"/>
  <c r="N74" i="56"/>
  <c r="O74" i="56"/>
  <c r="D76" i="56"/>
  <c r="H76" i="56"/>
  <c r="K76" i="56"/>
  <c r="L76" i="56"/>
  <c r="R18" i="56" s="1"/>
  <c r="M76" i="56"/>
  <c r="N76" i="56"/>
  <c r="O76" i="56"/>
  <c r="J78" i="56"/>
  <c r="D80" i="56"/>
  <c r="D84" i="56" s="1"/>
  <c r="E80" i="56"/>
  <c r="F80" i="56"/>
  <c r="F84" i="56" s="1"/>
  <c r="G80" i="56"/>
  <c r="H80" i="56"/>
  <c r="H84" i="56" s="1"/>
  <c r="I80" i="56"/>
  <c r="J80" i="56"/>
  <c r="J84" i="56" s="1"/>
  <c r="K80" i="56"/>
  <c r="N80" i="56"/>
  <c r="N84" i="56" s="1"/>
  <c r="D81" i="56"/>
  <c r="H81" i="56"/>
  <c r="L81" i="56"/>
  <c r="D82" i="56"/>
  <c r="H82" i="56"/>
  <c r="M82" i="56" s="1"/>
  <c r="N82" i="56"/>
  <c r="O82" i="56"/>
  <c r="D83" i="56"/>
  <c r="H83" i="56"/>
  <c r="M83" i="56"/>
  <c r="L83" i="56" s="1"/>
  <c r="N83" i="56"/>
  <c r="O83" i="56"/>
  <c r="O137" i="56" s="1"/>
  <c r="E84" i="56"/>
  <c r="G84" i="56"/>
  <c r="I84" i="56"/>
  <c r="K84" i="56"/>
  <c r="D86" i="56"/>
  <c r="F86" i="56"/>
  <c r="F110" i="56" s="1"/>
  <c r="G86" i="56"/>
  <c r="H86" i="56"/>
  <c r="K86" i="56"/>
  <c r="N86" i="56"/>
  <c r="O86" i="56"/>
  <c r="G88" i="56"/>
  <c r="D88" i="56" s="1"/>
  <c r="K88" i="56"/>
  <c r="H88" i="56" s="1"/>
  <c r="M88" i="56"/>
  <c r="M110" i="56" s="1"/>
  <c r="N88" i="56"/>
  <c r="G90" i="56"/>
  <c r="D90" i="56" s="1"/>
  <c r="K90" i="56"/>
  <c r="H90" i="56" s="1"/>
  <c r="M90" i="56"/>
  <c r="L90" i="56" s="1"/>
  <c r="N90" i="56"/>
  <c r="O90" i="56"/>
  <c r="G92" i="56"/>
  <c r="D92" i="56" s="1"/>
  <c r="K92" i="56"/>
  <c r="H92" i="56" s="1"/>
  <c r="M92" i="56"/>
  <c r="N92" i="56"/>
  <c r="G94" i="56"/>
  <c r="D94" i="56" s="1"/>
  <c r="K94" i="56"/>
  <c r="H94" i="56" s="1"/>
  <c r="M94" i="56"/>
  <c r="N94" i="56"/>
  <c r="O94" i="56"/>
  <c r="G96" i="56"/>
  <c r="D96" i="56" s="1"/>
  <c r="K96" i="56"/>
  <c r="H96" i="56" s="1"/>
  <c r="M96" i="56"/>
  <c r="N96" i="56"/>
  <c r="G98" i="56"/>
  <c r="D98" i="56" s="1"/>
  <c r="K98" i="56"/>
  <c r="H98" i="56" s="1"/>
  <c r="M98" i="56"/>
  <c r="L98" i="56" s="1"/>
  <c r="N98" i="56"/>
  <c r="O98" i="56"/>
  <c r="G100" i="56"/>
  <c r="D100" i="56" s="1"/>
  <c r="K100" i="56"/>
  <c r="H100" i="56" s="1"/>
  <c r="M100" i="56"/>
  <c r="N100" i="56"/>
  <c r="G102" i="56"/>
  <c r="D102" i="56" s="1"/>
  <c r="K102" i="56"/>
  <c r="H102" i="56" s="1"/>
  <c r="M102" i="56"/>
  <c r="N102" i="56"/>
  <c r="O102" i="56"/>
  <c r="G104" i="56"/>
  <c r="D104" i="56" s="1"/>
  <c r="K104" i="56"/>
  <c r="H104" i="56" s="1"/>
  <c r="M104" i="56"/>
  <c r="N104" i="56"/>
  <c r="G106" i="56"/>
  <c r="D106" i="56" s="1"/>
  <c r="K106" i="56"/>
  <c r="H106" i="56" s="1"/>
  <c r="M106" i="56"/>
  <c r="L106" i="56" s="1"/>
  <c r="N106" i="56"/>
  <c r="O106" i="56"/>
  <c r="G108" i="56"/>
  <c r="D108" i="56" s="1"/>
  <c r="K108" i="56"/>
  <c r="H108" i="56" s="1"/>
  <c r="M108" i="56"/>
  <c r="N108" i="56"/>
  <c r="E110" i="56"/>
  <c r="I110" i="56"/>
  <c r="J110" i="56"/>
  <c r="K110" i="56"/>
  <c r="N110" i="56"/>
  <c r="E112" i="56"/>
  <c r="E120" i="56" s="1"/>
  <c r="F112" i="56"/>
  <c r="G112" i="56"/>
  <c r="G120" i="56" s="1"/>
  <c r="I112" i="56"/>
  <c r="J112" i="56"/>
  <c r="K112" i="56"/>
  <c r="D114" i="56"/>
  <c r="D112" i="56" s="1"/>
  <c r="D120" i="56" s="1"/>
  <c r="H114" i="56"/>
  <c r="M114" i="56"/>
  <c r="N114" i="56"/>
  <c r="N112" i="56" s="1"/>
  <c r="N120" i="56" s="1"/>
  <c r="O114" i="56"/>
  <c r="O112" i="56" s="1"/>
  <c r="O120" i="56" s="1"/>
  <c r="D115" i="56"/>
  <c r="H115" i="56"/>
  <c r="M115" i="56" s="1"/>
  <c r="L115" i="56" s="1"/>
  <c r="N115" i="56"/>
  <c r="O115" i="56"/>
  <c r="D116" i="56"/>
  <c r="H116" i="56"/>
  <c r="M116" i="56"/>
  <c r="L116" i="56" s="1"/>
  <c r="N116" i="56"/>
  <c r="O116" i="56"/>
  <c r="O140" i="56" s="1"/>
  <c r="D117" i="56"/>
  <c r="H117" i="56"/>
  <c r="M117" i="56" s="1"/>
  <c r="L117" i="56" s="1"/>
  <c r="N117" i="56"/>
  <c r="O117" i="56"/>
  <c r="D118" i="56"/>
  <c r="H118" i="56"/>
  <c r="M118" i="56"/>
  <c r="N118" i="56"/>
  <c r="O118" i="56"/>
  <c r="F120" i="56"/>
  <c r="I120" i="56"/>
  <c r="J120" i="56"/>
  <c r="K120" i="56"/>
  <c r="E123" i="56"/>
  <c r="D123" i="56" s="1"/>
  <c r="F123" i="56"/>
  <c r="G123" i="56"/>
  <c r="I123" i="56"/>
  <c r="J123" i="56"/>
  <c r="K123" i="56"/>
  <c r="N123" i="56"/>
  <c r="E124" i="56"/>
  <c r="D124" i="56" s="1"/>
  <c r="F124" i="56"/>
  <c r="G124" i="56"/>
  <c r="I124" i="56"/>
  <c r="H124" i="56" s="1"/>
  <c r="J124" i="56"/>
  <c r="K124" i="56"/>
  <c r="M124" i="56"/>
  <c r="L124" i="56" s="1"/>
  <c r="O124" i="56"/>
  <c r="E125" i="56"/>
  <c r="D125" i="56" s="1"/>
  <c r="F125" i="56"/>
  <c r="G125" i="56"/>
  <c r="I125" i="56"/>
  <c r="H125" i="56" s="1"/>
  <c r="J125" i="56"/>
  <c r="K125" i="56"/>
  <c r="M125" i="56"/>
  <c r="N125" i="56"/>
  <c r="O125" i="56"/>
  <c r="E126" i="56"/>
  <c r="F126" i="56"/>
  <c r="G126" i="56"/>
  <c r="I126" i="56"/>
  <c r="H126" i="56" s="1"/>
  <c r="J126" i="56"/>
  <c r="K126" i="56"/>
  <c r="N126" i="56"/>
  <c r="E127" i="56"/>
  <c r="F127" i="56"/>
  <c r="G127" i="56"/>
  <c r="I127" i="56"/>
  <c r="J127" i="56"/>
  <c r="K127" i="56"/>
  <c r="M127" i="56"/>
  <c r="L127" i="56" s="1"/>
  <c r="N127" i="56"/>
  <c r="O127" i="56"/>
  <c r="E128" i="56"/>
  <c r="D128" i="56" s="1"/>
  <c r="F128" i="56"/>
  <c r="G128" i="56"/>
  <c r="I128" i="56"/>
  <c r="J128" i="56"/>
  <c r="K128" i="56"/>
  <c r="M128" i="56"/>
  <c r="N128" i="56"/>
  <c r="O128" i="56"/>
  <c r="E129" i="56"/>
  <c r="D129" i="56" s="1"/>
  <c r="F129" i="56"/>
  <c r="G129" i="56"/>
  <c r="I129" i="56"/>
  <c r="H129" i="56" s="1"/>
  <c r="J129" i="56"/>
  <c r="K129" i="56"/>
  <c r="M129" i="56"/>
  <c r="O129" i="56"/>
  <c r="E130" i="56"/>
  <c r="F130" i="56"/>
  <c r="G130" i="56"/>
  <c r="H130" i="56"/>
  <c r="I130" i="56"/>
  <c r="J130" i="56"/>
  <c r="K130" i="56"/>
  <c r="L130" i="56"/>
  <c r="M130" i="56"/>
  <c r="N130" i="56"/>
  <c r="O130" i="56"/>
  <c r="D131" i="56"/>
  <c r="E131" i="56"/>
  <c r="F131" i="56"/>
  <c r="G131" i="56"/>
  <c r="H131" i="56"/>
  <c r="I131" i="56"/>
  <c r="J131" i="56"/>
  <c r="K131" i="56"/>
  <c r="N131" i="56"/>
  <c r="D132" i="56"/>
  <c r="E132" i="56"/>
  <c r="F132" i="56"/>
  <c r="G132" i="56"/>
  <c r="H132" i="56"/>
  <c r="I132" i="56"/>
  <c r="J132" i="56"/>
  <c r="K132" i="56"/>
  <c r="L132" i="56"/>
  <c r="M132" i="56"/>
  <c r="N132" i="56"/>
  <c r="O132" i="56"/>
  <c r="D133" i="56"/>
  <c r="E133" i="56"/>
  <c r="F133" i="56"/>
  <c r="G133" i="56"/>
  <c r="H133" i="56"/>
  <c r="I133" i="56"/>
  <c r="J133" i="56"/>
  <c r="K133" i="56"/>
  <c r="L133" i="56"/>
  <c r="M133" i="56"/>
  <c r="N133" i="56"/>
  <c r="O133" i="56"/>
  <c r="D134" i="56"/>
  <c r="E134" i="56"/>
  <c r="F134" i="56"/>
  <c r="G134" i="56"/>
  <c r="H134" i="56"/>
  <c r="I134" i="56"/>
  <c r="J134" i="56"/>
  <c r="K134" i="56"/>
  <c r="N134" i="56"/>
  <c r="D135" i="56"/>
  <c r="E135" i="56"/>
  <c r="F135" i="56"/>
  <c r="G135" i="56"/>
  <c r="H135" i="56"/>
  <c r="I135" i="56"/>
  <c r="J135" i="56"/>
  <c r="K135" i="56"/>
  <c r="M135" i="56"/>
  <c r="N135" i="56"/>
  <c r="D136" i="56"/>
  <c r="E136" i="56"/>
  <c r="F136" i="56"/>
  <c r="G136" i="56"/>
  <c r="H136" i="56"/>
  <c r="I136" i="56"/>
  <c r="J136" i="56"/>
  <c r="K136" i="56"/>
  <c r="L136" i="56"/>
  <c r="M136" i="56"/>
  <c r="N136" i="56"/>
  <c r="O136" i="56"/>
  <c r="D137" i="56"/>
  <c r="E137" i="56"/>
  <c r="F137" i="56"/>
  <c r="G137" i="56"/>
  <c r="H137" i="56"/>
  <c r="I137" i="56"/>
  <c r="J137" i="56"/>
  <c r="K137" i="56"/>
  <c r="N137" i="56"/>
  <c r="D138" i="56"/>
  <c r="E138" i="56"/>
  <c r="F138" i="56"/>
  <c r="G138" i="56"/>
  <c r="H138" i="56"/>
  <c r="I138" i="56"/>
  <c r="J138" i="56"/>
  <c r="K138" i="56"/>
  <c r="N138" i="56"/>
  <c r="D139" i="56"/>
  <c r="E139" i="56"/>
  <c r="F139" i="56"/>
  <c r="G139" i="56"/>
  <c r="H139" i="56"/>
  <c r="I139" i="56"/>
  <c r="J139" i="56"/>
  <c r="K139" i="56"/>
  <c r="N139" i="56"/>
  <c r="D140" i="56"/>
  <c r="E140" i="56"/>
  <c r="F140" i="56"/>
  <c r="G140" i="56"/>
  <c r="H140" i="56"/>
  <c r="I140" i="56"/>
  <c r="J140" i="56"/>
  <c r="K140" i="56"/>
  <c r="N140" i="56"/>
  <c r="D141" i="56"/>
  <c r="E141" i="56"/>
  <c r="F141" i="56"/>
  <c r="G141" i="56"/>
  <c r="H141" i="56"/>
  <c r="I141" i="56"/>
  <c r="J141" i="56"/>
  <c r="K141" i="56"/>
  <c r="N141" i="56"/>
  <c r="E142" i="56"/>
  <c r="F142" i="56"/>
  <c r="I142" i="56"/>
  <c r="J142" i="56"/>
  <c r="N142" i="56"/>
  <c r="D22" i="55"/>
  <c r="H22" i="55"/>
  <c r="M22" i="55"/>
  <c r="N22" i="55"/>
  <c r="O22" i="55"/>
  <c r="E23" i="55"/>
  <c r="F23" i="55"/>
  <c r="G23" i="55"/>
  <c r="I23" i="55"/>
  <c r="J23" i="55"/>
  <c r="K23" i="55"/>
  <c r="N23" i="55"/>
  <c r="Q23" i="55"/>
  <c r="D24" i="55"/>
  <c r="H24" i="55"/>
  <c r="M24" i="55"/>
  <c r="N24" i="55"/>
  <c r="O24" i="55"/>
  <c r="D25" i="55"/>
  <c r="D23" i="55" s="1"/>
  <c r="H25" i="55"/>
  <c r="L25" i="55"/>
  <c r="M25" i="55"/>
  <c r="N25" i="55"/>
  <c r="O25" i="55"/>
  <c r="D26" i="55"/>
  <c r="H26" i="55"/>
  <c r="M26" i="55"/>
  <c r="L26" i="55" s="1"/>
  <c r="N26" i="55"/>
  <c r="O26" i="55"/>
  <c r="D27" i="55"/>
  <c r="H27" i="55"/>
  <c r="M27" i="55"/>
  <c r="L27" i="55" s="1"/>
  <c r="N27" i="55"/>
  <c r="O27" i="55"/>
  <c r="D28" i="55"/>
  <c r="E28" i="55"/>
  <c r="F28" i="55"/>
  <c r="G28" i="55"/>
  <c r="H28" i="55"/>
  <c r="I28" i="55"/>
  <c r="J28" i="55"/>
  <c r="K28" i="55"/>
  <c r="N28" i="55"/>
  <c r="D29" i="55"/>
  <c r="H29" i="55"/>
  <c r="M29" i="55"/>
  <c r="N29" i="55"/>
  <c r="O29" i="55"/>
  <c r="D30" i="55"/>
  <c r="M30" i="55"/>
  <c r="L30" i="55" s="1"/>
  <c r="N30" i="55"/>
  <c r="O30" i="55"/>
  <c r="D31" i="55"/>
  <c r="M31" i="55"/>
  <c r="L31" i="55" s="1"/>
  <c r="N31" i="55"/>
  <c r="O31" i="55"/>
  <c r="D32" i="55"/>
  <c r="M32" i="55"/>
  <c r="L32" i="55" s="1"/>
  <c r="N32" i="55"/>
  <c r="O32" i="55"/>
  <c r="D33" i="55"/>
  <c r="L33" i="55"/>
  <c r="M33" i="55"/>
  <c r="N33" i="55"/>
  <c r="O33" i="55"/>
  <c r="E34" i="55"/>
  <c r="F34" i="55"/>
  <c r="G34" i="55"/>
  <c r="H34" i="55"/>
  <c r="I34" i="55"/>
  <c r="J34" i="55"/>
  <c r="K34" i="55"/>
  <c r="K86" i="55" s="1"/>
  <c r="O34" i="55"/>
  <c r="D35" i="55"/>
  <c r="H35" i="55"/>
  <c r="M35" i="55"/>
  <c r="N35" i="55"/>
  <c r="N34" i="55" s="1"/>
  <c r="O35" i="55"/>
  <c r="D36" i="55"/>
  <c r="L36" i="55"/>
  <c r="M36" i="55"/>
  <c r="N36" i="55"/>
  <c r="O36" i="55"/>
  <c r="D37" i="55"/>
  <c r="M37" i="55"/>
  <c r="N37" i="55"/>
  <c r="O37" i="55"/>
  <c r="D38" i="55"/>
  <c r="M38" i="55"/>
  <c r="L38" i="55" s="1"/>
  <c r="N38" i="55"/>
  <c r="O38" i="55"/>
  <c r="E39" i="55"/>
  <c r="F39" i="55"/>
  <c r="E27" i="54" s="1"/>
  <c r="G39" i="55"/>
  <c r="I39" i="55"/>
  <c r="J39" i="55"/>
  <c r="J86" i="55" s="1"/>
  <c r="K39" i="55"/>
  <c r="D40" i="55"/>
  <c r="H40" i="55"/>
  <c r="H39" i="55" s="1"/>
  <c r="L40" i="55"/>
  <c r="M40" i="55"/>
  <c r="N40" i="55"/>
  <c r="O40" i="55"/>
  <c r="D41" i="55"/>
  <c r="M41" i="55"/>
  <c r="N41" i="55"/>
  <c r="O41" i="55"/>
  <c r="D42" i="55"/>
  <c r="H42" i="55"/>
  <c r="M42" i="55"/>
  <c r="N42" i="55"/>
  <c r="O42" i="55"/>
  <c r="L42" i="55" s="1"/>
  <c r="D43" i="55"/>
  <c r="M43" i="55"/>
  <c r="N43" i="55"/>
  <c r="O43" i="55"/>
  <c r="L43" i="55" s="1"/>
  <c r="D44" i="55"/>
  <c r="M44" i="55"/>
  <c r="N44" i="55"/>
  <c r="O44" i="55"/>
  <c r="E45" i="55"/>
  <c r="F45" i="55"/>
  <c r="G45" i="55"/>
  <c r="F28" i="54" s="1"/>
  <c r="I45" i="55"/>
  <c r="J45" i="55"/>
  <c r="K45" i="55"/>
  <c r="D46" i="55"/>
  <c r="H46" i="55"/>
  <c r="L46" i="55"/>
  <c r="M46" i="55"/>
  <c r="N46" i="55"/>
  <c r="O46" i="55"/>
  <c r="D47" i="55"/>
  <c r="H47" i="55"/>
  <c r="M47" i="55"/>
  <c r="N47" i="55"/>
  <c r="N45" i="55" s="1"/>
  <c r="O47" i="55"/>
  <c r="D48" i="55"/>
  <c r="H48" i="55"/>
  <c r="M48" i="55"/>
  <c r="L48" i="55" s="1"/>
  <c r="N48" i="55"/>
  <c r="O48" i="55"/>
  <c r="D49" i="55"/>
  <c r="H49" i="55"/>
  <c r="M49" i="55"/>
  <c r="N49" i="55"/>
  <c r="O49" i="55"/>
  <c r="E50" i="55"/>
  <c r="F50" i="55"/>
  <c r="G50" i="55"/>
  <c r="I50" i="55"/>
  <c r="I86" i="55" s="1"/>
  <c r="J50" i="55"/>
  <c r="I29" i="54" s="1"/>
  <c r="K50" i="55"/>
  <c r="O50" i="55"/>
  <c r="D51" i="55"/>
  <c r="H51" i="55"/>
  <c r="H50" i="55" s="1"/>
  <c r="M51" i="55"/>
  <c r="M50" i="55" s="1"/>
  <c r="N51" i="55"/>
  <c r="O51" i="55"/>
  <c r="D52" i="55"/>
  <c r="L52" i="55"/>
  <c r="M52" i="55"/>
  <c r="N52" i="55"/>
  <c r="O52" i="55"/>
  <c r="D53" i="55"/>
  <c r="M53" i="55"/>
  <c r="N53" i="55"/>
  <c r="O53" i="55"/>
  <c r="D54" i="55"/>
  <c r="M54" i="55"/>
  <c r="L54" i="55" s="1"/>
  <c r="N54" i="55"/>
  <c r="N50" i="55" s="1"/>
  <c r="O54" i="55"/>
  <c r="E55" i="55"/>
  <c r="F55" i="55"/>
  <c r="G55" i="55"/>
  <c r="I55" i="55"/>
  <c r="J55" i="55"/>
  <c r="K55" i="55"/>
  <c r="N55" i="55"/>
  <c r="D56" i="55"/>
  <c r="H56" i="55"/>
  <c r="H55" i="55" s="1"/>
  <c r="L56" i="55"/>
  <c r="M56" i="55"/>
  <c r="N56" i="55"/>
  <c r="O56" i="55"/>
  <c r="D57" i="55"/>
  <c r="M57" i="55"/>
  <c r="N57" i="55"/>
  <c r="O57" i="55"/>
  <c r="D58" i="55"/>
  <c r="L58" i="55"/>
  <c r="M58" i="55"/>
  <c r="N58" i="55"/>
  <c r="O58" i="55"/>
  <c r="D59" i="55"/>
  <c r="M59" i="55"/>
  <c r="N59" i="55"/>
  <c r="O59" i="55"/>
  <c r="L59" i="55" s="1"/>
  <c r="E60" i="55"/>
  <c r="F60" i="55"/>
  <c r="G60" i="55"/>
  <c r="I60" i="55"/>
  <c r="J60" i="55"/>
  <c r="K60" i="55"/>
  <c r="D61" i="55"/>
  <c r="D60" i="55" s="1"/>
  <c r="H61" i="55"/>
  <c r="H60" i="55" s="1"/>
  <c r="M61" i="55"/>
  <c r="N61" i="55"/>
  <c r="O61" i="55"/>
  <c r="O60" i="55" s="1"/>
  <c r="D62" i="55"/>
  <c r="H62" i="55"/>
  <c r="M62" i="55"/>
  <c r="L62" i="55" s="1"/>
  <c r="N62" i="55"/>
  <c r="O62" i="55"/>
  <c r="D63" i="55"/>
  <c r="H63" i="55"/>
  <c r="M63" i="55"/>
  <c r="L63" i="55" s="1"/>
  <c r="N63" i="55"/>
  <c r="O63" i="55"/>
  <c r="D64" i="55"/>
  <c r="L64" i="55"/>
  <c r="M64" i="55"/>
  <c r="N64" i="55"/>
  <c r="O64" i="55"/>
  <c r="E65" i="55"/>
  <c r="F65" i="55"/>
  <c r="G65" i="55"/>
  <c r="H65" i="55"/>
  <c r="I65" i="55"/>
  <c r="J65" i="55"/>
  <c r="K65" i="55"/>
  <c r="D66" i="55"/>
  <c r="D65" i="55" s="1"/>
  <c r="H66" i="55"/>
  <c r="M66" i="55"/>
  <c r="N66" i="55"/>
  <c r="O66" i="55"/>
  <c r="D67" i="55"/>
  <c r="M67" i="55"/>
  <c r="N67" i="55"/>
  <c r="O67" i="55"/>
  <c r="D68" i="55"/>
  <c r="M68" i="55"/>
  <c r="L68" i="55" s="1"/>
  <c r="N68" i="55"/>
  <c r="O68" i="55"/>
  <c r="D69" i="55"/>
  <c r="M69" i="55"/>
  <c r="L69" i="55" s="1"/>
  <c r="N69" i="55"/>
  <c r="O69" i="55"/>
  <c r="E70" i="55"/>
  <c r="F70" i="55"/>
  <c r="G70" i="55"/>
  <c r="I70" i="55"/>
  <c r="J70" i="55"/>
  <c r="K70" i="55"/>
  <c r="M70" i="55"/>
  <c r="D71" i="55"/>
  <c r="H71" i="55"/>
  <c r="H70" i="55" s="1"/>
  <c r="M71" i="55"/>
  <c r="L71" i="55" s="1"/>
  <c r="L70" i="55" s="1"/>
  <c r="N71" i="55"/>
  <c r="O71" i="55"/>
  <c r="O70" i="55" s="1"/>
  <c r="D72" i="55"/>
  <c r="L72" i="55"/>
  <c r="M72" i="55"/>
  <c r="N72" i="55"/>
  <c r="O72" i="55"/>
  <c r="D73" i="55"/>
  <c r="D70" i="55" s="1"/>
  <c r="M73" i="55"/>
  <c r="L73" i="55" s="1"/>
  <c r="N73" i="55"/>
  <c r="O73" i="55"/>
  <c r="D74" i="55"/>
  <c r="L74" i="55"/>
  <c r="M74" i="55"/>
  <c r="N74" i="55"/>
  <c r="O74" i="55"/>
  <c r="E75" i="55"/>
  <c r="F75" i="55"/>
  <c r="G75" i="55"/>
  <c r="H75" i="55"/>
  <c r="I75" i="55"/>
  <c r="J75" i="55"/>
  <c r="I34" i="54" s="1"/>
  <c r="K75" i="55"/>
  <c r="O75" i="55"/>
  <c r="D76" i="55"/>
  <c r="H76" i="55"/>
  <c r="M76" i="55"/>
  <c r="M75" i="55" s="1"/>
  <c r="N76" i="55"/>
  <c r="O76" i="55"/>
  <c r="D77" i="55"/>
  <c r="L77" i="55"/>
  <c r="M77" i="55"/>
  <c r="N77" i="55"/>
  <c r="O77" i="55"/>
  <c r="D78" i="55"/>
  <c r="M78" i="55"/>
  <c r="N78" i="55"/>
  <c r="N75" i="55" s="1"/>
  <c r="O78" i="55"/>
  <c r="L78" i="55" s="1"/>
  <c r="D79" i="55"/>
  <c r="M79" i="55"/>
  <c r="N79" i="55"/>
  <c r="O79" i="55"/>
  <c r="E80" i="55"/>
  <c r="F80" i="55"/>
  <c r="G80" i="55"/>
  <c r="I80" i="55"/>
  <c r="J80" i="55"/>
  <c r="K80" i="55"/>
  <c r="M80" i="55"/>
  <c r="D81" i="55"/>
  <c r="H81" i="55"/>
  <c r="H80" i="55" s="1"/>
  <c r="M81" i="55"/>
  <c r="N81" i="55"/>
  <c r="O81" i="55"/>
  <c r="D82" i="55"/>
  <c r="M82" i="55"/>
  <c r="N82" i="55"/>
  <c r="N80" i="55" s="1"/>
  <c r="O82" i="55"/>
  <c r="L82" i="55" s="1"/>
  <c r="D83" i="55"/>
  <c r="M83" i="55"/>
  <c r="N83" i="55"/>
  <c r="O83" i="55"/>
  <c r="D84" i="55"/>
  <c r="H84" i="55"/>
  <c r="M84" i="55"/>
  <c r="L84" i="55" s="1"/>
  <c r="N84" i="55"/>
  <c r="O84" i="55"/>
  <c r="D85" i="55"/>
  <c r="H85" i="55"/>
  <c r="M85" i="55"/>
  <c r="N85" i="55"/>
  <c r="O85" i="55"/>
  <c r="E86" i="55"/>
  <c r="G88" i="55"/>
  <c r="M88" i="55"/>
  <c r="N88" i="55"/>
  <c r="D89" i="55"/>
  <c r="H89" i="55"/>
  <c r="L89" i="55"/>
  <c r="M89" i="55"/>
  <c r="N89" i="55"/>
  <c r="O89" i="55"/>
  <c r="D90" i="55"/>
  <c r="H90" i="55"/>
  <c r="M90" i="55"/>
  <c r="N90" i="55"/>
  <c r="O90" i="55"/>
  <c r="E91" i="55"/>
  <c r="E88" i="55" s="1"/>
  <c r="F91" i="55"/>
  <c r="F88" i="55" s="1"/>
  <c r="G91" i="55"/>
  <c r="I91" i="55"/>
  <c r="H91" i="55" s="1"/>
  <c r="J91" i="55"/>
  <c r="J88" i="55" s="1"/>
  <c r="K91" i="55"/>
  <c r="K88" i="55" s="1"/>
  <c r="M91" i="55"/>
  <c r="N91" i="55"/>
  <c r="D92" i="55"/>
  <c r="H92" i="55"/>
  <c r="M92" i="55"/>
  <c r="N92" i="55"/>
  <c r="O92" i="55"/>
  <c r="O91" i="55" s="1"/>
  <c r="D93" i="55"/>
  <c r="D141" i="55" s="1"/>
  <c r="H93" i="55"/>
  <c r="M93" i="55"/>
  <c r="N93" i="55"/>
  <c r="N226" i="55" s="1"/>
  <c r="O93" i="55"/>
  <c r="O141" i="55" s="1"/>
  <c r="D94" i="55"/>
  <c r="H94" i="55"/>
  <c r="L94" i="55"/>
  <c r="M94" i="55"/>
  <c r="N94" i="55"/>
  <c r="O94" i="55"/>
  <c r="D95" i="55"/>
  <c r="H95" i="55"/>
  <c r="M95" i="55"/>
  <c r="N95" i="55"/>
  <c r="O95" i="55"/>
  <c r="E96" i="55"/>
  <c r="F96" i="55"/>
  <c r="G96" i="55"/>
  <c r="I96" i="55"/>
  <c r="H25" i="54" s="1"/>
  <c r="J96" i="55"/>
  <c r="K96" i="55"/>
  <c r="N96" i="55"/>
  <c r="D97" i="55"/>
  <c r="H97" i="55"/>
  <c r="L97" i="55"/>
  <c r="M97" i="55"/>
  <c r="N97" i="55"/>
  <c r="O97" i="55"/>
  <c r="D98" i="55"/>
  <c r="H98" i="55"/>
  <c r="M98" i="55"/>
  <c r="N98" i="55"/>
  <c r="O98" i="55"/>
  <c r="O96" i="55" s="1"/>
  <c r="D99" i="55"/>
  <c r="H99" i="55"/>
  <c r="M99" i="55"/>
  <c r="L99" i="55" s="1"/>
  <c r="N99" i="55"/>
  <c r="O99" i="55"/>
  <c r="E100" i="55"/>
  <c r="F100" i="55"/>
  <c r="G100" i="55"/>
  <c r="I100" i="55"/>
  <c r="J100" i="55"/>
  <c r="K100" i="55"/>
  <c r="M100" i="55"/>
  <c r="D101" i="55"/>
  <c r="H101" i="55"/>
  <c r="M101" i="55"/>
  <c r="L101" i="55" s="1"/>
  <c r="N101" i="55"/>
  <c r="O101" i="55"/>
  <c r="D102" i="55"/>
  <c r="H102" i="55"/>
  <c r="M102" i="55"/>
  <c r="N102" i="55"/>
  <c r="O102" i="55"/>
  <c r="D103" i="55"/>
  <c r="D100" i="55" s="1"/>
  <c r="H103" i="55"/>
  <c r="M103" i="55"/>
  <c r="N103" i="55"/>
  <c r="O103" i="55"/>
  <c r="E104" i="55"/>
  <c r="F104" i="55"/>
  <c r="G104" i="55"/>
  <c r="I104" i="55"/>
  <c r="J104" i="55"/>
  <c r="K104" i="55"/>
  <c r="D105" i="55"/>
  <c r="H105" i="55"/>
  <c r="H104" i="55" s="1"/>
  <c r="L105" i="55"/>
  <c r="M105" i="55"/>
  <c r="N105" i="55"/>
  <c r="O105" i="55"/>
  <c r="D106" i="55"/>
  <c r="H106" i="55"/>
  <c r="M106" i="55"/>
  <c r="N106" i="55"/>
  <c r="N104" i="55" s="1"/>
  <c r="O106" i="55"/>
  <c r="D107" i="55"/>
  <c r="H107" i="55"/>
  <c r="M107" i="55"/>
  <c r="L107" i="55" s="1"/>
  <c r="N107" i="55"/>
  <c r="O107" i="55"/>
  <c r="D108" i="55"/>
  <c r="E108" i="55"/>
  <c r="D28" i="54" s="1"/>
  <c r="F108" i="55"/>
  <c r="G108" i="55"/>
  <c r="I108" i="55"/>
  <c r="J108" i="55"/>
  <c r="K108" i="55"/>
  <c r="M108" i="55"/>
  <c r="D109" i="55"/>
  <c r="H109" i="55"/>
  <c r="M109" i="55"/>
  <c r="L109" i="55" s="1"/>
  <c r="N109" i="55"/>
  <c r="O109" i="55"/>
  <c r="O108" i="55" s="1"/>
  <c r="D110" i="55"/>
  <c r="H110" i="55"/>
  <c r="H108" i="55" s="1"/>
  <c r="M110" i="55"/>
  <c r="L110" i="55" s="1"/>
  <c r="N110" i="55"/>
  <c r="O110" i="55"/>
  <c r="D111" i="55"/>
  <c r="H111" i="55"/>
  <c r="M111" i="55"/>
  <c r="L111" i="55" s="1"/>
  <c r="N111" i="55"/>
  <c r="O111" i="55"/>
  <c r="E112" i="55"/>
  <c r="F112" i="55"/>
  <c r="E29" i="54" s="1"/>
  <c r="G112" i="55"/>
  <c r="I112" i="55"/>
  <c r="J112" i="55"/>
  <c r="K112" i="55"/>
  <c r="D113" i="55"/>
  <c r="D112" i="55" s="1"/>
  <c r="H113" i="55"/>
  <c r="H112" i="55" s="1"/>
  <c r="M113" i="55"/>
  <c r="N113" i="55"/>
  <c r="O113" i="55"/>
  <c r="O112" i="55" s="1"/>
  <c r="D114" i="55"/>
  <c r="H114" i="55"/>
  <c r="M114" i="55"/>
  <c r="L114" i="55" s="1"/>
  <c r="N114" i="55"/>
  <c r="N112" i="55" s="1"/>
  <c r="O114" i="55"/>
  <c r="D115" i="55"/>
  <c r="H115" i="55"/>
  <c r="L115" i="55"/>
  <c r="M115" i="55"/>
  <c r="N115" i="55"/>
  <c r="O115" i="55"/>
  <c r="E116" i="55"/>
  <c r="F116" i="55"/>
  <c r="G116" i="55"/>
  <c r="I116" i="55"/>
  <c r="J116" i="55"/>
  <c r="K116" i="55"/>
  <c r="D117" i="55"/>
  <c r="D116" i="55" s="1"/>
  <c r="H117" i="55"/>
  <c r="M117" i="55"/>
  <c r="N117" i="55"/>
  <c r="N116" i="55" s="1"/>
  <c r="O117" i="55"/>
  <c r="O116" i="55" s="1"/>
  <c r="D118" i="55"/>
  <c r="H118" i="55"/>
  <c r="M118" i="55"/>
  <c r="L118" i="55" s="1"/>
  <c r="N118" i="55"/>
  <c r="O118" i="55"/>
  <c r="D119" i="55"/>
  <c r="H119" i="55"/>
  <c r="H116" i="55" s="1"/>
  <c r="M119" i="55"/>
  <c r="L119" i="55" s="1"/>
  <c r="N119" i="55"/>
  <c r="O119" i="55"/>
  <c r="E120" i="55"/>
  <c r="F120" i="55"/>
  <c r="G120" i="55"/>
  <c r="I120" i="55"/>
  <c r="J120" i="55"/>
  <c r="K120" i="55"/>
  <c r="J31" i="54" s="1"/>
  <c r="N120" i="55"/>
  <c r="D121" i="55"/>
  <c r="D120" i="55" s="1"/>
  <c r="H121" i="55"/>
  <c r="M121" i="55"/>
  <c r="N121" i="55"/>
  <c r="O121" i="55"/>
  <c r="D122" i="55"/>
  <c r="H122" i="55"/>
  <c r="M122" i="55"/>
  <c r="L122" i="55" s="1"/>
  <c r="N122" i="55"/>
  <c r="O122" i="55"/>
  <c r="D123" i="55"/>
  <c r="H123" i="55"/>
  <c r="M123" i="55"/>
  <c r="L123" i="55" s="1"/>
  <c r="N123" i="55"/>
  <c r="O123" i="55"/>
  <c r="O120" i="55" s="1"/>
  <c r="E124" i="55"/>
  <c r="F124" i="55"/>
  <c r="G124" i="55"/>
  <c r="I124" i="55"/>
  <c r="J124" i="55"/>
  <c r="K124" i="55"/>
  <c r="D125" i="55"/>
  <c r="H125" i="55"/>
  <c r="M125" i="55"/>
  <c r="N125" i="55"/>
  <c r="N124" i="55" s="1"/>
  <c r="O125" i="55"/>
  <c r="D126" i="55"/>
  <c r="H126" i="55"/>
  <c r="L126" i="55"/>
  <c r="M126" i="55"/>
  <c r="N126" i="55"/>
  <c r="O126" i="55"/>
  <c r="D127" i="55"/>
  <c r="H127" i="55"/>
  <c r="M127" i="55"/>
  <c r="N127" i="55"/>
  <c r="O127" i="55"/>
  <c r="O124" i="55" s="1"/>
  <c r="E128" i="55"/>
  <c r="F128" i="55"/>
  <c r="G128" i="55"/>
  <c r="I128" i="55"/>
  <c r="J128" i="55"/>
  <c r="K128" i="55"/>
  <c r="N128" i="55"/>
  <c r="O128" i="55"/>
  <c r="D129" i="55"/>
  <c r="H129" i="55"/>
  <c r="M129" i="55"/>
  <c r="N129" i="55"/>
  <c r="O129" i="55"/>
  <c r="D130" i="55"/>
  <c r="H130" i="55"/>
  <c r="M130" i="55"/>
  <c r="N130" i="55"/>
  <c r="O130" i="55"/>
  <c r="D131" i="55"/>
  <c r="H131" i="55"/>
  <c r="M131" i="55"/>
  <c r="L131" i="55" s="1"/>
  <c r="N131" i="55"/>
  <c r="O131" i="55"/>
  <c r="E132" i="55"/>
  <c r="D34" i="54" s="1"/>
  <c r="F132" i="55"/>
  <c r="G132" i="55"/>
  <c r="I132" i="55"/>
  <c r="H34" i="54" s="1"/>
  <c r="J132" i="55"/>
  <c r="K132" i="55"/>
  <c r="D133" i="55"/>
  <c r="H133" i="55"/>
  <c r="M133" i="55"/>
  <c r="L133" i="55" s="1"/>
  <c r="N133" i="55"/>
  <c r="N132" i="55" s="1"/>
  <c r="O133" i="55"/>
  <c r="D134" i="55"/>
  <c r="H134" i="55"/>
  <c r="L134" i="55"/>
  <c r="M134" i="55"/>
  <c r="N134" i="55"/>
  <c r="O134" i="55"/>
  <c r="D135" i="55"/>
  <c r="D132" i="55" s="1"/>
  <c r="H135" i="55"/>
  <c r="M135" i="55"/>
  <c r="N135" i="55"/>
  <c r="O135" i="55"/>
  <c r="O132" i="55" s="1"/>
  <c r="E136" i="55"/>
  <c r="F136" i="55"/>
  <c r="G136" i="55"/>
  <c r="I136" i="55"/>
  <c r="J136" i="55"/>
  <c r="K136" i="55"/>
  <c r="D137" i="55"/>
  <c r="H137" i="55"/>
  <c r="M137" i="55"/>
  <c r="N137" i="55"/>
  <c r="O137" i="55"/>
  <c r="D138" i="55"/>
  <c r="H138" i="55"/>
  <c r="H136" i="55" s="1"/>
  <c r="M138" i="55"/>
  <c r="N138" i="55"/>
  <c r="O138" i="55"/>
  <c r="D139" i="55"/>
  <c r="H139" i="55"/>
  <c r="M139" i="55"/>
  <c r="L139" i="55" s="1"/>
  <c r="N139" i="55"/>
  <c r="O139" i="55"/>
  <c r="E141" i="55"/>
  <c r="F141" i="55"/>
  <c r="G141" i="55"/>
  <c r="H141" i="55"/>
  <c r="I141" i="55"/>
  <c r="J141" i="55"/>
  <c r="K141" i="55"/>
  <c r="M141" i="55"/>
  <c r="N141" i="55"/>
  <c r="D143" i="55"/>
  <c r="H143" i="55"/>
  <c r="H145" i="55" s="1"/>
  <c r="L143" i="55"/>
  <c r="M143" i="55"/>
  <c r="N143" i="55"/>
  <c r="O143" i="55"/>
  <c r="O145" i="55" s="1"/>
  <c r="D144" i="55"/>
  <c r="D145" i="55" s="1"/>
  <c r="H144" i="55"/>
  <c r="M144" i="55"/>
  <c r="L144" i="55" s="1"/>
  <c r="N144" i="55"/>
  <c r="O144" i="55"/>
  <c r="E145" i="55"/>
  <c r="F145" i="55"/>
  <c r="G145" i="55"/>
  <c r="I145" i="55"/>
  <c r="J145" i="55"/>
  <c r="K145" i="55"/>
  <c r="N145" i="55"/>
  <c r="E147" i="55"/>
  <c r="E189" i="55" s="1"/>
  <c r="F147" i="55"/>
  <c r="G147" i="55"/>
  <c r="I147" i="55"/>
  <c r="I189" i="55" s="1"/>
  <c r="J147" i="55"/>
  <c r="J189" i="55" s="1"/>
  <c r="K147" i="55"/>
  <c r="N147" i="55"/>
  <c r="D148" i="55"/>
  <c r="D147" i="55" s="1"/>
  <c r="H148" i="55"/>
  <c r="H147" i="55" s="1"/>
  <c r="M148" i="55"/>
  <c r="N148" i="55"/>
  <c r="O148" i="55"/>
  <c r="O147" i="55" s="1"/>
  <c r="D149" i="55"/>
  <c r="H149" i="55"/>
  <c r="M149" i="55"/>
  <c r="N149" i="55"/>
  <c r="O149" i="55"/>
  <c r="D150" i="55"/>
  <c r="H150" i="55"/>
  <c r="M150" i="55"/>
  <c r="N150" i="55"/>
  <c r="O150" i="55"/>
  <c r="D151" i="55"/>
  <c r="H151" i="55"/>
  <c r="M151" i="55"/>
  <c r="L151" i="55" s="1"/>
  <c r="N151" i="55"/>
  <c r="O151" i="55"/>
  <c r="D152" i="55"/>
  <c r="H152" i="55"/>
  <c r="L152" i="55"/>
  <c r="M152" i="55"/>
  <c r="N152" i="55"/>
  <c r="O152" i="55"/>
  <c r="D153" i="55"/>
  <c r="H153" i="55"/>
  <c r="M153" i="55"/>
  <c r="L153" i="55" s="1"/>
  <c r="N153" i="55"/>
  <c r="O153" i="55"/>
  <c r="D154" i="55"/>
  <c r="H154" i="55"/>
  <c r="L154" i="55"/>
  <c r="M154" i="55"/>
  <c r="N154" i="55"/>
  <c r="O154" i="55"/>
  <c r="D155" i="55"/>
  <c r="H155" i="55"/>
  <c r="M155" i="55"/>
  <c r="L155" i="55" s="1"/>
  <c r="N155" i="55"/>
  <c r="O155" i="55"/>
  <c r="D156" i="55"/>
  <c r="H156" i="55"/>
  <c r="M156" i="55"/>
  <c r="N156" i="55"/>
  <c r="O156" i="55"/>
  <c r="L156" i="55" s="1"/>
  <c r="D157" i="55"/>
  <c r="H157" i="55"/>
  <c r="M157" i="55"/>
  <c r="L157" i="55" s="1"/>
  <c r="N157" i="55"/>
  <c r="O157" i="55"/>
  <c r="D158" i="55"/>
  <c r="H158" i="55"/>
  <c r="M158" i="55"/>
  <c r="N158" i="55"/>
  <c r="O158" i="55"/>
  <c r="L158" i="55" s="1"/>
  <c r="D159" i="55"/>
  <c r="H159" i="55"/>
  <c r="M159" i="55"/>
  <c r="L159" i="55" s="1"/>
  <c r="N159" i="55"/>
  <c r="O159" i="55"/>
  <c r="D160" i="55"/>
  <c r="H160" i="55"/>
  <c r="L160" i="55"/>
  <c r="M160" i="55"/>
  <c r="N160" i="55"/>
  <c r="O160" i="55"/>
  <c r="D161" i="55"/>
  <c r="H161" i="55"/>
  <c r="M161" i="55"/>
  <c r="L161" i="55" s="1"/>
  <c r="N161" i="55"/>
  <c r="O161" i="55"/>
  <c r="D162" i="55"/>
  <c r="H162" i="55"/>
  <c r="L162" i="55"/>
  <c r="M162" i="55"/>
  <c r="N162" i="55"/>
  <c r="O162" i="55"/>
  <c r="D163" i="55"/>
  <c r="H163" i="55"/>
  <c r="M163" i="55"/>
  <c r="L163" i="55" s="1"/>
  <c r="N163" i="55"/>
  <c r="O163" i="55"/>
  <c r="D164" i="55"/>
  <c r="H164" i="55"/>
  <c r="M164" i="55"/>
  <c r="N164" i="55"/>
  <c r="O164" i="55"/>
  <c r="L164" i="55" s="1"/>
  <c r="D165" i="55"/>
  <c r="H165" i="55"/>
  <c r="M165" i="55"/>
  <c r="L165" i="55" s="1"/>
  <c r="N165" i="55"/>
  <c r="O165" i="55"/>
  <c r="D166" i="55"/>
  <c r="H166" i="55"/>
  <c r="M166" i="55"/>
  <c r="N166" i="55"/>
  <c r="O166" i="55"/>
  <c r="L166" i="55" s="1"/>
  <c r="D167" i="55"/>
  <c r="H167" i="55"/>
  <c r="M167" i="55"/>
  <c r="L167" i="55" s="1"/>
  <c r="N167" i="55"/>
  <c r="O167" i="55"/>
  <c r="D168" i="55"/>
  <c r="H168" i="55"/>
  <c r="L168" i="55"/>
  <c r="M168" i="55"/>
  <c r="N168" i="55"/>
  <c r="O168" i="55"/>
  <c r="D169" i="55"/>
  <c r="H169" i="55"/>
  <c r="M169" i="55"/>
  <c r="L169" i="55" s="1"/>
  <c r="N169" i="55"/>
  <c r="O169" i="55"/>
  <c r="D170" i="55"/>
  <c r="H170" i="55"/>
  <c r="L170" i="55"/>
  <c r="M170" i="55"/>
  <c r="N170" i="55"/>
  <c r="O170" i="55"/>
  <c r="D171" i="55"/>
  <c r="H171" i="55"/>
  <c r="M171" i="55"/>
  <c r="L171" i="55" s="1"/>
  <c r="N171" i="55"/>
  <c r="O171" i="55"/>
  <c r="D172" i="55"/>
  <c r="H172" i="55"/>
  <c r="M172" i="55"/>
  <c r="N172" i="55"/>
  <c r="O172" i="55"/>
  <c r="L172" i="55" s="1"/>
  <c r="D173" i="55"/>
  <c r="H173" i="55"/>
  <c r="M173" i="55"/>
  <c r="L173" i="55" s="1"/>
  <c r="N173" i="55"/>
  <c r="O173" i="55"/>
  <c r="D174" i="55"/>
  <c r="H174" i="55"/>
  <c r="M174" i="55"/>
  <c r="N174" i="55"/>
  <c r="O174" i="55"/>
  <c r="L174" i="55" s="1"/>
  <c r="D175" i="55"/>
  <c r="H175" i="55"/>
  <c r="M175" i="55"/>
  <c r="L175" i="55" s="1"/>
  <c r="N175" i="55"/>
  <c r="O175" i="55"/>
  <c r="D176" i="55"/>
  <c r="H176" i="55"/>
  <c r="L176" i="55"/>
  <c r="M176" i="55"/>
  <c r="N176" i="55"/>
  <c r="O176" i="55"/>
  <c r="D177" i="55"/>
  <c r="H177" i="55"/>
  <c r="M177" i="55"/>
  <c r="L177" i="55" s="1"/>
  <c r="N177" i="55"/>
  <c r="O177" i="55"/>
  <c r="D178" i="55"/>
  <c r="H178" i="55"/>
  <c r="L178" i="55"/>
  <c r="M178" i="55"/>
  <c r="N178" i="55"/>
  <c r="O178" i="55"/>
  <c r="D179" i="55"/>
  <c r="H179" i="55"/>
  <c r="L179" i="55"/>
  <c r="M179" i="55"/>
  <c r="N179" i="55"/>
  <c r="O179" i="55"/>
  <c r="D180" i="55"/>
  <c r="H180" i="55"/>
  <c r="L180" i="55"/>
  <c r="M180" i="55"/>
  <c r="N180" i="55"/>
  <c r="O180" i="55"/>
  <c r="D181" i="55"/>
  <c r="H181" i="55"/>
  <c r="L181" i="55"/>
  <c r="M181" i="55"/>
  <c r="N181" i="55"/>
  <c r="O181" i="55"/>
  <c r="D182" i="55"/>
  <c r="H182" i="55"/>
  <c r="L182" i="55"/>
  <c r="M182" i="55"/>
  <c r="N182" i="55"/>
  <c r="O182" i="55"/>
  <c r="D183" i="55"/>
  <c r="H183" i="55"/>
  <c r="L183" i="55"/>
  <c r="M183" i="55"/>
  <c r="N183" i="55"/>
  <c r="O183" i="55"/>
  <c r="D184" i="55"/>
  <c r="H184" i="55"/>
  <c r="L184" i="55"/>
  <c r="M184" i="55"/>
  <c r="N184" i="55"/>
  <c r="O184" i="55"/>
  <c r="D185" i="55"/>
  <c r="H185" i="55"/>
  <c r="L185" i="55"/>
  <c r="M185" i="55"/>
  <c r="N185" i="55"/>
  <c r="O185" i="55"/>
  <c r="D186" i="55"/>
  <c r="H186" i="55"/>
  <c r="L186" i="55"/>
  <c r="M186" i="55"/>
  <c r="N186" i="55"/>
  <c r="O186" i="55"/>
  <c r="D187" i="55"/>
  <c r="H187" i="55"/>
  <c r="L187" i="55"/>
  <c r="M187" i="55"/>
  <c r="N187" i="55"/>
  <c r="O187" i="55"/>
  <c r="D188" i="55"/>
  <c r="H188" i="55"/>
  <c r="L188" i="55"/>
  <c r="M188" i="55"/>
  <c r="N188" i="55"/>
  <c r="O188" i="55"/>
  <c r="F189" i="55"/>
  <c r="G189" i="55"/>
  <c r="K189" i="55"/>
  <c r="D191" i="55"/>
  <c r="D194" i="55" s="1"/>
  <c r="E191" i="55"/>
  <c r="F191" i="55"/>
  <c r="G191" i="55"/>
  <c r="G194" i="55" s="1"/>
  <c r="H191" i="55"/>
  <c r="H194" i="55" s="1"/>
  <c r="M191" i="55"/>
  <c r="N191" i="55"/>
  <c r="O191" i="55"/>
  <c r="D192" i="55"/>
  <c r="H192" i="55"/>
  <c r="M192" i="55"/>
  <c r="L192" i="55" s="1"/>
  <c r="N192" i="55"/>
  <c r="O192" i="55"/>
  <c r="D193" i="55"/>
  <c r="H193" i="55"/>
  <c r="M193" i="55"/>
  <c r="L193" i="55" s="1"/>
  <c r="N193" i="55"/>
  <c r="O193" i="55"/>
  <c r="E194" i="55"/>
  <c r="F194" i="55"/>
  <c r="I194" i="55"/>
  <c r="J194" i="55"/>
  <c r="K194" i="55"/>
  <c r="M194" i="55"/>
  <c r="N194" i="55"/>
  <c r="O194" i="55"/>
  <c r="D196" i="55"/>
  <c r="H196" i="55"/>
  <c r="M196" i="55"/>
  <c r="M212" i="55" s="1"/>
  <c r="N196" i="55"/>
  <c r="O196" i="55"/>
  <c r="D197" i="55"/>
  <c r="H197" i="55"/>
  <c r="L197" i="55"/>
  <c r="M197" i="55"/>
  <c r="N197" i="55"/>
  <c r="O197" i="55"/>
  <c r="D198" i="55"/>
  <c r="H198" i="55"/>
  <c r="M198" i="55"/>
  <c r="L198" i="55" s="1"/>
  <c r="N198" i="55"/>
  <c r="O198" i="55"/>
  <c r="D199" i="55"/>
  <c r="H199" i="55"/>
  <c r="L199" i="55"/>
  <c r="M199" i="55"/>
  <c r="N199" i="55"/>
  <c r="O199" i="55"/>
  <c r="D200" i="55"/>
  <c r="D212" i="55" s="1"/>
  <c r="H200" i="55"/>
  <c r="M200" i="55"/>
  <c r="L200" i="55" s="1"/>
  <c r="N200" i="55"/>
  <c r="O200" i="55"/>
  <c r="D201" i="55"/>
  <c r="H201" i="55"/>
  <c r="L201" i="55"/>
  <c r="M201" i="55"/>
  <c r="N201" i="55"/>
  <c r="O201" i="55"/>
  <c r="D202" i="55"/>
  <c r="H202" i="55"/>
  <c r="M202" i="55"/>
  <c r="L202" i="55" s="1"/>
  <c r="N202" i="55"/>
  <c r="O202" i="55"/>
  <c r="D203" i="55"/>
  <c r="H203" i="55"/>
  <c r="L203" i="55"/>
  <c r="M203" i="55"/>
  <c r="N203" i="55"/>
  <c r="O203" i="55"/>
  <c r="D204" i="55"/>
  <c r="H204" i="55"/>
  <c r="M204" i="55"/>
  <c r="L204" i="55" s="1"/>
  <c r="N204" i="55"/>
  <c r="O204" i="55"/>
  <c r="D205" i="55"/>
  <c r="H205" i="55"/>
  <c r="L205" i="55"/>
  <c r="M205" i="55"/>
  <c r="N205" i="55"/>
  <c r="O205" i="55"/>
  <c r="D206" i="55"/>
  <c r="H206" i="55"/>
  <c r="M206" i="55"/>
  <c r="L206" i="55" s="1"/>
  <c r="N206" i="55"/>
  <c r="O206" i="55"/>
  <c r="D207" i="55"/>
  <c r="H207" i="55"/>
  <c r="L207" i="55"/>
  <c r="M207" i="55"/>
  <c r="N207" i="55"/>
  <c r="O207" i="55"/>
  <c r="D208" i="55"/>
  <c r="H208" i="55"/>
  <c r="M208" i="55"/>
  <c r="L208" i="55" s="1"/>
  <c r="N208" i="55"/>
  <c r="O208" i="55"/>
  <c r="D209" i="55"/>
  <c r="H209" i="55"/>
  <c r="L209" i="55"/>
  <c r="M209" i="55"/>
  <c r="N209" i="55"/>
  <c r="O209" i="55"/>
  <c r="D210" i="55"/>
  <c r="H210" i="55"/>
  <c r="M210" i="55"/>
  <c r="L210" i="55" s="1"/>
  <c r="N210" i="55"/>
  <c r="O210" i="55"/>
  <c r="D211" i="55"/>
  <c r="H211" i="55"/>
  <c r="L211" i="55"/>
  <c r="M211" i="55"/>
  <c r="N211" i="55"/>
  <c r="O211" i="55"/>
  <c r="E212" i="55"/>
  <c r="F212" i="55"/>
  <c r="G212" i="55"/>
  <c r="H212" i="55"/>
  <c r="I212" i="55"/>
  <c r="J212" i="55"/>
  <c r="K212" i="55"/>
  <c r="O212" i="55"/>
  <c r="D214" i="55"/>
  <c r="D221" i="55" s="1"/>
  <c r="E214" i="55"/>
  <c r="F214" i="55"/>
  <c r="G214" i="55"/>
  <c r="H214" i="55"/>
  <c r="H221" i="55" s="1"/>
  <c r="I214" i="55"/>
  <c r="J214" i="55"/>
  <c r="K214" i="55"/>
  <c r="D215" i="55"/>
  <c r="H215" i="55"/>
  <c r="M215" i="55"/>
  <c r="M214" i="55" s="1"/>
  <c r="M221" i="55" s="1"/>
  <c r="N215" i="55"/>
  <c r="N214" i="55" s="1"/>
  <c r="N221" i="55" s="1"/>
  <c r="O215" i="55"/>
  <c r="D216" i="55"/>
  <c r="H216" i="55"/>
  <c r="L216" i="55"/>
  <c r="L225" i="55" s="1"/>
  <c r="M216" i="55"/>
  <c r="N216" i="55"/>
  <c r="O216" i="55"/>
  <c r="O214" i="55" s="1"/>
  <c r="O221" i="55" s="1"/>
  <c r="D217" i="55"/>
  <c r="H217" i="55"/>
  <c r="M217" i="55"/>
  <c r="L217" i="55" s="1"/>
  <c r="N217" i="55"/>
  <c r="O217" i="55"/>
  <c r="D218" i="55"/>
  <c r="H218" i="55"/>
  <c r="L218" i="55"/>
  <c r="M218" i="55"/>
  <c r="N218" i="55"/>
  <c r="O218" i="55"/>
  <c r="D219" i="55"/>
  <c r="H219" i="55"/>
  <c r="M219" i="55"/>
  <c r="L219" i="55" s="1"/>
  <c r="N219" i="55"/>
  <c r="O219" i="55"/>
  <c r="D220" i="55"/>
  <c r="H220" i="55"/>
  <c r="L220" i="55"/>
  <c r="M220" i="55"/>
  <c r="N220" i="55"/>
  <c r="O220" i="55"/>
  <c r="E221" i="55"/>
  <c r="F221" i="55"/>
  <c r="G221" i="55"/>
  <c r="I221" i="55"/>
  <c r="J221" i="55"/>
  <c r="K221" i="55"/>
  <c r="D222" i="55"/>
  <c r="E222" i="55"/>
  <c r="F222" i="55"/>
  <c r="G222" i="55"/>
  <c r="H222" i="55"/>
  <c r="I222" i="55"/>
  <c r="J222" i="55"/>
  <c r="K222" i="55"/>
  <c r="M222" i="55"/>
  <c r="N222" i="55"/>
  <c r="O222" i="55"/>
  <c r="D225" i="55"/>
  <c r="E225" i="55"/>
  <c r="F225" i="55"/>
  <c r="G225" i="55"/>
  <c r="H225" i="55"/>
  <c r="I225" i="55"/>
  <c r="J225" i="55"/>
  <c r="K225" i="55"/>
  <c r="M225" i="55"/>
  <c r="N225" i="55"/>
  <c r="O225" i="55"/>
  <c r="D226" i="55"/>
  <c r="E226" i="55"/>
  <c r="F226" i="55"/>
  <c r="G226" i="55"/>
  <c r="H226" i="55"/>
  <c r="I226" i="55"/>
  <c r="J226" i="55"/>
  <c r="K226" i="55"/>
  <c r="M226" i="55"/>
  <c r="O226" i="55"/>
  <c r="D23" i="54"/>
  <c r="E23" i="54"/>
  <c r="M23" i="54" s="1"/>
  <c r="F23" i="54"/>
  <c r="H23" i="54"/>
  <c r="G23" i="54" s="1"/>
  <c r="I23" i="54"/>
  <c r="J23" i="54"/>
  <c r="E24" i="54"/>
  <c r="D25" i="54"/>
  <c r="E25" i="54"/>
  <c r="F25" i="54"/>
  <c r="I25" i="54"/>
  <c r="J25" i="54"/>
  <c r="D26" i="54"/>
  <c r="E26" i="54"/>
  <c r="H26" i="54"/>
  <c r="I26" i="54"/>
  <c r="D27" i="54"/>
  <c r="H27" i="54"/>
  <c r="E28" i="54"/>
  <c r="H28" i="54"/>
  <c r="J28" i="54"/>
  <c r="H29" i="54"/>
  <c r="D30" i="54"/>
  <c r="F30" i="54"/>
  <c r="H30" i="54"/>
  <c r="I30" i="54"/>
  <c r="D31" i="54"/>
  <c r="F31" i="54"/>
  <c r="I31" i="54"/>
  <c r="D32" i="54"/>
  <c r="E32" i="54"/>
  <c r="M32" i="54" s="1"/>
  <c r="H32" i="54"/>
  <c r="I32" i="54"/>
  <c r="J32" i="54"/>
  <c r="D33" i="54"/>
  <c r="C33" i="54" s="1"/>
  <c r="E33" i="54"/>
  <c r="F33" i="54"/>
  <c r="I33" i="54"/>
  <c r="J33" i="54"/>
  <c r="N33" i="54" s="1"/>
  <c r="D35" i="54"/>
  <c r="E35" i="54"/>
  <c r="F35" i="54"/>
  <c r="H35" i="54"/>
  <c r="I35" i="54"/>
  <c r="M35" i="54" s="1"/>
  <c r="D36" i="54"/>
  <c r="E36" i="54"/>
  <c r="M36" i="54" s="1"/>
  <c r="F36" i="54"/>
  <c r="H36" i="54"/>
  <c r="L36" i="54" s="1"/>
  <c r="I36" i="54"/>
  <c r="J36" i="54"/>
  <c r="D37" i="54"/>
  <c r="E37" i="54"/>
  <c r="F37" i="54"/>
  <c r="H37" i="54"/>
  <c r="I37" i="54"/>
  <c r="J37" i="54"/>
  <c r="M37" i="54"/>
  <c r="D38" i="54"/>
  <c r="E38" i="54"/>
  <c r="F38" i="54"/>
  <c r="H38" i="54"/>
  <c r="G38" i="54" s="1"/>
  <c r="J38" i="54"/>
  <c r="N38" i="54" s="1"/>
  <c r="D39" i="54"/>
  <c r="E39" i="54"/>
  <c r="F39" i="54"/>
  <c r="H39" i="54"/>
  <c r="I39" i="54"/>
  <c r="J39" i="54"/>
  <c r="D40" i="54"/>
  <c r="E40" i="54"/>
  <c r="F40" i="54"/>
  <c r="H40" i="54"/>
  <c r="I40" i="54"/>
  <c r="J40" i="54"/>
  <c r="D41" i="54"/>
  <c r="E41" i="54"/>
  <c r="F41" i="54"/>
  <c r="H41" i="54"/>
  <c r="I41" i="54"/>
  <c r="J41" i="54"/>
  <c r="D42" i="54"/>
  <c r="E42" i="54"/>
  <c r="F42" i="54"/>
  <c r="N42" i="54" s="1"/>
  <c r="H42" i="54"/>
  <c r="I42" i="54"/>
  <c r="J42" i="54"/>
  <c r="D43" i="54"/>
  <c r="E43" i="54"/>
  <c r="M43" i="54" s="1"/>
  <c r="F43" i="54"/>
  <c r="H43" i="54"/>
  <c r="I43" i="54"/>
  <c r="J43" i="54"/>
  <c r="E44" i="54"/>
  <c r="F44" i="54"/>
  <c r="N44" i="54" s="1"/>
  <c r="H44" i="54"/>
  <c r="I44" i="54"/>
  <c r="J44" i="54"/>
  <c r="D45" i="54"/>
  <c r="E45" i="54"/>
  <c r="F45" i="54"/>
  <c r="H45" i="54"/>
  <c r="I45" i="54"/>
  <c r="J45" i="54"/>
  <c r="D46" i="54"/>
  <c r="E46" i="54"/>
  <c r="F46" i="54"/>
  <c r="H46" i="54"/>
  <c r="I46" i="54"/>
  <c r="J46" i="54"/>
  <c r="N46" i="54"/>
  <c r="D47" i="54"/>
  <c r="E47" i="54"/>
  <c r="F47" i="54"/>
  <c r="H47" i="54"/>
  <c r="I47" i="54"/>
  <c r="J47" i="54"/>
  <c r="E48" i="54"/>
  <c r="F48" i="54"/>
  <c r="I48" i="54"/>
  <c r="J48" i="54"/>
  <c r="D49" i="54"/>
  <c r="E49" i="54"/>
  <c r="F49" i="54"/>
  <c r="H49" i="54"/>
  <c r="I49" i="54"/>
  <c r="J49" i="54"/>
  <c r="D50" i="54"/>
  <c r="E50" i="54"/>
  <c r="F50" i="54"/>
  <c r="H50" i="54"/>
  <c r="I50" i="54"/>
  <c r="J50" i="54"/>
  <c r="D51" i="54"/>
  <c r="E51" i="54"/>
  <c r="F51" i="54"/>
  <c r="H51" i="54"/>
  <c r="I51" i="54"/>
  <c r="M51" i="54" s="1"/>
  <c r="J51" i="54"/>
  <c r="E52" i="54"/>
  <c r="F52" i="54"/>
  <c r="I52" i="54"/>
  <c r="J52" i="54"/>
  <c r="D53" i="54"/>
  <c r="L53" i="54" s="1"/>
  <c r="E53" i="54"/>
  <c r="F53" i="54"/>
  <c r="H53" i="54"/>
  <c r="I53" i="54"/>
  <c r="J53" i="54"/>
  <c r="D54" i="54"/>
  <c r="E54" i="54"/>
  <c r="M54" i="54" s="1"/>
  <c r="F54" i="54"/>
  <c r="H54" i="54"/>
  <c r="I54" i="54"/>
  <c r="J54" i="54"/>
  <c r="D55" i="54"/>
  <c r="E55" i="54"/>
  <c r="M55" i="54" s="1"/>
  <c r="F55" i="54"/>
  <c r="H55" i="54"/>
  <c r="I55" i="54"/>
  <c r="J55" i="54"/>
  <c r="D56" i="54"/>
  <c r="E56" i="54"/>
  <c r="F56" i="54"/>
  <c r="C56" i="54" s="1"/>
  <c r="H56" i="54"/>
  <c r="L56" i="54" s="1"/>
  <c r="I56" i="54"/>
  <c r="J56" i="54"/>
  <c r="M56" i="54"/>
  <c r="D57" i="54"/>
  <c r="E57" i="54"/>
  <c r="F57" i="54"/>
  <c r="H57" i="54"/>
  <c r="L57" i="54" s="1"/>
  <c r="I57" i="54"/>
  <c r="J57" i="54"/>
  <c r="D58" i="54"/>
  <c r="E58" i="54"/>
  <c r="F58" i="54"/>
  <c r="H58" i="54"/>
  <c r="I58" i="54"/>
  <c r="J58" i="54"/>
  <c r="D59" i="54"/>
  <c r="E59" i="54"/>
  <c r="F59" i="54"/>
  <c r="N59" i="54" s="1"/>
  <c r="H59" i="54"/>
  <c r="G59" i="54" s="1"/>
  <c r="I59" i="54"/>
  <c r="J59" i="54"/>
  <c r="D60" i="54"/>
  <c r="E60" i="54"/>
  <c r="F60" i="54"/>
  <c r="H60" i="54"/>
  <c r="I60" i="54"/>
  <c r="J60" i="54"/>
  <c r="D61" i="54"/>
  <c r="E61" i="54"/>
  <c r="F61" i="54"/>
  <c r="H61" i="54"/>
  <c r="I61" i="54"/>
  <c r="J61" i="54"/>
  <c r="D62" i="54"/>
  <c r="E62" i="54"/>
  <c r="F62" i="54"/>
  <c r="N62" i="54" s="1"/>
  <c r="H62" i="54"/>
  <c r="I62" i="54"/>
  <c r="J62" i="54"/>
  <c r="D63" i="54"/>
  <c r="L63" i="54" s="1"/>
  <c r="E63" i="54"/>
  <c r="F63" i="54"/>
  <c r="H63" i="54"/>
  <c r="I63" i="54"/>
  <c r="J63" i="54"/>
  <c r="D64" i="54"/>
  <c r="E64" i="54"/>
  <c r="F64" i="54"/>
  <c r="H64" i="54"/>
  <c r="I64" i="54"/>
  <c r="J64" i="54"/>
  <c r="D65" i="54"/>
  <c r="E65" i="54"/>
  <c r="F65" i="54"/>
  <c r="H65" i="54"/>
  <c r="I65" i="54"/>
  <c r="J65" i="54"/>
  <c r="D66" i="54"/>
  <c r="E66" i="54"/>
  <c r="M66" i="54" s="1"/>
  <c r="F66" i="54"/>
  <c r="C66" i="54" s="1"/>
  <c r="H66" i="54"/>
  <c r="I66" i="54"/>
  <c r="J66" i="54"/>
  <c r="D67" i="54"/>
  <c r="E67" i="54"/>
  <c r="F67" i="54"/>
  <c r="H67" i="54"/>
  <c r="I67" i="54"/>
  <c r="J67" i="54"/>
  <c r="D68" i="54"/>
  <c r="E68" i="54"/>
  <c r="F68" i="54"/>
  <c r="H68" i="54"/>
  <c r="I68" i="54"/>
  <c r="J68" i="54"/>
  <c r="D69" i="54"/>
  <c r="E69" i="54"/>
  <c r="F69" i="54"/>
  <c r="H69" i="54"/>
  <c r="I69" i="54"/>
  <c r="J69" i="54"/>
  <c r="D70" i="54"/>
  <c r="E70" i="54"/>
  <c r="M70" i="54" s="1"/>
  <c r="F70" i="54"/>
  <c r="H70" i="54"/>
  <c r="I70" i="54"/>
  <c r="J70" i="54"/>
  <c r="D71" i="54"/>
  <c r="E71" i="54"/>
  <c r="F71" i="54"/>
  <c r="H71" i="54"/>
  <c r="I71" i="54"/>
  <c r="M71" i="54" s="1"/>
  <c r="J71" i="54"/>
  <c r="D72" i="54"/>
  <c r="E72" i="54"/>
  <c r="F72" i="54"/>
  <c r="H72" i="54"/>
  <c r="I72" i="54"/>
  <c r="J72" i="54"/>
  <c r="D73" i="54"/>
  <c r="E73" i="54"/>
  <c r="H73" i="54"/>
  <c r="I73" i="54"/>
  <c r="J73" i="54"/>
  <c r="D74" i="54"/>
  <c r="E74" i="54"/>
  <c r="F74" i="54"/>
  <c r="H74" i="54"/>
  <c r="I74" i="54"/>
  <c r="J74" i="54"/>
  <c r="D75" i="54"/>
  <c r="E75" i="54"/>
  <c r="F75" i="54"/>
  <c r="H75" i="54"/>
  <c r="I75" i="54"/>
  <c r="J75" i="54"/>
  <c r="D76" i="54"/>
  <c r="E76" i="54"/>
  <c r="F76" i="54"/>
  <c r="I76" i="54"/>
  <c r="J76" i="54"/>
  <c r="D77" i="54"/>
  <c r="E77" i="54"/>
  <c r="F77" i="54"/>
  <c r="C77" i="54" s="1"/>
  <c r="H77" i="54"/>
  <c r="I77" i="54"/>
  <c r="J77" i="54"/>
  <c r="D78" i="54"/>
  <c r="L78" i="54" s="1"/>
  <c r="E78" i="54"/>
  <c r="F78" i="54"/>
  <c r="H78" i="54"/>
  <c r="I78" i="54"/>
  <c r="M78" i="54" s="1"/>
  <c r="J78" i="54"/>
  <c r="D79" i="54"/>
  <c r="L79" i="54" s="1"/>
  <c r="E79" i="54"/>
  <c r="F79" i="54"/>
  <c r="H79" i="54"/>
  <c r="I79" i="54"/>
  <c r="J79" i="54"/>
  <c r="N79" i="54"/>
  <c r="D80" i="54"/>
  <c r="E80" i="54"/>
  <c r="F80" i="54"/>
  <c r="C80" i="54" s="1"/>
  <c r="H80" i="54"/>
  <c r="L80" i="54" s="1"/>
  <c r="I80" i="54"/>
  <c r="J80" i="54"/>
  <c r="D81" i="54"/>
  <c r="E81" i="54"/>
  <c r="H81" i="54"/>
  <c r="I81" i="54"/>
  <c r="D82" i="54"/>
  <c r="E82" i="54"/>
  <c r="F82" i="54"/>
  <c r="I82" i="54"/>
  <c r="J82" i="54"/>
  <c r="N82" i="54" s="1"/>
  <c r="D83" i="54"/>
  <c r="E83" i="54"/>
  <c r="F83" i="54"/>
  <c r="I83" i="54"/>
  <c r="J83" i="54"/>
  <c r="D84" i="54"/>
  <c r="E84" i="54"/>
  <c r="F84" i="54"/>
  <c r="N84" i="54" s="1"/>
  <c r="I84" i="54"/>
  <c r="M84" i="54" s="1"/>
  <c r="J84" i="54"/>
  <c r="D85" i="54"/>
  <c r="E85" i="54"/>
  <c r="M85" i="54" s="1"/>
  <c r="F85" i="54"/>
  <c r="H85" i="54"/>
  <c r="I85" i="54"/>
  <c r="J85" i="54"/>
  <c r="D86" i="54"/>
  <c r="E86" i="54"/>
  <c r="F86" i="54"/>
  <c r="H86" i="54"/>
  <c r="I86" i="54"/>
  <c r="J86" i="54"/>
  <c r="D87" i="54"/>
  <c r="E87" i="54"/>
  <c r="F87" i="54"/>
  <c r="C87" i="54" s="1"/>
  <c r="H87" i="54"/>
  <c r="L87" i="54" s="1"/>
  <c r="J87" i="54"/>
  <c r="D88" i="54"/>
  <c r="C88" i="54" s="1"/>
  <c r="E88" i="54"/>
  <c r="F88" i="54"/>
  <c r="H88" i="54"/>
  <c r="I88" i="54"/>
  <c r="M88" i="54" s="1"/>
  <c r="J88" i="54"/>
  <c r="D89" i="54"/>
  <c r="E89" i="54"/>
  <c r="F89" i="54"/>
  <c r="C89" i="54" s="1"/>
  <c r="H89" i="54"/>
  <c r="I89" i="54"/>
  <c r="J89" i="54"/>
  <c r="L89" i="54"/>
  <c r="D90" i="54"/>
  <c r="E90" i="54"/>
  <c r="F90" i="54"/>
  <c r="H90" i="54"/>
  <c r="L90" i="54" s="1"/>
  <c r="I90" i="54"/>
  <c r="J90" i="54"/>
  <c r="D91" i="54"/>
  <c r="E91" i="54"/>
  <c r="F91" i="54"/>
  <c r="H91" i="54"/>
  <c r="I91" i="54"/>
  <c r="J91" i="54"/>
  <c r="N91" i="54" s="1"/>
  <c r="D22" i="53"/>
  <c r="H22" i="53"/>
  <c r="H32" i="53" s="1"/>
  <c r="M22" i="53"/>
  <c r="M32" i="53" s="1"/>
  <c r="N22" i="53"/>
  <c r="O22" i="53"/>
  <c r="O32" i="53" s="1"/>
  <c r="O103" i="53" s="1"/>
  <c r="D23" i="53"/>
  <c r="M23" i="53"/>
  <c r="N23" i="53"/>
  <c r="L23" i="53" s="1"/>
  <c r="O23" i="53"/>
  <c r="D24" i="53"/>
  <c r="H24" i="53"/>
  <c r="L24" i="53"/>
  <c r="M24" i="53"/>
  <c r="N24" i="53"/>
  <c r="O24" i="53"/>
  <c r="D25" i="53"/>
  <c r="D32" i="53" s="1"/>
  <c r="H25" i="53"/>
  <c r="M25" i="53"/>
  <c r="N25" i="53"/>
  <c r="L25" i="53" s="1"/>
  <c r="O25" i="53"/>
  <c r="D26" i="53"/>
  <c r="H26" i="53"/>
  <c r="L26" i="53"/>
  <c r="M26" i="53"/>
  <c r="N26" i="53"/>
  <c r="O26" i="53"/>
  <c r="D27" i="53"/>
  <c r="H27" i="53"/>
  <c r="M27" i="53"/>
  <c r="N27" i="53"/>
  <c r="L27" i="53" s="1"/>
  <c r="O27" i="53"/>
  <c r="D28" i="53"/>
  <c r="H28" i="53"/>
  <c r="L28" i="53"/>
  <c r="M28" i="53"/>
  <c r="N28" i="53"/>
  <c r="O28" i="53"/>
  <c r="D29" i="53"/>
  <c r="H29" i="53"/>
  <c r="M29" i="53"/>
  <c r="N29" i="53"/>
  <c r="L29" i="53" s="1"/>
  <c r="O29" i="53"/>
  <c r="D30" i="53"/>
  <c r="H30" i="53"/>
  <c r="L30" i="53"/>
  <c r="M30" i="53"/>
  <c r="N30" i="53"/>
  <c r="O30" i="53"/>
  <c r="D31" i="53"/>
  <c r="H31" i="53"/>
  <c r="M31" i="53"/>
  <c r="N31" i="53"/>
  <c r="L31" i="53" s="1"/>
  <c r="O31" i="53"/>
  <c r="E32" i="53"/>
  <c r="F32" i="53"/>
  <c r="F103" i="53" s="1"/>
  <c r="G32" i="53"/>
  <c r="I32" i="53"/>
  <c r="J32" i="53"/>
  <c r="J103" i="53" s="1"/>
  <c r="K32" i="53"/>
  <c r="N32" i="53"/>
  <c r="D34" i="53"/>
  <c r="H34" i="53"/>
  <c r="L34" i="53"/>
  <c r="M34" i="53"/>
  <c r="N34" i="53"/>
  <c r="O34" i="53"/>
  <c r="D35" i="53"/>
  <c r="H35" i="53"/>
  <c r="M35" i="53"/>
  <c r="N35" i="53"/>
  <c r="L35" i="53" s="1"/>
  <c r="O35" i="53"/>
  <c r="D36" i="53"/>
  <c r="H36" i="53"/>
  <c r="L36" i="53"/>
  <c r="M36" i="53"/>
  <c r="N36" i="53"/>
  <c r="O36" i="53"/>
  <c r="D37" i="53"/>
  <c r="H37" i="53"/>
  <c r="M37" i="53"/>
  <c r="N37" i="53"/>
  <c r="L37" i="53" s="1"/>
  <c r="O37" i="53"/>
  <c r="D38" i="53"/>
  <c r="H38" i="53"/>
  <c r="L38" i="53"/>
  <c r="M38" i="53"/>
  <c r="N38" i="53"/>
  <c r="O38" i="53"/>
  <c r="D39" i="53"/>
  <c r="H39" i="53"/>
  <c r="M39" i="53"/>
  <c r="N39" i="53"/>
  <c r="L39" i="53" s="1"/>
  <c r="O39" i="53"/>
  <c r="D40" i="53"/>
  <c r="H40" i="53"/>
  <c r="L40" i="53"/>
  <c r="M40" i="53"/>
  <c r="N40" i="53"/>
  <c r="O40" i="53"/>
  <c r="D41" i="53"/>
  <c r="H41" i="53"/>
  <c r="M41" i="53"/>
  <c r="N41" i="53"/>
  <c r="L41" i="53" s="1"/>
  <c r="O41" i="53"/>
  <c r="D42" i="53"/>
  <c r="H42" i="53"/>
  <c r="L42" i="53"/>
  <c r="M42" i="53"/>
  <c r="N42" i="53"/>
  <c r="O42" i="53"/>
  <c r="D43" i="53"/>
  <c r="H43" i="53"/>
  <c r="M43" i="53"/>
  <c r="N43" i="53"/>
  <c r="L43" i="53" s="1"/>
  <c r="O43" i="53"/>
  <c r="D44" i="53"/>
  <c r="H44" i="53"/>
  <c r="L44" i="53"/>
  <c r="M44" i="53"/>
  <c r="N44" i="53"/>
  <c r="O44" i="53"/>
  <c r="D45" i="53"/>
  <c r="E45" i="53"/>
  <c r="F45" i="53"/>
  <c r="G45" i="53"/>
  <c r="H45" i="53"/>
  <c r="I45" i="53"/>
  <c r="J45" i="53"/>
  <c r="K45" i="53"/>
  <c r="M45" i="53"/>
  <c r="O45" i="53"/>
  <c r="D47" i="53"/>
  <c r="D48" i="53" s="1"/>
  <c r="H47" i="53"/>
  <c r="M47" i="53"/>
  <c r="N47" i="53"/>
  <c r="L47" i="53" s="1"/>
  <c r="L48" i="53" s="1"/>
  <c r="O47" i="53"/>
  <c r="E48" i="53"/>
  <c r="F48" i="53"/>
  <c r="G48" i="53"/>
  <c r="H48" i="53"/>
  <c r="I48" i="53"/>
  <c r="J48" i="53"/>
  <c r="K48" i="53"/>
  <c r="M48" i="53"/>
  <c r="N48" i="53"/>
  <c r="O48" i="53"/>
  <c r="D50" i="53"/>
  <c r="D80" i="53" s="1"/>
  <c r="H50" i="53"/>
  <c r="L50" i="53"/>
  <c r="M50" i="53"/>
  <c r="N50" i="53"/>
  <c r="N80" i="53" s="1"/>
  <c r="O50" i="53"/>
  <c r="D51" i="53"/>
  <c r="H51" i="53"/>
  <c r="M51" i="53"/>
  <c r="N51" i="53"/>
  <c r="L51" i="53" s="1"/>
  <c r="O51" i="53"/>
  <c r="D52" i="53"/>
  <c r="H52" i="53"/>
  <c r="L52" i="53"/>
  <c r="M52" i="53"/>
  <c r="N52" i="53"/>
  <c r="O52" i="53"/>
  <c r="D53" i="53"/>
  <c r="H53" i="53"/>
  <c r="M53" i="53"/>
  <c r="N53" i="53"/>
  <c r="L53" i="53" s="1"/>
  <c r="O53" i="53"/>
  <c r="D54" i="53"/>
  <c r="H54" i="53"/>
  <c r="L54" i="53"/>
  <c r="M54" i="53"/>
  <c r="N54" i="53"/>
  <c r="O54" i="53"/>
  <c r="D55" i="53"/>
  <c r="H55" i="53"/>
  <c r="M55" i="53"/>
  <c r="N55" i="53"/>
  <c r="L55" i="53" s="1"/>
  <c r="O55" i="53"/>
  <c r="D56" i="53"/>
  <c r="H56" i="53"/>
  <c r="L56" i="53"/>
  <c r="M56" i="53"/>
  <c r="N56" i="53"/>
  <c r="O56" i="53"/>
  <c r="D57" i="53"/>
  <c r="H57" i="53"/>
  <c r="M57" i="53"/>
  <c r="N57" i="53"/>
  <c r="L57" i="53" s="1"/>
  <c r="O57" i="53"/>
  <c r="D58" i="53"/>
  <c r="H58" i="53"/>
  <c r="L58" i="53"/>
  <c r="M58" i="53"/>
  <c r="N58" i="53"/>
  <c r="O58" i="53"/>
  <c r="H59" i="53"/>
  <c r="H80" i="53" s="1"/>
  <c r="M59" i="53"/>
  <c r="L59" i="53" s="1"/>
  <c r="N59" i="53"/>
  <c r="O59" i="53"/>
  <c r="D60" i="53"/>
  <c r="H60" i="53"/>
  <c r="M60" i="53"/>
  <c r="L60" i="53" s="1"/>
  <c r="N60" i="53"/>
  <c r="O60" i="53"/>
  <c r="D61" i="53"/>
  <c r="H61" i="53"/>
  <c r="M61" i="53"/>
  <c r="L61" i="53" s="1"/>
  <c r="N61" i="53"/>
  <c r="O61" i="53"/>
  <c r="D62" i="53"/>
  <c r="H62" i="53"/>
  <c r="M62" i="53"/>
  <c r="L62" i="53" s="1"/>
  <c r="N62" i="53"/>
  <c r="O62" i="53"/>
  <c r="D63" i="53"/>
  <c r="H63" i="53"/>
  <c r="M63" i="53"/>
  <c r="L63" i="53" s="1"/>
  <c r="N63" i="53"/>
  <c r="O63" i="53"/>
  <c r="D64" i="53"/>
  <c r="H64" i="53"/>
  <c r="M64" i="53"/>
  <c r="L64" i="53" s="1"/>
  <c r="N64" i="53"/>
  <c r="O64" i="53"/>
  <c r="D65" i="53"/>
  <c r="H65" i="53"/>
  <c r="M65" i="53"/>
  <c r="L65" i="53" s="1"/>
  <c r="N65" i="53"/>
  <c r="O65" i="53"/>
  <c r="D66" i="53"/>
  <c r="H66" i="53"/>
  <c r="M66" i="53"/>
  <c r="L66" i="53" s="1"/>
  <c r="N66" i="53"/>
  <c r="O66" i="53"/>
  <c r="D67" i="53"/>
  <c r="H67" i="53"/>
  <c r="M67" i="53"/>
  <c r="L67" i="53" s="1"/>
  <c r="N67" i="53"/>
  <c r="O67" i="53"/>
  <c r="D68" i="53"/>
  <c r="H68" i="53"/>
  <c r="M68" i="53"/>
  <c r="L68" i="53" s="1"/>
  <c r="N68" i="53"/>
  <c r="O68" i="53"/>
  <c r="D69" i="53"/>
  <c r="H69" i="53"/>
  <c r="M69" i="53"/>
  <c r="L69" i="53" s="1"/>
  <c r="N69" i="53"/>
  <c r="O69" i="53"/>
  <c r="D70" i="53"/>
  <c r="H70" i="53"/>
  <c r="M70" i="53"/>
  <c r="L70" i="53" s="1"/>
  <c r="N70" i="53"/>
  <c r="O70" i="53"/>
  <c r="D71" i="53"/>
  <c r="H71" i="53"/>
  <c r="M71" i="53"/>
  <c r="L71" i="53" s="1"/>
  <c r="N71" i="53"/>
  <c r="O71" i="53"/>
  <c r="D72" i="53"/>
  <c r="H72" i="53"/>
  <c r="M72" i="53"/>
  <c r="L72" i="53" s="1"/>
  <c r="N72" i="53"/>
  <c r="O72" i="53"/>
  <c r="D73" i="53"/>
  <c r="H73" i="53"/>
  <c r="M73" i="53"/>
  <c r="L73" i="53" s="1"/>
  <c r="N73" i="53"/>
  <c r="O73" i="53"/>
  <c r="D74" i="53"/>
  <c r="H74" i="53"/>
  <c r="M74" i="53"/>
  <c r="L74" i="53" s="1"/>
  <c r="N74" i="53"/>
  <c r="O74" i="53"/>
  <c r="D75" i="53"/>
  <c r="H75" i="53"/>
  <c r="M75" i="53"/>
  <c r="L75" i="53" s="1"/>
  <c r="N75" i="53"/>
  <c r="O75" i="53"/>
  <c r="D76" i="53"/>
  <c r="H76" i="53"/>
  <c r="M76" i="53"/>
  <c r="L76" i="53" s="1"/>
  <c r="N76" i="53"/>
  <c r="O76" i="53"/>
  <c r="D77" i="53"/>
  <c r="H77" i="53"/>
  <c r="M77" i="53"/>
  <c r="L77" i="53" s="1"/>
  <c r="N77" i="53"/>
  <c r="O77" i="53"/>
  <c r="D78" i="53"/>
  <c r="H78" i="53"/>
  <c r="M78" i="53"/>
  <c r="L78" i="53" s="1"/>
  <c r="N78" i="53"/>
  <c r="O78" i="53"/>
  <c r="D79" i="53"/>
  <c r="H79" i="53"/>
  <c r="M79" i="53"/>
  <c r="L79" i="53" s="1"/>
  <c r="N79" i="53"/>
  <c r="O79" i="53"/>
  <c r="E80" i="53"/>
  <c r="F80" i="53"/>
  <c r="G80" i="53"/>
  <c r="I80" i="53"/>
  <c r="J80" i="53"/>
  <c r="K80" i="53"/>
  <c r="O80" i="53"/>
  <c r="D82" i="53"/>
  <c r="H82" i="53"/>
  <c r="H96" i="53" s="1"/>
  <c r="M82" i="53"/>
  <c r="L82" i="53" s="1"/>
  <c r="N82" i="53"/>
  <c r="O82" i="53"/>
  <c r="D83" i="53"/>
  <c r="H83" i="53"/>
  <c r="M83" i="53"/>
  <c r="L83" i="53" s="1"/>
  <c r="N83" i="53"/>
  <c r="O83" i="53"/>
  <c r="D84" i="53"/>
  <c r="H84" i="53"/>
  <c r="M84" i="53"/>
  <c r="L84" i="53" s="1"/>
  <c r="N84" i="53"/>
  <c r="O84" i="53"/>
  <c r="D85" i="53"/>
  <c r="H85" i="53"/>
  <c r="M85" i="53"/>
  <c r="L85" i="53" s="1"/>
  <c r="N85" i="53"/>
  <c r="O85" i="53"/>
  <c r="D86" i="53"/>
  <c r="H86" i="53"/>
  <c r="M86" i="53"/>
  <c r="L86" i="53" s="1"/>
  <c r="N86" i="53"/>
  <c r="O86" i="53"/>
  <c r="D87" i="53"/>
  <c r="H87" i="53"/>
  <c r="M87" i="53"/>
  <c r="L87" i="53" s="1"/>
  <c r="N87" i="53"/>
  <c r="O87" i="53"/>
  <c r="D88" i="53"/>
  <c r="H88" i="53"/>
  <c r="M88" i="53"/>
  <c r="L88" i="53" s="1"/>
  <c r="N88" i="53"/>
  <c r="O88" i="53"/>
  <c r="D89" i="53"/>
  <c r="H89" i="53"/>
  <c r="M89" i="53"/>
  <c r="L89" i="53" s="1"/>
  <c r="N89" i="53"/>
  <c r="O89" i="53"/>
  <c r="D90" i="53"/>
  <c r="H90" i="53"/>
  <c r="M90" i="53"/>
  <c r="L90" i="53" s="1"/>
  <c r="N90" i="53"/>
  <c r="O90" i="53"/>
  <c r="D91" i="53"/>
  <c r="H91" i="53"/>
  <c r="M91" i="53"/>
  <c r="L91" i="53" s="1"/>
  <c r="N91" i="53"/>
  <c r="O91" i="53"/>
  <c r="D92" i="53"/>
  <c r="H92" i="53"/>
  <c r="M92" i="53"/>
  <c r="L92" i="53" s="1"/>
  <c r="N92" i="53"/>
  <c r="O92" i="53"/>
  <c r="D93" i="53"/>
  <c r="D96" i="53" s="1"/>
  <c r="H93" i="53"/>
  <c r="M93" i="53"/>
  <c r="L93" i="53" s="1"/>
  <c r="N93" i="53"/>
  <c r="O93" i="53"/>
  <c r="D94" i="53"/>
  <c r="H94" i="53"/>
  <c r="M94" i="53"/>
  <c r="L94" i="53" s="1"/>
  <c r="N94" i="53"/>
  <c r="O94" i="53"/>
  <c r="D95" i="53"/>
  <c r="H95" i="53"/>
  <c r="M95" i="53"/>
  <c r="L95" i="53" s="1"/>
  <c r="N95" i="53"/>
  <c r="O95" i="53"/>
  <c r="E96" i="53"/>
  <c r="F96" i="53"/>
  <c r="G96" i="53"/>
  <c r="I96" i="53"/>
  <c r="J96" i="53"/>
  <c r="K96" i="53"/>
  <c r="N96" i="53"/>
  <c r="O96" i="53"/>
  <c r="D98" i="53"/>
  <c r="H98" i="53"/>
  <c r="H102" i="53" s="1"/>
  <c r="M98" i="53"/>
  <c r="L98" i="53" s="1"/>
  <c r="L102" i="53" s="1"/>
  <c r="N98" i="53"/>
  <c r="O98" i="53"/>
  <c r="D99" i="53"/>
  <c r="D102" i="53" s="1"/>
  <c r="H99" i="53"/>
  <c r="M99" i="53"/>
  <c r="L99" i="53" s="1"/>
  <c r="N99" i="53"/>
  <c r="O99" i="53"/>
  <c r="D100" i="53"/>
  <c r="H100" i="53"/>
  <c r="M100" i="53"/>
  <c r="L100" i="53" s="1"/>
  <c r="N100" i="53"/>
  <c r="O100" i="53"/>
  <c r="D101" i="53"/>
  <c r="H101" i="53"/>
  <c r="M101" i="53"/>
  <c r="L101" i="53" s="1"/>
  <c r="N101" i="53"/>
  <c r="O101" i="53"/>
  <c r="E102" i="53"/>
  <c r="F102" i="53"/>
  <c r="G102" i="53"/>
  <c r="I102" i="53"/>
  <c r="J102" i="53"/>
  <c r="K102" i="53"/>
  <c r="N102" i="53"/>
  <c r="O102" i="53"/>
  <c r="E103" i="53"/>
  <c r="G103" i="53"/>
  <c r="I103" i="53"/>
  <c r="K103" i="53"/>
  <c r="C22" i="52"/>
  <c r="C21" i="52" s="1"/>
  <c r="C23" i="52"/>
  <c r="D23" i="52"/>
  <c r="D22" i="52" s="1"/>
  <c r="D21" i="52" s="1"/>
  <c r="E24" i="52"/>
  <c r="E23" i="52" s="1"/>
  <c r="E22" i="52" s="1"/>
  <c r="E21" i="52" s="1"/>
  <c r="E25" i="52"/>
  <c r="E26" i="52"/>
  <c r="C27" i="52"/>
  <c r="D27" i="52"/>
  <c r="E28" i="52"/>
  <c r="E27" i="52" s="1"/>
  <c r="E29" i="52"/>
  <c r="E30" i="52"/>
  <c r="C31" i="52"/>
  <c r="D31" i="52"/>
  <c r="E32" i="52"/>
  <c r="E31" i="52" s="1"/>
  <c r="E33" i="52"/>
  <c r="E34" i="52"/>
  <c r="D35" i="52"/>
  <c r="C36" i="52"/>
  <c r="D36" i="52"/>
  <c r="E36" i="52"/>
  <c r="E35" i="52" s="1"/>
  <c r="E37" i="52"/>
  <c r="E38" i="52"/>
  <c r="E39" i="52"/>
  <c r="C40" i="52"/>
  <c r="C35" i="52" s="1"/>
  <c r="D40" i="52"/>
  <c r="E41" i="52"/>
  <c r="E40" i="52" s="1"/>
  <c r="E42" i="52"/>
  <c r="E43" i="52"/>
  <c r="E44" i="52"/>
  <c r="E45" i="52"/>
  <c r="C46" i="52"/>
  <c r="C47" i="52"/>
  <c r="D47" i="52"/>
  <c r="D46" i="52" s="1"/>
  <c r="E48" i="52"/>
  <c r="E47" i="52" s="1"/>
  <c r="E46" i="52" s="1"/>
  <c r="C52" i="52"/>
  <c r="D52" i="52"/>
  <c r="E53" i="52"/>
  <c r="E52" i="52" s="1"/>
  <c r="E54" i="52"/>
  <c r="E55" i="52"/>
  <c r="E56" i="52"/>
  <c r="E57" i="52"/>
  <c r="E58" i="52"/>
  <c r="E59" i="52"/>
  <c r="E60" i="52"/>
  <c r="E61" i="52"/>
  <c r="E62" i="52"/>
  <c r="E63" i="52"/>
  <c r="E64" i="52"/>
  <c r="E65" i="52"/>
  <c r="E66" i="52"/>
  <c r="E67" i="52"/>
  <c r="E68" i="52"/>
  <c r="E69" i="52"/>
  <c r="E70" i="52"/>
  <c r="E71" i="52"/>
  <c r="E72" i="52"/>
  <c r="E73" i="52"/>
  <c r="E74" i="52"/>
  <c r="C76" i="52"/>
  <c r="D76" i="52"/>
  <c r="E77" i="52"/>
  <c r="E76" i="52" s="1"/>
  <c r="E75" i="52" s="1"/>
  <c r="E78" i="52"/>
  <c r="E79" i="52"/>
  <c r="E80" i="52"/>
  <c r="E81" i="52"/>
  <c r="E82" i="52"/>
  <c r="E83" i="52"/>
  <c r="E84" i="52"/>
  <c r="E85" i="52"/>
  <c r="E86" i="52"/>
  <c r="E87" i="52"/>
  <c r="E88" i="52"/>
  <c r="E89" i="52"/>
  <c r="E90" i="52"/>
  <c r="E91" i="52"/>
  <c r="C92" i="52"/>
  <c r="C75" i="52" s="1"/>
  <c r="C51" i="52" s="1"/>
  <c r="C50" i="52" s="1"/>
  <c r="D92" i="52"/>
  <c r="D75" i="52" s="1"/>
  <c r="D51" i="52" s="1"/>
  <c r="D50" i="52" s="1"/>
  <c r="E93" i="52"/>
  <c r="E92" i="52" s="1"/>
  <c r="E94" i="52"/>
  <c r="E95" i="52"/>
  <c r="E96" i="52"/>
  <c r="E97" i="52"/>
  <c r="C30" i="61" l="1"/>
  <c r="D30" i="61"/>
  <c r="L23" i="60"/>
  <c r="L28" i="60" s="1"/>
  <c r="L47" i="60" s="1"/>
  <c r="M47" i="60"/>
  <c r="H47" i="60"/>
  <c r="Q26" i="60"/>
  <c r="D47" i="60"/>
  <c r="Q24" i="60"/>
  <c r="L34" i="60"/>
  <c r="L33" i="60" s="1"/>
  <c r="L39" i="60" s="1"/>
  <c r="L25" i="60"/>
  <c r="Q22" i="60" s="1"/>
  <c r="Q21" i="60"/>
  <c r="M86" i="54"/>
  <c r="Q18" i="60"/>
  <c r="N103" i="59"/>
  <c r="M96" i="59"/>
  <c r="Q30" i="59"/>
  <c r="L48" i="59"/>
  <c r="O45" i="59"/>
  <c r="O103" i="59" s="1"/>
  <c r="H102" i="59"/>
  <c r="D96" i="59"/>
  <c r="L82" i="59"/>
  <c r="M80" i="59"/>
  <c r="L38" i="59"/>
  <c r="N45" i="59"/>
  <c r="G91" i="54"/>
  <c r="C86" i="54"/>
  <c r="N70" i="54"/>
  <c r="N60" i="54"/>
  <c r="N58" i="54"/>
  <c r="L99" i="59"/>
  <c r="L102" i="59" s="1"/>
  <c r="L89" i="59"/>
  <c r="H96" i="59"/>
  <c r="L79" i="59"/>
  <c r="L71" i="59"/>
  <c r="L63" i="59"/>
  <c r="L55" i="59"/>
  <c r="D80" i="59"/>
  <c r="L50" i="59"/>
  <c r="L37" i="59"/>
  <c r="L34" i="59"/>
  <c r="L30" i="59"/>
  <c r="Q24" i="59" s="1"/>
  <c r="M32" i="59"/>
  <c r="M103" i="59" s="1"/>
  <c r="L71" i="54"/>
  <c r="M82" i="54"/>
  <c r="M81" i="54"/>
  <c r="M79" i="54"/>
  <c r="L75" i="54"/>
  <c r="C71" i="54"/>
  <c r="C60" i="54"/>
  <c r="N54" i="54"/>
  <c r="L32" i="54"/>
  <c r="N30" i="54"/>
  <c r="L101" i="59"/>
  <c r="M102" i="59"/>
  <c r="L91" i="59"/>
  <c r="L83" i="59"/>
  <c r="L73" i="59"/>
  <c r="L65" i="59"/>
  <c r="L57" i="59"/>
  <c r="H80" i="59"/>
  <c r="H103" i="59" s="1"/>
  <c r="L39" i="59"/>
  <c r="D32" i="59"/>
  <c r="L32" i="59"/>
  <c r="M91" i="54"/>
  <c r="C91" i="54"/>
  <c r="C90" i="54"/>
  <c r="G89" i="54"/>
  <c r="M89" i="54"/>
  <c r="G88" i="54"/>
  <c r="L86" i="54"/>
  <c r="M83" i="54"/>
  <c r="C75" i="54"/>
  <c r="M74" i="54"/>
  <c r="L66" i="54"/>
  <c r="N61" i="54"/>
  <c r="M61" i="54"/>
  <c r="G60" i="54"/>
  <c r="M59" i="54"/>
  <c r="C49" i="54"/>
  <c r="M42" i="54"/>
  <c r="L185" i="58"/>
  <c r="R79" i="58" s="1"/>
  <c r="G228" i="58"/>
  <c r="F228" i="58"/>
  <c r="C52" i="54"/>
  <c r="M234" i="58"/>
  <c r="L226" i="58"/>
  <c r="L234" i="58" s="1"/>
  <c r="O194" i="58"/>
  <c r="L194" i="58" s="1"/>
  <c r="L164" i="58"/>
  <c r="M232" i="58"/>
  <c r="J235" i="58"/>
  <c r="J228" i="58" s="1"/>
  <c r="I28" i="54"/>
  <c r="M28" i="54" s="1"/>
  <c r="N85" i="54"/>
  <c r="K85" i="54" s="1"/>
  <c r="H82" i="54"/>
  <c r="G82" i="54" s="1"/>
  <c r="G231" i="58"/>
  <c r="O217" i="58"/>
  <c r="M200" i="58"/>
  <c r="L200" i="58" s="1"/>
  <c r="G217" i="58"/>
  <c r="O165" i="58"/>
  <c r="D165" i="58"/>
  <c r="D232" i="58" s="1"/>
  <c r="L159" i="58"/>
  <c r="M236" i="58"/>
  <c r="H95" i="58"/>
  <c r="I167" i="58"/>
  <c r="M60" i="58"/>
  <c r="L60" i="58" s="1"/>
  <c r="L61" i="58"/>
  <c r="M44" i="58"/>
  <c r="L44" i="58" s="1"/>
  <c r="L45" i="58"/>
  <c r="L22" i="58"/>
  <c r="L91" i="54"/>
  <c r="K91" i="54" s="1"/>
  <c r="G86" i="54"/>
  <c r="C85" i="54"/>
  <c r="C84" i="54"/>
  <c r="H83" i="54"/>
  <c r="L83" i="54" s="1"/>
  <c r="F81" i="54"/>
  <c r="M80" i="54"/>
  <c r="C79" i="54"/>
  <c r="C78" i="54"/>
  <c r="H76" i="54"/>
  <c r="L76" i="54" s="1"/>
  <c r="G75" i="54"/>
  <c r="L72" i="54"/>
  <c r="L219" i="58"/>
  <c r="R82" i="58" s="1"/>
  <c r="M227" i="58"/>
  <c r="M230" i="58"/>
  <c r="E217" i="58"/>
  <c r="N236" i="58"/>
  <c r="D115" i="58"/>
  <c r="M115" i="58"/>
  <c r="L115" i="58" s="1"/>
  <c r="D52" i="54"/>
  <c r="H105" i="58"/>
  <c r="H48" i="54"/>
  <c r="H56" i="58"/>
  <c r="I235" i="58"/>
  <c r="C81" i="54"/>
  <c r="K79" i="54"/>
  <c r="I228" i="58"/>
  <c r="H185" i="58"/>
  <c r="H31" i="54"/>
  <c r="D157" i="58"/>
  <c r="O157" i="58"/>
  <c r="L157" i="58" s="1"/>
  <c r="D95" i="58"/>
  <c r="D44" i="54"/>
  <c r="C44" i="54" s="1"/>
  <c r="M95" i="58"/>
  <c r="L95" i="58" s="1"/>
  <c r="L233" i="58"/>
  <c r="L87" i="58"/>
  <c r="M32" i="58"/>
  <c r="L32" i="58" s="1"/>
  <c r="L34" i="58"/>
  <c r="R76" i="58" s="1"/>
  <c r="F73" i="54"/>
  <c r="N73" i="54" s="1"/>
  <c r="L65" i="54"/>
  <c r="L227" i="58"/>
  <c r="N212" i="58"/>
  <c r="M203" i="58"/>
  <c r="L203" i="58" s="1"/>
  <c r="K217" i="58"/>
  <c r="J26" i="54"/>
  <c r="D105" i="58"/>
  <c r="M105" i="58"/>
  <c r="L105" i="58" s="1"/>
  <c r="D48" i="54"/>
  <c r="L48" i="54" s="1"/>
  <c r="F68" i="58"/>
  <c r="F235" i="58"/>
  <c r="D40" i="58"/>
  <c r="E235" i="58"/>
  <c r="E228" i="58" s="1"/>
  <c r="G85" i="54"/>
  <c r="H84" i="54"/>
  <c r="G84" i="54" s="1"/>
  <c r="C83" i="54"/>
  <c r="J81" i="54"/>
  <c r="G81" i="54" s="1"/>
  <c r="G79" i="54"/>
  <c r="G78" i="54"/>
  <c r="L77" i="54"/>
  <c r="C76" i="54"/>
  <c r="M67" i="54"/>
  <c r="L51" i="54"/>
  <c r="N50" i="54"/>
  <c r="L40" i="54"/>
  <c r="G30" i="54"/>
  <c r="I217" i="58"/>
  <c r="L214" i="58"/>
  <c r="D209" i="58"/>
  <c r="M209" i="58"/>
  <c r="L209" i="58" s="1"/>
  <c r="D197" i="58"/>
  <c r="M197" i="58"/>
  <c r="L197" i="58" s="1"/>
  <c r="D188" i="58"/>
  <c r="H115" i="58"/>
  <c r="H52" i="54"/>
  <c r="L52" i="54" s="1"/>
  <c r="L110" i="58"/>
  <c r="M233" i="58"/>
  <c r="L82" i="58"/>
  <c r="M167" i="58"/>
  <c r="M73" i="54"/>
  <c r="C73" i="54"/>
  <c r="C72" i="54"/>
  <c r="G71" i="54"/>
  <c r="L68" i="54"/>
  <c r="C65" i="54"/>
  <c r="M64" i="54"/>
  <c r="G62" i="54"/>
  <c r="M62" i="54"/>
  <c r="G61" i="54"/>
  <c r="M58" i="54"/>
  <c r="C58" i="54"/>
  <c r="C57" i="54"/>
  <c r="G54" i="54"/>
  <c r="C53" i="54"/>
  <c r="M50" i="54"/>
  <c r="C41" i="54"/>
  <c r="M26" i="54"/>
  <c r="E34" i="54"/>
  <c r="M34" i="54" s="1"/>
  <c r="H33" i="54"/>
  <c r="G33" i="54" s="1"/>
  <c r="H209" i="58"/>
  <c r="L189" i="58"/>
  <c r="L184" i="58"/>
  <c r="N217" i="58"/>
  <c r="J217" i="58"/>
  <c r="F217" i="58"/>
  <c r="L150" i="58"/>
  <c r="L142" i="58"/>
  <c r="L134" i="58"/>
  <c r="L126" i="58"/>
  <c r="L118" i="58"/>
  <c r="L109" i="58"/>
  <c r="L98" i="58"/>
  <c r="G167" i="58"/>
  <c r="D87" i="58"/>
  <c r="D82" i="58"/>
  <c r="D167" i="58" s="1"/>
  <c r="E167" i="58"/>
  <c r="R75" i="58"/>
  <c r="M64" i="58"/>
  <c r="L64" i="58" s="1"/>
  <c r="L66" i="58"/>
  <c r="H60" i="58"/>
  <c r="L56" i="58"/>
  <c r="G68" i="58"/>
  <c r="M28" i="58"/>
  <c r="L28" i="58" s="1"/>
  <c r="L29" i="58"/>
  <c r="K68" i="58"/>
  <c r="L27" i="58"/>
  <c r="E68" i="58"/>
  <c r="D68" i="58" s="1"/>
  <c r="D24" i="58"/>
  <c r="M72" i="54"/>
  <c r="L69" i="54"/>
  <c r="C68" i="54"/>
  <c r="G65" i="54"/>
  <c r="M65" i="54"/>
  <c r="M63" i="54"/>
  <c r="L62" i="54"/>
  <c r="M60" i="54"/>
  <c r="C59" i="54"/>
  <c r="M57" i="54"/>
  <c r="G55" i="54"/>
  <c r="M47" i="54"/>
  <c r="G39" i="54"/>
  <c r="M25" i="54"/>
  <c r="L28" i="54"/>
  <c r="N28" i="54"/>
  <c r="K28" i="54" s="1"/>
  <c r="L201" i="58"/>
  <c r="L196" i="58"/>
  <c r="D185" i="58"/>
  <c r="D217" i="58" s="1"/>
  <c r="M162" i="58"/>
  <c r="L162" i="58" s="1"/>
  <c r="K167" i="58"/>
  <c r="H87" i="58"/>
  <c r="H167" i="58" s="1"/>
  <c r="O77" i="58"/>
  <c r="L75" i="58"/>
  <c r="D70" i="58"/>
  <c r="L65" i="58"/>
  <c r="D52" i="58"/>
  <c r="M48" i="58"/>
  <c r="L48" i="58" s="1"/>
  <c r="L50" i="58"/>
  <c r="H44" i="58"/>
  <c r="L40" i="58"/>
  <c r="I68" i="58"/>
  <c r="H24" i="58"/>
  <c r="H235" i="58" s="1"/>
  <c r="L152" i="58"/>
  <c r="L144" i="58"/>
  <c r="L136" i="58"/>
  <c r="L128" i="58"/>
  <c r="L120" i="58"/>
  <c r="L111" i="58"/>
  <c r="L100" i="58"/>
  <c r="L83" i="58"/>
  <c r="H70" i="58"/>
  <c r="N64" i="58"/>
  <c r="L57" i="58"/>
  <c r="L51" i="58"/>
  <c r="L46" i="58"/>
  <c r="D44" i="58"/>
  <c r="O40" i="58"/>
  <c r="M36" i="58"/>
  <c r="L36" i="58" s="1"/>
  <c r="H36" i="58"/>
  <c r="N32" i="58"/>
  <c r="N235" i="58" s="1"/>
  <c r="N228" i="58" s="1"/>
  <c r="R77" i="58"/>
  <c r="D162" i="58"/>
  <c r="L70" i="58"/>
  <c r="O56" i="58"/>
  <c r="M52" i="58"/>
  <c r="L52" i="58" s="1"/>
  <c r="N48" i="58"/>
  <c r="L25" i="58"/>
  <c r="O24" i="58"/>
  <c r="Q25" i="57"/>
  <c r="L16" i="57"/>
  <c r="L59" i="57" s="1"/>
  <c r="Q24" i="57"/>
  <c r="G77" i="54"/>
  <c r="G70" i="54"/>
  <c r="C69" i="54"/>
  <c r="G68" i="54"/>
  <c r="C62" i="54"/>
  <c r="L58" i="54"/>
  <c r="K58" i="54" s="1"/>
  <c r="G56" i="54"/>
  <c r="G47" i="54"/>
  <c r="C45" i="54"/>
  <c r="N88" i="54"/>
  <c r="M77" i="54"/>
  <c r="N74" i="54"/>
  <c r="M69" i="54"/>
  <c r="M68" i="54"/>
  <c r="G67" i="54"/>
  <c r="N64" i="54"/>
  <c r="C54" i="54"/>
  <c r="N51" i="54"/>
  <c r="G50" i="54"/>
  <c r="N49" i="54"/>
  <c r="M49" i="54"/>
  <c r="N47" i="54"/>
  <c r="N41" i="54"/>
  <c r="M41" i="54"/>
  <c r="K62" i="54"/>
  <c r="M16" i="57"/>
  <c r="M59" i="57" s="1"/>
  <c r="M76" i="54"/>
  <c r="M75" i="54"/>
  <c r="G74" i="54"/>
  <c r="G73" i="54"/>
  <c r="N67" i="54"/>
  <c r="G64" i="54"/>
  <c r="C63" i="54"/>
  <c r="G58" i="54"/>
  <c r="N55" i="54"/>
  <c r="L54" i="54"/>
  <c r="K54" i="54" s="1"/>
  <c r="M53" i="54"/>
  <c r="M52" i="54"/>
  <c r="G51" i="54"/>
  <c r="N45" i="54"/>
  <c r="N43" i="54"/>
  <c r="M40" i="54"/>
  <c r="J24" i="54"/>
  <c r="E59" i="57"/>
  <c r="M80" i="56"/>
  <c r="M84" i="56" s="1"/>
  <c r="L82" i="56"/>
  <c r="M137" i="56"/>
  <c r="L137" i="56" s="1"/>
  <c r="H33" i="56"/>
  <c r="H31" i="56" s="1"/>
  <c r="G121" i="56"/>
  <c r="M38" i="54"/>
  <c r="N25" i="54"/>
  <c r="C25" i="54"/>
  <c r="L129" i="56"/>
  <c r="H128" i="56"/>
  <c r="D127" i="56"/>
  <c r="L125" i="56"/>
  <c r="N121" i="56"/>
  <c r="H123" i="56"/>
  <c r="L118" i="56"/>
  <c r="L114" i="56"/>
  <c r="L112" i="56" s="1"/>
  <c r="M112" i="56"/>
  <c r="M120" i="56" s="1"/>
  <c r="L102" i="56"/>
  <c r="L94" i="56"/>
  <c r="L86" i="56"/>
  <c r="M70" i="56"/>
  <c r="L72" i="56"/>
  <c r="L70" i="56" s="1"/>
  <c r="D66" i="56"/>
  <c r="L65" i="56"/>
  <c r="L58" i="56"/>
  <c r="M46" i="56"/>
  <c r="L48" i="56"/>
  <c r="L46" i="56" s="1"/>
  <c r="H32" i="56"/>
  <c r="H30" i="56" s="1"/>
  <c r="H28" i="56" s="1"/>
  <c r="L31" i="56"/>
  <c r="L21" i="56"/>
  <c r="L18" i="56"/>
  <c r="O16" i="56"/>
  <c r="I38" i="54"/>
  <c r="C38" i="54"/>
  <c r="N36" i="54"/>
  <c r="J35" i="54"/>
  <c r="N35" i="54" s="1"/>
  <c r="F34" i="54"/>
  <c r="N34" i="54" s="1"/>
  <c r="M33" i="54"/>
  <c r="C30" i="54"/>
  <c r="J27" i="54"/>
  <c r="N27" i="54" s="1"/>
  <c r="F26" i="54"/>
  <c r="C26" i="54" s="1"/>
  <c r="G34" i="54"/>
  <c r="J29" i="54"/>
  <c r="N29" i="54" s="1"/>
  <c r="M29" i="54"/>
  <c r="E30" i="54"/>
  <c r="M141" i="56"/>
  <c r="L141" i="56" s="1"/>
  <c r="M140" i="56"/>
  <c r="L140" i="56" s="1"/>
  <c r="M139" i="56"/>
  <c r="L139" i="56" s="1"/>
  <c r="M138" i="56"/>
  <c r="M134" i="56"/>
  <c r="L134" i="56" s="1"/>
  <c r="M131" i="56"/>
  <c r="L131" i="56" s="1"/>
  <c r="D130" i="56"/>
  <c r="L128" i="56"/>
  <c r="H127" i="56"/>
  <c r="D126" i="56"/>
  <c r="M123" i="56"/>
  <c r="E121" i="56"/>
  <c r="H112" i="56"/>
  <c r="H120" i="56" s="1"/>
  <c r="G110" i="56"/>
  <c r="O104" i="56"/>
  <c r="O96" i="56"/>
  <c r="O88" i="56"/>
  <c r="O142" i="56" s="1"/>
  <c r="D110" i="56"/>
  <c r="O80" i="56"/>
  <c r="O84" i="56" s="1"/>
  <c r="M62" i="56"/>
  <c r="L64" i="56"/>
  <c r="L62" i="56" s="1"/>
  <c r="O54" i="56"/>
  <c r="N42" i="56"/>
  <c r="D42" i="56"/>
  <c r="L30" i="56"/>
  <c r="R25" i="56" s="1"/>
  <c r="L20" i="56"/>
  <c r="D16" i="56"/>
  <c r="D78" i="56" s="1"/>
  <c r="M16" i="56"/>
  <c r="G78" i="56"/>
  <c r="F121" i="56"/>
  <c r="H110" i="56"/>
  <c r="M38" i="56"/>
  <c r="L40" i="56"/>
  <c r="L38" i="56" s="1"/>
  <c r="K78" i="56"/>
  <c r="F32" i="54"/>
  <c r="C32" i="54" s="1"/>
  <c r="D29" i="54"/>
  <c r="C29" i="54" s="1"/>
  <c r="K142" i="56"/>
  <c r="H142" i="56" s="1"/>
  <c r="G142" i="56"/>
  <c r="D142" i="56" s="1"/>
  <c r="O138" i="56"/>
  <c r="O135" i="56"/>
  <c r="L135" i="56" s="1"/>
  <c r="M126" i="56"/>
  <c r="L126" i="56" s="1"/>
  <c r="J121" i="56"/>
  <c r="D121" i="56"/>
  <c r="I121" i="56"/>
  <c r="O108" i="56"/>
  <c r="L108" i="56" s="1"/>
  <c r="L104" i="56"/>
  <c r="O100" i="56"/>
  <c r="L100" i="56" s="1"/>
  <c r="L96" i="56"/>
  <c r="O92" i="56"/>
  <c r="O110" i="56" s="1"/>
  <c r="L88" i="56"/>
  <c r="O62" i="56"/>
  <c r="M54" i="56"/>
  <c r="L56" i="56"/>
  <c r="L54" i="56" s="1"/>
  <c r="N50" i="56"/>
  <c r="N16" i="56"/>
  <c r="N78" i="56" s="1"/>
  <c r="E78" i="56"/>
  <c r="M69" i="56"/>
  <c r="M53" i="56"/>
  <c r="M37" i="56"/>
  <c r="C74" i="54"/>
  <c r="L74" i="54"/>
  <c r="K74" i="54" s="1"/>
  <c r="L64" i="54"/>
  <c r="C64" i="54"/>
  <c r="N57" i="54"/>
  <c r="K57" i="54" s="1"/>
  <c r="G57" i="54"/>
  <c r="N53" i="54"/>
  <c r="K53" i="54" s="1"/>
  <c r="G53" i="54"/>
  <c r="L150" i="55"/>
  <c r="O189" i="55"/>
  <c r="M128" i="55"/>
  <c r="L129" i="55"/>
  <c r="L128" i="55" s="1"/>
  <c r="M23" i="55"/>
  <c r="M86" i="55" s="1"/>
  <c r="L24" i="55"/>
  <c r="L23" i="55" s="1"/>
  <c r="N89" i="54"/>
  <c r="K89" i="54" s="1"/>
  <c r="N87" i="54"/>
  <c r="K87" i="54" s="1"/>
  <c r="G87" i="54"/>
  <c r="M87" i="54"/>
  <c r="L85" i="54"/>
  <c r="N78" i="54"/>
  <c r="K78" i="54" s="1"/>
  <c r="N71" i="54"/>
  <c r="K71" i="54" s="1"/>
  <c r="N69" i="54"/>
  <c r="K69" i="54" s="1"/>
  <c r="G69" i="54"/>
  <c r="C67" i="54"/>
  <c r="L67" i="54"/>
  <c r="N65" i="54"/>
  <c r="K65" i="54" s="1"/>
  <c r="C55" i="54"/>
  <c r="L55" i="54"/>
  <c r="L222" i="55"/>
  <c r="H189" i="55"/>
  <c r="O80" i="55"/>
  <c r="L81" i="55"/>
  <c r="O65" i="55"/>
  <c r="L66" i="55"/>
  <c r="L65" i="55" s="1"/>
  <c r="M28" i="55"/>
  <c r="L29" i="55"/>
  <c r="L28" i="55" s="1"/>
  <c r="Q28" i="55"/>
  <c r="L81" i="54"/>
  <c r="N80" i="54"/>
  <c r="K80" i="54" s="1"/>
  <c r="G80" i="54"/>
  <c r="N77" i="54"/>
  <c r="N76" i="54"/>
  <c r="N75" i="54"/>
  <c r="N63" i="54"/>
  <c r="K63" i="54" s="1"/>
  <c r="G63" i="54"/>
  <c r="L60" i="54"/>
  <c r="K60" i="54" s="1"/>
  <c r="N56" i="54"/>
  <c r="K56" i="54" s="1"/>
  <c r="N52" i="54"/>
  <c r="K52" i="54" s="1"/>
  <c r="D189" i="55"/>
  <c r="M136" i="55"/>
  <c r="L137" i="55"/>
  <c r="L136" i="55" s="1"/>
  <c r="E31" i="54"/>
  <c r="M31" i="54" s="1"/>
  <c r="F140" i="55"/>
  <c r="M104" i="55"/>
  <c r="O100" i="55"/>
  <c r="L102" i="55"/>
  <c r="L100" i="55" s="1"/>
  <c r="J140" i="55"/>
  <c r="I24" i="54"/>
  <c r="M24" i="54" s="1"/>
  <c r="D24" i="54"/>
  <c r="E140" i="55"/>
  <c r="E223" i="55" s="1"/>
  <c r="L39" i="55"/>
  <c r="J223" i="55"/>
  <c r="N90" i="54"/>
  <c r="K90" i="54" s="1"/>
  <c r="G90" i="54"/>
  <c r="M90" i="54"/>
  <c r="L88" i="54"/>
  <c r="K88" i="54" s="1"/>
  <c r="N86" i="54"/>
  <c r="K86" i="54" s="1"/>
  <c r="L84" i="54"/>
  <c r="K84" i="54" s="1"/>
  <c r="N83" i="54"/>
  <c r="G83" i="54"/>
  <c r="C82" i="54"/>
  <c r="L82" i="54"/>
  <c r="L73" i="54"/>
  <c r="N72" i="54"/>
  <c r="K72" i="54" s="1"/>
  <c r="G72" i="54"/>
  <c r="C70" i="54"/>
  <c r="L70" i="54"/>
  <c r="K70" i="54" s="1"/>
  <c r="N68" i="54"/>
  <c r="K68" i="54" s="1"/>
  <c r="N66" i="54"/>
  <c r="K66" i="54" s="1"/>
  <c r="G66" i="54"/>
  <c r="C61" i="54"/>
  <c r="L61" i="54"/>
  <c r="K61" i="54" s="1"/>
  <c r="L59" i="54"/>
  <c r="K59" i="54" s="1"/>
  <c r="M39" i="54"/>
  <c r="N212" i="55"/>
  <c r="L149" i="55"/>
  <c r="Q31" i="55" s="1"/>
  <c r="M147" i="55"/>
  <c r="M189" i="55" s="1"/>
  <c r="N189" i="55"/>
  <c r="O136" i="55"/>
  <c r="L138" i="55"/>
  <c r="L108" i="55"/>
  <c r="L55" i="55"/>
  <c r="M30" i="54"/>
  <c r="M45" i="55"/>
  <c r="N39" i="55"/>
  <c r="N86" i="55" s="1"/>
  <c r="N223" i="55" s="1"/>
  <c r="Q29" i="55"/>
  <c r="L145" i="55"/>
  <c r="H100" i="55"/>
  <c r="L22" i="55"/>
  <c r="K82" i="54"/>
  <c r="K64" i="54"/>
  <c r="K51" i="54"/>
  <c r="N48" i="54"/>
  <c r="M46" i="54"/>
  <c r="C46" i="54"/>
  <c r="M44" i="54"/>
  <c r="C42" i="54"/>
  <c r="N39" i="54"/>
  <c r="N37" i="54"/>
  <c r="N31" i="54"/>
  <c r="I27" i="54"/>
  <c r="M27" i="54" s="1"/>
  <c r="N23" i="54"/>
  <c r="L215" i="55"/>
  <c r="L214" i="55" s="1"/>
  <c r="L221" i="55" s="1"/>
  <c r="L196" i="55"/>
  <c r="L212" i="55" s="1"/>
  <c r="L148" i="55"/>
  <c r="L147" i="55" s="1"/>
  <c r="L189" i="55" s="1"/>
  <c r="M145" i="55"/>
  <c r="D136" i="55"/>
  <c r="H132" i="55"/>
  <c r="H124" i="55"/>
  <c r="M112" i="55"/>
  <c r="L92" i="55"/>
  <c r="O88" i="55"/>
  <c r="O140" i="55" s="1"/>
  <c r="I88" i="55"/>
  <c r="D75" i="55"/>
  <c r="L76" i="55"/>
  <c r="L75" i="55" s="1"/>
  <c r="D55" i="55"/>
  <c r="L51" i="55"/>
  <c r="D39" i="55"/>
  <c r="G31" i="54"/>
  <c r="M132" i="55"/>
  <c r="O104" i="55"/>
  <c r="N65" i="55"/>
  <c r="O45" i="55"/>
  <c r="H45" i="55"/>
  <c r="M34" i="55"/>
  <c r="L35" i="55"/>
  <c r="G86" i="55"/>
  <c r="H23" i="55"/>
  <c r="F86" i="55"/>
  <c r="F223" i="55" s="1"/>
  <c r="C50" i="54"/>
  <c r="M48" i="54"/>
  <c r="G46" i="54"/>
  <c r="M45" i="54"/>
  <c r="G43" i="54"/>
  <c r="G42" i="54"/>
  <c r="N40" i="54"/>
  <c r="C37" i="54"/>
  <c r="G26" i="54"/>
  <c r="F24" i="54"/>
  <c r="L191" i="55"/>
  <c r="L194" i="55" s="1"/>
  <c r="N136" i="55"/>
  <c r="D124" i="55"/>
  <c r="M120" i="55"/>
  <c r="L121" i="55"/>
  <c r="L120" i="55" s="1"/>
  <c r="L113" i="55"/>
  <c r="L112" i="55" s="1"/>
  <c r="N100" i="55"/>
  <c r="N140" i="55" s="1"/>
  <c r="M96" i="55"/>
  <c r="M140" i="55" s="1"/>
  <c r="K140" i="55"/>
  <c r="K223" i="55" s="1"/>
  <c r="G140" i="55"/>
  <c r="L57" i="55"/>
  <c r="M55" i="55"/>
  <c r="L41" i="55"/>
  <c r="M39" i="55"/>
  <c r="D34" i="55"/>
  <c r="L135" i="55"/>
  <c r="L132" i="55" s="1"/>
  <c r="H128" i="55"/>
  <c r="L125" i="55"/>
  <c r="M124" i="55"/>
  <c r="L106" i="55"/>
  <c r="L104" i="55" s="1"/>
  <c r="D104" i="55"/>
  <c r="L103" i="55"/>
  <c r="H96" i="55"/>
  <c r="L93" i="55"/>
  <c r="D91" i="55"/>
  <c r="D88" i="55" s="1"/>
  <c r="D140" i="55" s="1"/>
  <c r="L90" i="55"/>
  <c r="L83" i="55"/>
  <c r="D80" i="55"/>
  <c r="D86" i="55" s="1"/>
  <c r="D223" i="55" s="1"/>
  <c r="L79" i="55"/>
  <c r="L67" i="55"/>
  <c r="N60" i="55"/>
  <c r="L47" i="55"/>
  <c r="L45" i="55" s="1"/>
  <c r="D45" i="55"/>
  <c r="L44" i="55"/>
  <c r="Q32" i="55" s="1"/>
  <c r="O28" i="55"/>
  <c r="H86" i="55"/>
  <c r="L130" i="55"/>
  <c r="D128" i="55"/>
  <c r="L127" i="55"/>
  <c r="H120" i="55"/>
  <c r="L117" i="55"/>
  <c r="L116" i="55" s="1"/>
  <c r="M116" i="55"/>
  <c r="N108" i="55"/>
  <c r="L98" i="55"/>
  <c r="L96" i="55" s="1"/>
  <c r="D96" i="55"/>
  <c r="L95" i="55"/>
  <c r="L85" i="55"/>
  <c r="Q24" i="55" s="1"/>
  <c r="N70" i="55"/>
  <c r="M65" i="55"/>
  <c r="L61" i="55"/>
  <c r="L60" i="55" s="1"/>
  <c r="M60" i="55"/>
  <c r="O55" i="55"/>
  <c r="L53" i="55"/>
  <c r="D50" i="55"/>
  <c r="L49" i="55"/>
  <c r="O39" i="55"/>
  <c r="L37" i="55"/>
  <c r="O23" i="55"/>
  <c r="K36" i="54"/>
  <c r="L47" i="54"/>
  <c r="L43" i="54"/>
  <c r="K43" i="54" s="1"/>
  <c r="L39" i="54"/>
  <c r="K39" i="54" s="1"/>
  <c r="L27" i="54"/>
  <c r="L50" i="54"/>
  <c r="G49" i="54"/>
  <c r="C48" i="54"/>
  <c r="L46" i="54"/>
  <c r="K46" i="54" s="1"/>
  <c r="G45" i="54"/>
  <c r="L42" i="54"/>
  <c r="K42" i="54" s="1"/>
  <c r="G41" i="54"/>
  <c r="C40" i="54"/>
  <c r="L38" i="54"/>
  <c r="K38" i="54" s="1"/>
  <c r="G37" i="54"/>
  <c r="C36" i="54"/>
  <c r="L34" i="54"/>
  <c r="L30" i="54"/>
  <c r="G29" i="54"/>
  <c r="C28" i="54"/>
  <c r="L26" i="54"/>
  <c r="G25" i="54"/>
  <c r="K40" i="54"/>
  <c r="L35" i="54"/>
  <c r="L31" i="54"/>
  <c r="L23" i="54"/>
  <c r="C51" i="54"/>
  <c r="L49" i="54"/>
  <c r="K49" i="54" s="1"/>
  <c r="G48" i="54"/>
  <c r="C47" i="54"/>
  <c r="L45" i="54"/>
  <c r="K45" i="54" s="1"/>
  <c r="G44" i="54"/>
  <c r="C43" i="54"/>
  <c r="L41" i="54"/>
  <c r="G40" i="54"/>
  <c r="C39" i="54"/>
  <c r="L37" i="54"/>
  <c r="K37" i="54" s="1"/>
  <c r="G36" i="54"/>
  <c r="C35" i="54"/>
  <c r="L33" i="54"/>
  <c r="K33" i="54" s="1"/>
  <c r="G32" i="54"/>
  <c r="C31" i="54"/>
  <c r="L29" i="54"/>
  <c r="K29" i="54" s="1"/>
  <c r="G28" i="54"/>
  <c r="C27" i="54"/>
  <c r="L25" i="54"/>
  <c r="K25" i="54" s="1"/>
  <c r="C23" i="54"/>
  <c r="N103" i="53"/>
  <c r="D103" i="53"/>
  <c r="L96" i="53"/>
  <c r="L45" i="53"/>
  <c r="H103" i="53"/>
  <c r="L80" i="53"/>
  <c r="M102" i="53"/>
  <c r="M96" i="53"/>
  <c r="M80" i="53"/>
  <c r="M103" i="53" s="1"/>
  <c r="N45" i="53"/>
  <c r="L22" i="53"/>
  <c r="L32" i="53" s="1"/>
  <c r="L103" i="53" s="1"/>
  <c r="E98" i="52"/>
  <c r="D98" i="52"/>
  <c r="E51" i="52"/>
  <c r="E50" i="52" s="1"/>
  <c r="C98" i="52"/>
  <c r="Q25" i="60" l="1"/>
  <c r="Q28" i="60"/>
  <c r="Q30" i="60" s="1"/>
  <c r="D92" i="54"/>
  <c r="L96" i="59"/>
  <c r="L103" i="59" s="1"/>
  <c r="Q31" i="59"/>
  <c r="K30" i="54"/>
  <c r="K50" i="54"/>
  <c r="K47" i="54"/>
  <c r="L44" i="54"/>
  <c r="K44" i="54" s="1"/>
  <c r="N81" i="54"/>
  <c r="D103" i="59"/>
  <c r="Q33" i="59"/>
  <c r="Q29" i="59"/>
  <c r="Q34" i="59" s="1"/>
  <c r="Q36" i="59" s="1"/>
  <c r="L45" i="59"/>
  <c r="K81" i="54"/>
  <c r="Q32" i="59"/>
  <c r="L80" i="59"/>
  <c r="K31" i="54"/>
  <c r="K34" i="54"/>
  <c r="K48" i="54"/>
  <c r="K75" i="54"/>
  <c r="J92" i="54"/>
  <c r="O68" i="58"/>
  <c r="O235" i="58"/>
  <c r="N68" i="58"/>
  <c r="G76" i="54"/>
  <c r="M235" i="58"/>
  <c r="M228" i="58" s="1"/>
  <c r="L165" i="58"/>
  <c r="R81" i="58" s="1"/>
  <c r="O232" i="58"/>
  <c r="O228" i="58" s="1"/>
  <c r="L217" i="58"/>
  <c r="G27" i="54"/>
  <c r="C34" i="54"/>
  <c r="C92" i="54" s="1"/>
  <c r="L73" i="58"/>
  <c r="L231" i="58"/>
  <c r="H73" i="58"/>
  <c r="H231" i="58"/>
  <c r="H228" i="58" s="1"/>
  <c r="O167" i="58"/>
  <c r="H217" i="58"/>
  <c r="R72" i="58"/>
  <c r="M217" i="58"/>
  <c r="K76" i="54"/>
  <c r="D73" i="58"/>
  <c r="D231" i="58"/>
  <c r="L24" i="58"/>
  <c r="L235" i="58" s="1"/>
  <c r="M68" i="58"/>
  <c r="L236" i="58"/>
  <c r="K26" i="54"/>
  <c r="F92" i="54"/>
  <c r="K73" i="54"/>
  <c r="K83" i="54"/>
  <c r="K77" i="54"/>
  <c r="N26" i="54"/>
  <c r="H68" i="58"/>
  <c r="L77" i="58"/>
  <c r="R78" i="58"/>
  <c r="L230" i="58"/>
  <c r="D235" i="58"/>
  <c r="G52" i="54"/>
  <c r="L232" i="58"/>
  <c r="K55" i="54"/>
  <c r="K41" i="54"/>
  <c r="Q27" i="57"/>
  <c r="Q29" i="57" s="1"/>
  <c r="M92" i="54"/>
  <c r="C24" i="54"/>
  <c r="K67" i="54"/>
  <c r="M66" i="56"/>
  <c r="L69" i="56"/>
  <c r="L66" i="56" s="1"/>
  <c r="L92" i="56"/>
  <c r="L123" i="56"/>
  <c r="M121" i="56"/>
  <c r="O78" i="56"/>
  <c r="K35" i="54"/>
  <c r="N24" i="54"/>
  <c r="N32" i="54"/>
  <c r="K32" i="54" s="1"/>
  <c r="L16" i="56"/>
  <c r="R16" i="56"/>
  <c r="L110" i="56"/>
  <c r="L120" i="56"/>
  <c r="K121" i="56"/>
  <c r="K27" i="54"/>
  <c r="M34" i="56"/>
  <c r="L37" i="56"/>
  <c r="M142" i="56"/>
  <c r="L142" i="56" s="1"/>
  <c r="M78" i="56"/>
  <c r="R22" i="56"/>
  <c r="L80" i="56"/>
  <c r="L84" i="56" s="1"/>
  <c r="G35" i="54"/>
  <c r="L53" i="56"/>
  <c r="L50" i="56" s="1"/>
  <c r="M50" i="56"/>
  <c r="L138" i="56"/>
  <c r="H121" i="56"/>
  <c r="O121" i="56"/>
  <c r="H29" i="56"/>
  <c r="H27" i="56" s="1"/>
  <c r="H25" i="56" s="1"/>
  <c r="M223" i="55"/>
  <c r="Q22" i="55"/>
  <c r="I92" i="54"/>
  <c r="Q30" i="55"/>
  <c r="G223" i="55"/>
  <c r="L91" i="55"/>
  <c r="L88" i="55" s="1"/>
  <c r="L140" i="55" s="1"/>
  <c r="O86" i="55"/>
  <c r="O223" i="55" s="1"/>
  <c r="L34" i="55"/>
  <c r="L141" i="55"/>
  <c r="L226" i="55"/>
  <c r="E92" i="54"/>
  <c r="Q25" i="55"/>
  <c r="L124" i="55"/>
  <c r="L50" i="55"/>
  <c r="L86" i="55" s="1"/>
  <c r="L223" i="55" s="1"/>
  <c r="H88" i="55"/>
  <c r="H140" i="55" s="1"/>
  <c r="H223" i="55" s="1"/>
  <c r="H24" i="54"/>
  <c r="I140" i="55"/>
  <c r="L80" i="55"/>
  <c r="K23" i="54"/>
  <c r="D16" i="50"/>
  <c r="I16" i="50"/>
  <c r="J16" i="50"/>
  <c r="K16" i="50"/>
  <c r="D17" i="50"/>
  <c r="E17" i="50"/>
  <c r="E16" i="50" s="1"/>
  <c r="F17" i="50"/>
  <c r="G17" i="50"/>
  <c r="G16" i="50" s="1"/>
  <c r="H17" i="50"/>
  <c r="H16" i="50" s="1"/>
  <c r="M17" i="50"/>
  <c r="O17" i="50"/>
  <c r="O16" i="50" s="1"/>
  <c r="D18" i="50"/>
  <c r="H18" i="50"/>
  <c r="H42" i="50" s="1"/>
  <c r="H199" i="50" s="1"/>
  <c r="M18" i="50"/>
  <c r="N18" i="50"/>
  <c r="O18" i="50"/>
  <c r="D19" i="50"/>
  <c r="H19" i="50"/>
  <c r="M19" i="50"/>
  <c r="L19" i="50" s="1"/>
  <c r="N19" i="50"/>
  <c r="O19" i="50"/>
  <c r="D20" i="50"/>
  <c r="E20" i="50"/>
  <c r="F20" i="50"/>
  <c r="N20" i="50" s="1"/>
  <c r="G20" i="50"/>
  <c r="H20" i="50"/>
  <c r="M20" i="50"/>
  <c r="L20" i="50" s="1"/>
  <c r="O20" i="50"/>
  <c r="D21" i="50"/>
  <c r="H21" i="50"/>
  <c r="M21" i="50"/>
  <c r="N21" i="50"/>
  <c r="O21" i="50"/>
  <c r="D22" i="50"/>
  <c r="E22" i="50"/>
  <c r="F22" i="50"/>
  <c r="G22" i="50"/>
  <c r="I22" i="50"/>
  <c r="J22" i="50"/>
  <c r="K22" i="50"/>
  <c r="N22" i="50"/>
  <c r="D23" i="50"/>
  <c r="H23" i="50"/>
  <c r="H22" i="50" s="1"/>
  <c r="M23" i="50"/>
  <c r="N23" i="50"/>
  <c r="O23" i="50"/>
  <c r="O22" i="50" s="1"/>
  <c r="D24" i="50"/>
  <c r="E24" i="50"/>
  <c r="F24" i="50"/>
  <c r="G24" i="50"/>
  <c r="I24" i="50"/>
  <c r="J24" i="50"/>
  <c r="K24" i="50"/>
  <c r="N24" i="50"/>
  <c r="D25" i="50"/>
  <c r="H25" i="50"/>
  <c r="H24" i="50" s="1"/>
  <c r="M25" i="50"/>
  <c r="N25" i="50"/>
  <c r="O25" i="50"/>
  <c r="O24" i="50" s="1"/>
  <c r="D26" i="50"/>
  <c r="E26" i="50"/>
  <c r="F26" i="50"/>
  <c r="G26" i="50"/>
  <c r="I26" i="50"/>
  <c r="J26" i="50"/>
  <c r="K26" i="50"/>
  <c r="N26" i="50"/>
  <c r="D27" i="50"/>
  <c r="H27" i="50"/>
  <c r="H26" i="50" s="1"/>
  <c r="M27" i="50"/>
  <c r="N27" i="50"/>
  <c r="O27" i="50"/>
  <c r="O26" i="50" s="1"/>
  <c r="D28" i="50"/>
  <c r="E28" i="50"/>
  <c r="F28" i="50"/>
  <c r="G28" i="50"/>
  <c r="I28" i="50"/>
  <c r="J28" i="50"/>
  <c r="K28" i="50"/>
  <c r="N28" i="50"/>
  <c r="D29" i="50"/>
  <c r="H29" i="50"/>
  <c r="H28" i="50" s="1"/>
  <c r="M29" i="50"/>
  <c r="N29" i="50"/>
  <c r="O29" i="50"/>
  <c r="O28" i="50" s="1"/>
  <c r="D30" i="50"/>
  <c r="E30" i="50"/>
  <c r="F30" i="50"/>
  <c r="G30" i="50"/>
  <c r="H30" i="50"/>
  <c r="I30" i="50"/>
  <c r="J30" i="50"/>
  <c r="K30" i="50"/>
  <c r="M30" i="50"/>
  <c r="D31" i="50"/>
  <c r="H31" i="50"/>
  <c r="L31" i="50"/>
  <c r="L30" i="50" s="1"/>
  <c r="M31" i="50"/>
  <c r="N31" i="50"/>
  <c r="O31" i="50"/>
  <c r="O30" i="50" s="1"/>
  <c r="E32" i="50"/>
  <c r="D32" i="50" s="1"/>
  <c r="F32" i="50"/>
  <c r="G32" i="50"/>
  <c r="I32" i="50"/>
  <c r="J32" i="50"/>
  <c r="K32" i="50"/>
  <c r="N32" i="50"/>
  <c r="D33" i="50"/>
  <c r="H33" i="50"/>
  <c r="H32" i="50" s="1"/>
  <c r="M33" i="50"/>
  <c r="N33" i="50"/>
  <c r="O33" i="50"/>
  <c r="O32" i="50" s="1"/>
  <c r="E34" i="50"/>
  <c r="F34" i="50"/>
  <c r="G34" i="50"/>
  <c r="I34" i="50"/>
  <c r="J34" i="50"/>
  <c r="K34" i="50"/>
  <c r="O34" i="50"/>
  <c r="D35" i="50"/>
  <c r="H35" i="50"/>
  <c r="H34" i="50" s="1"/>
  <c r="M35" i="50"/>
  <c r="L35" i="50" s="1"/>
  <c r="L34" i="50" s="1"/>
  <c r="N35" i="50"/>
  <c r="N34" i="50" s="1"/>
  <c r="O35" i="50"/>
  <c r="E36" i="50"/>
  <c r="F36" i="50"/>
  <c r="G36" i="50"/>
  <c r="I36" i="50"/>
  <c r="J36" i="50"/>
  <c r="K36" i="50"/>
  <c r="M36" i="50"/>
  <c r="N36" i="50"/>
  <c r="O36" i="50"/>
  <c r="D37" i="50"/>
  <c r="H37" i="50"/>
  <c r="H36" i="50" s="1"/>
  <c r="M37" i="50"/>
  <c r="N37" i="50"/>
  <c r="O37" i="50"/>
  <c r="E38" i="50"/>
  <c r="F38" i="50"/>
  <c r="G38" i="50"/>
  <c r="I38" i="50"/>
  <c r="J38" i="50"/>
  <c r="K38" i="50"/>
  <c r="D39" i="50"/>
  <c r="H39" i="50"/>
  <c r="H38" i="50" s="1"/>
  <c r="M39" i="50"/>
  <c r="M38" i="50" s="1"/>
  <c r="N39" i="50"/>
  <c r="N38" i="50" s="1"/>
  <c r="O39" i="50"/>
  <c r="O38" i="50" s="1"/>
  <c r="K40" i="50"/>
  <c r="E42" i="50"/>
  <c r="D42" i="50" s="1"/>
  <c r="F42" i="50"/>
  <c r="F40" i="50" s="1"/>
  <c r="G42" i="50"/>
  <c r="I42" i="50"/>
  <c r="J42" i="50"/>
  <c r="J40" i="50" s="1"/>
  <c r="K42" i="50"/>
  <c r="K199" i="50" s="1"/>
  <c r="K197" i="50" s="1"/>
  <c r="N42" i="50"/>
  <c r="E43" i="50"/>
  <c r="F43" i="50"/>
  <c r="G43" i="50"/>
  <c r="G200" i="50" s="1"/>
  <c r="I43" i="50"/>
  <c r="J43" i="50"/>
  <c r="K43" i="50"/>
  <c r="E45" i="50"/>
  <c r="I45" i="50"/>
  <c r="J45" i="50"/>
  <c r="K45" i="50"/>
  <c r="O45" i="50"/>
  <c r="E46" i="50"/>
  <c r="F46" i="50"/>
  <c r="F45" i="50" s="1"/>
  <c r="G46" i="50"/>
  <c r="O46" i="50" s="1"/>
  <c r="H46" i="50"/>
  <c r="H45" i="50" s="1"/>
  <c r="N46" i="50"/>
  <c r="D47" i="50"/>
  <c r="H47" i="50"/>
  <c r="L47" i="50"/>
  <c r="M47" i="50"/>
  <c r="N47" i="50"/>
  <c r="O47" i="50"/>
  <c r="D48" i="50"/>
  <c r="E48" i="50"/>
  <c r="F48" i="50"/>
  <c r="N48" i="50" s="1"/>
  <c r="G48" i="50"/>
  <c r="H48" i="50"/>
  <c r="M48" i="50"/>
  <c r="L48" i="50" s="1"/>
  <c r="Q23" i="50" s="1"/>
  <c r="O48" i="50"/>
  <c r="D49" i="50"/>
  <c r="H49" i="50"/>
  <c r="M49" i="50"/>
  <c r="N49" i="50"/>
  <c r="O49" i="50"/>
  <c r="O76" i="50" s="1"/>
  <c r="D50" i="50"/>
  <c r="H50" i="50"/>
  <c r="H77" i="50" s="1"/>
  <c r="H202" i="50" s="1"/>
  <c r="M50" i="50"/>
  <c r="N50" i="50"/>
  <c r="O50" i="50"/>
  <c r="O77" i="50" s="1"/>
  <c r="D51" i="50"/>
  <c r="H51" i="50"/>
  <c r="M51" i="50"/>
  <c r="N51" i="50"/>
  <c r="O51" i="50"/>
  <c r="O79" i="50" s="1"/>
  <c r="O201" i="50" s="1"/>
  <c r="E52" i="50"/>
  <c r="F52" i="50"/>
  <c r="G52" i="50"/>
  <c r="O52" i="50" s="1"/>
  <c r="H52" i="50"/>
  <c r="N52" i="50"/>
  <c r="D53" i="50"/>
  <c r="H53" i="50"/>
  <c r="L53" i="50"/>
  <c r="M53" i="50"/>
  <c r="N53" i="50"/>
  <c r="N76" i="50" s="1"/>
  <c r="O53" i="50"/>
  <c r="D54" i="50"/>
  <c r="E54" i="50"/>
  <c r="F54" i="50"/>
  <c r="G54" i="50"/>
  <c r="H54" i="50"/>
  <c r="I54" i="50"/>
  <c r="J54" i="50"/>
  <c r="K54" i="50"/>
  <c r="M54" i="50"/>
  <c r="D55" i="50"/>
  <c r="H55" i="50"/>
  <c r="L55" i="50"/>
  <c r="L54" i="50" s="1"/>
  <c r="M55" i="50"/>
  <c r="N55" i="50"/>
  <c r="N54" i="50" s="1"/>
  <c r="O55" i="50"/>
  <c r="O54" i="50" s="1"/>
  <c r="D56" i="50"/>
  <c r="E56" i="50"/>
  <c r="F56" i="50"/>
  <c r="G56" i="50"/>
  <c r="H56" i="50"/>
  <c r="I56" i="50"/>
  <c r="J56" i="50"/>
  <c r="K56" i="50"/>
  <c r="L56" i="50"/>
  <c r="N56" i="50"/>
  <c r="O56" i="50"/>
  <c r="D57" i="50"/>
  <c r="H57" i="50"/>
  <c r="L57" i="50"/>
  <c r="M57" i="50"/>
  <c r="M56" i="50" s="1"/>
  <c r="N57" i="50"/>
  <c r="O57" i="50"/>
  <c r="D58" i="50"/>
  <c r="E58" i="50"/>
  <c r="F58" i="50"/>
  <c r="G58" i="50"/>
  <c r="H58" i="50"/>
  <c r="I58" i="50"/>
  <c r="J58" i="50"/>
  <c r="K58" i="50"/>
  <c r="M58" i="50"/>
  <c r="D59" i="50"/>
  <c r="H59" i="50"/>
  <c r="L59" i="50"/>
  <c r="L58" i="50" s="1"/>
  <c r="M59" i="50"/>
  <c r="N59" i="50"/>
  <c r="N58" i="50" s="1"/>
  <c r="O59" i="50"/>
  <c r="O58" i="50" s="1"/>
  <c r="D60" i="50"/>
  <c r="E60" i="50"/>
  <c r="F60" i="50"/>
  <c r="G60" i="50"/>
  <c r="H60" i="50"/>
  <c r="I60" i="50"/>
  <c r="J60" i="50"/>
  <c r="K60" i="50"/>
  <c r="L60" i="50"/>
  <c r="O60" i="50"/>
  <c r="D61" i="50"/>
  <c r="H61" i="50"/>
  <c r="L61" i="50"/>
  <c r="M61" i="50"/>
  <c r="M60" i="50" s="1"/>
  <c r="N61" i="50"/>
  <c r="N60" i="50" s="1"/>
  <c r="O61" i="50"/>
  <c r="D62" i="50"/>
  <c r="E62" i="50"/>
  <c r="F62" i="50"/>
  <c r="G62" i="50"/>
  <c r="H62" i="50"/>
  <c r="I62" i="50"/>
  <c r="J62" i="50"/>
  <c r="K62" i="50"/>
  <c r="M62" i="50"/>
  <c r="D63" i="50"/>
  <c r="H63" i="50"/>
  <c r="L63" i="50"/>
  <c r="L62" i="50" s="1"/>
  <c r="M63" i="50"/>
  <c r="N63" i="50"/>
  <c r="N62" i="50" s="1"/>
  <c r="O63" i="50"/>
  <c r="O62" i="50" s="1"/>
  <c r="D64" i="50"/>
  <c r="E64" i="50"/>
  <c r="F64" i="50"/>
  <c r="G64" i="50"/>
  <c r="H64" i="50"/>
  <c r="I64" i="50"/>
  <c r="J64" i="50"/>
  <c r="K64" i="50"/>
  <c r="L64" i="50"/>
  <c r="N64" i="50"/>
  <c r="O64" i="50"/>
  <c r="D65" i="50"/>
  <c r="H65" i="50"/>
  <c r="L65" i="50"/>
  <c r="M65" i="50"/>
  <c r="M64" i="50" s="1"/>
  <c r="N65" i="50"/>
  <c r="O65" i="50"/>
  <c r="D66" i="50"/>
  <c r="E66" i="50"/>
  <c r="F66" i="50"/>
  <c r="G66" i="50"/>
  <c r="H66" i="50"/>
  <c r="I66" i="50"/>
  <c r="J66" i="50"/>
  <c r="K66" i="50"/>
  <c r="M66" i="50"/>
  <c r="D67" i="50"/>
  <c r="H67" i="50"/>
  <c r="L67" i="50"/>
  <c r="L66" i="50" s="1"/>
  <c r="M67" i="50"/>
  <c r="N67" i="50"/>
  <c r="N66" i="50" s="1"/>
  <c r="O67" i="50"/>
  <c r="O66" i="50" s="1"/>
  <c r="D68" i="50"/>
  <c r="E68" i="50"/>
  <c r="F68" i="50"/>
  <c r="G68" i="50"/>
  <c r="H68" i="50"/>
  <c r="I68" i="50"/>
  <c r="J68" i="50"/>
  <c r="K68" i="50"/>
  <c r="D69" i="50"/>
  <c r="H69" i="50"/>
  <c r="L69" i="50"/>
  <c r="L68" i="50" s="1"/>
  <c r="M69" i="50"/>
  <c r="M68" i="50" s="1"/>
  <c r="N69" i="50"/>
  <c r="N68" i="50" s="1"/>
  <c r="O69" i="50"/>
  <c r="O68" i="50" s="1"/>
  <c r="D70" i="50"/>
  <c r="E70" i="50"/>
  <c r="F70" i="50"/>
  <c r="G70" i="50"/>
  <c r="H70" i="50"/>
  <c r="I70" i="50"/>
  <c r="J70" i="50"/>
  <c r="K70" i="50"/>
  <c r="L70" i="50"/>
  <c r="M70" i="50"/>
  <c r="N70" i="50"/>
  <c r="D71" i="50"/>
  <c r="H71" i="50"/>
  <c r="L71" i="50"/>
  <c r="M71" i="50"/>
  <c r="N71" i="50"/>
  <c r="O71" i="50"/>
  <c r="O70" i="50" s="1"/>
  <c r="D72" i="50"/>
  <c r="E72" i="50"/>
  <c r="F72" i="50"/>
  <c r="G72" i="50"/>
  <c r="H72" i="50"/>
  <c r="I72" i="50"/>
  <c r="J72" i="50"/>
  <c r="K72" i="50"/>
  <c r="O72" i="50"/>
  <c r="D73" i="50"/>
  <c r="H73" i="50"/>
  <c r="L73" i="50"/>
  <c r="L72" i="50" s="1"/>
  <c r="M73" i="50"/>
  <c r="M72" i="50" s="1"/>
  <c r="N73" i="50"/>
  <c r="N72" i="50" s="1"/>
  <c r="O73" i="50"/>
  <c r="D74" i="50"/>
  <c r="D76" i="50"/>
  <c r="E76" i="50"/>
  <c r="E74" i="50" s="1"/>
  <c r="F76" i="50"/>
  <c r="F74" i="50" s="1"/>
  <c r="G76" i="50"/>
  <c r="G74" i="50" s="1"/>
  <c r="H76" i="50"/>
  <c r="I76" i="50"/>
  <c r="I74" i="50" s="1"/>
  <c r="J76" i="50"/>
  <c r="J74" i="50" s="1"/>
  <c r="K76" i="50"/>
  <c r="K74" i="50" s="1"/>
  <c r="D77" i="50"/>
  <c r="E77" i="50"/>
  <c r="F77" i="50"/>
  <c r="G77" i="50"/>
  <c r="I77" i="50"/>
  <c r="J77" i="50"/>
  <c r="K77" i="50"/>
  <c r="N77" i="50"/>
  <c r="D78" i="50"/>
  <c r="E78" i="50"/>
  <c r="F78" i="50"/>
  <c r="G78" i="50"/>
  <c r="H78" i="50"/>
  <c r="I78" i="50"/>
  <c r="J78" i="50"/>
  <c r="K78" i="50"/>
  <c r="M78" i="50"/>
  <c r="O78" i="50"/>
  <c r="D79" i="50"/>
  <c r="E79" i="50"/>
  <c r="F79" i="50"/>
  <c r="G79" i="50"/>
  <c r="H79" i="50"/>
  <c r="I79" i="50"/>
  <c r="J79" i="50"/>
  <c r="K79" i="50"/>
  <c r="N79" i="50"/>
  <c r="D81" i="50"/>
  <c r="E81" i="50"/>
  <c r="F81" i="50"/>
  <c r="G81" i="50"/>
  <c r="H81" i="50"/>
  <c r="I81" i="50"/>
  <c r="J81" i="50"/>
  <c r="K81" i="50"/>
  <c r="D83" i="50"/>
  <c r="H83" i="50"/>
  <c r="L83" i="50"/>
  <c r="L81" i="50" s="1"/>
  <c r="Q25" i="50" s="1"/>
  <c r="M83" i="50"/>
  <c r="M81" i="50" s="1"/>
  <c r="N83" i="50"/>
  <c r="N87" i="50" s="1"/>
  <c r="O83" i="50"/>
  <c r="D84" i="50"/>
  <c r="H84" i="50"/>
  <c r="L84" i="50"/>
  <c r="L88" i="50" s="1"/>
  <c r="M84" i="50"/>
  <c r="N84" i="50"/>
  <c r="N88" i="50" s="1"/>
  <c r="O84" i="50"/>
  <c r="O81" i="50" s="1"/>
  <c r="D85" i="50"/>
  <c r="H85" i="50"/>
  <c r="D87" i="50"/>
  <c r="E87" i="50"/>
  <c r="E85" i="50" s="1"/>
  <c r="F87" i="50"/>
  <c r="G87" i="50"/>
  <c r="G85" i="50" s="1"/>
  <c r="H87" i="50"/>
  <c r="I87" i="50"/>
  <c r="I85" i="50" s="1"/>
  <c r="J87" i="50"/>
  <c r="K87" i="50"/>
  <c r="K85" i="50" s="1"/>
  <c r="M87" i="50"/>
  <c r="M85" i="50" s="1"/>
  <c r="O87" i="50"/>
  <c r="O85" i="50" s="1"/>
  <c r="D88" i="50"/>
  <c r="E88" i="50"/>
  <c r="F88" i="50"/>
  <c r="G88" i="50"/>
  <c r="H88" i="50"/>
  <c r="I88" i="50"/>
  <c r="J88" i="50"/>
  <c r="K88" i="50"/>
  <c r="M88" i="50"/>
  <c r="O88" i="50"/>
  <c r="D90" i="50"/>
  <c r="E90" i="50"/>
  <c r="F90" i="50"/>
  <c r="G90" i="50"/>
  <c r="H90" i="50"/>
  <c r="I90" i="50"/>
  <c r="J90" i="50"/>
  <c r="K90" i="50"/>
  <c r="L90" i="50"/>
  <c r="N90" i="50"/>
  <c r="O90" i="50"/>
  <c r="D91" i="50"/>
  <c r="H91" i="50"/>
  <c r="L91" i="50"/>
  <c r="M91" i="50"/>
  <c r="M90" i="50" s="1"/>
  <c r="N91" i="50"/>
  <c r="O91" i="50"/>
  <c r="D92" i="50"/>
  <c r="E92" i="50"/>
  <c r="F92" i="50"/>
  <c r="G92" i="50"/>
  <c r="H92" i="50"/>
  <c r="I92" i="50"/>
  <c r="J92" i="50"/>
  <c r="K92" i="50"/>
  <c r="N92" i="50"/>
  <c r="D93" i="50"/>
  <c r="H93" i="50"/>
  <c r="L93" i="50"/>
  <c r="L92" i="50" s="1"/>
  <c r="M93" i="50"/>
  <c r="M92" i="50" s="1"/>
  <c r="N93" i="50"/>
  <c r="O93" i="50"/>
  <c r="O92" i="50" s="1"/>
  <c r="D94" i="50"/>
  <c r="E94" i="50"/>
  <c r="F94" i="50"/>
  <c r="G94" i="50"/>
  <c r="H94" i="50"/>
  <c r="I94" i="50"/>
  <c r="J94" i="50"/>
  <c r="K94" i="50"/>
  <c r="N94" i="50"/>
  <c r="D95" i="50"/>
  <c r="H95" i="50"/>
  <c r="L95" i="50"/>
  <c r="L94" i="50" s="1"/>
  <c r="M95" i="50"/>
  <c r="M94" i="50" s="1"/>
  <c r="N95" i="50"/>
  <c r="O95" i="50"/>
  <c r="O94" i="50" s="1"/>
  <c r="D96" i="50"/>
  <c r="E96" i="50"/>
  <c r="F96" i="50"/>
  <c r="G96" i="50"/>
  <c r="H96" i="50"/>
  <c r="I96" i="50"/>
  <c r="J96" i="50"/>
  <c r="K96" i="50"/>
  <c r="N96" i="50"/>
  <c r="D97" i="50"/>
  <c r="H97" i="50"/>
  <c r="L97" i="50"/>
  <c r="L96" i="50" s="1"/>
  <c r="M97" i="50"/>
  <c r="M96" i="50" s="1"/>
  <c r="N97" i="50"/>
  <c r="O97" i="50"/>
  <c r="O96" i="50" s="1"/>
  <c r="D98" i="50"/>
  <c r="E98" i="50"/>
  <c r="F98" i="50"/>
  <c r="G98" i="50"/>
  <c r="H98" i="50"/>
  <c r="I98" i="50"/>
  <c r="J98" i="50"/>
  <c r="K98" i="50"/>
  <c r="N98" i="50"/>
  <c r="D99" i="50"/>
  <c r="H99" i="50"/>
  <c r="L99" i="50"/>
  <c r="L98" i="50" s="1"/>
  <c r="M99" i="50"/>
  <c r="M98" i="50" s="1"/>
  <c r="N99" i="50"/>
  <c r="O99" i="50"/>
  <c r="O98" i="50" s="1"/>
  <c r="D100" i="50"/>
  <c r="E100" i="50"/>
  <c r="F100" i="50"/>
  <c r="G100" i="50"/>
  <c r="H100" i="50"/>
  <c r="I100" i="50"/>
  <c r="J100" i="50"/>
  <c r="K100" i="50"/>
  <c r="N100" i="50"/>
  <c r="D101" i="50"/>
  <c r="H101" i="50"/>
  <c r="L101" i="50"/>
  <c r="L100" i="50" s="1"/>
  <c r="M101" i="50"/>
  <c r="M100" i="50" s="1"/>
  <c r="N101" i="50"/>
  <c r="O101" i="50"/>
  <c r="O100" i="50" s="1"/>
  <c r="D102" i="50"/>
  <c r="E102" i="50"/>
  <c r="F102" i="50"/>
  <c r="G102" i="50"/>
  <c r="H102" i="50"/>
  <c r="I102" i="50"/>
  <c r="J102" i="50"/>
  <c r="K102" i="50"/>
  <c r="N102" i="50"/>
  <c r="D103" i="50"/>
  <c r="H103" i="50"/>
  <c r="L103" i="50"/>
  <c r="L102" i="50" s="1"/>
  <c r="M103" i="50"/>
  <c r="M102" i="50" s="1"/>
  <c r="N103" i="50"/>
  <c r="O103" i="50"/>
  <c r="O102" i="50" s="1"/>
  <c r="D104" i="50"/>
  <c r="E104" i="50"/>
  <c r="F104" i="50"/>
  <c r="G104" i="50"/>
  <c r="H104" i="50"/>
  <c r="I104" i="50"/>
  <c r="J104" i="50"/>
  <c r="K104" i="50"/>
  <c r="N104" i="50"/>
  <c r="D105" i="50"/>
  <c r="H105" i="50"/>
  <c r="L105" i="50"/>
  <c r="L104" i="50" s="1"/>
  <c r="M105" i="50"/>
  <c r="M104" i="50" s="1"/>
  <c r="N105" i="50"/>
  <c r="O105" i="50"/>
  <c r="O104" i="50" s="1"/>
  <c r="D106" i="50"/>
  <c r="E106" i="50"/>
  <c r="F106" i="50"/>
  <c r="G106" i="50"/>
  <c r="H106" i="50"/>
  <c r="I106" i="50"/>
  <c r="J106" i="50"/>
  <c r="K106" i="50"/>
  <c r="N106" i="50"/>
  <c r="D107" i="50"/>
  <c r="H107" i="50"/>
  <c r="L107" i="50"/>
  <c r="L106" i="50" s="1"/>
  <c r="M107" i="50"/>
  <c r="M106" i="50" s="1"/>
  <c r="N107" i="50"/>
  <c r="O107" i="50"/>
  <c r="O106" i="50" s="1"/>
  <c r="D108" i="50"/>
  <c r="E108" i="50"/>
  <c r="F108" i="50"/>
  <c r="G108" i="50"/>
  <c r="H108" i="50"/>
  <c r="I108" i="50"/>
  <c r="J108" i="50"/>
  <c r="K108" i="50"/>
  <c r="N108" i="50"/>
  <c r="D109" i="50"/>
  <c r="H109" i="50"/>
  <c r="L109" i="50"/>
  <c r="L108" i="50" s="1"/>
  <c r="M109" i="50"/>
  <c r="M108" i="50" s="1"/>
  <c r="N109" i="50"/>
  <c r="O109" i="50"/>
  <c r="O108" i="50" s="1"/>
  <c r="D110" i="50"/>
  <c r="E110" i="50"/>
  <c r="F110" i="50"/>
  <c r="G110" i="50"/>
  <c r="H110" i="50"/>
  <c r="I110" i="50"/>
  <c r="J110" i="50"/>
  <c r="K110" i="50"/>
  <c r="N110" i="50"/>
  <c r="D111" i="50"/>
  <c r="H111" i="50"/>
  <c r="L111" i="50"/>
  <c r="L110" i="50" s="1"/>
  <c r="M111" i="50"/>
  <c r="M110" i="50" s="1"/>
  <c r="N111" i="50"/>
  <c r="O111" i="50"/>
  <c r="O110" i="50" s="1"/>
  <c r="D112" i="50"/>
  <c r="E112" i="50"/>
  <c r="F112" i="50"/>
  <c r="G112" i="50"/>
  <c r="H112" i="50"/>
  <c r="I112" i="50"/>
  <c r="J112" i="50"/>
  <c r="K112" i="50"/>
  <c r="N112" i="50"/>
  <c r="D113" i="50"/>
  <c r="H113" i="50"/>
  <c r="L113" i="50"/>
  <c r="L112" i="50" s="1"/>
  <c r="M113" i="50"/>
  <c r="M112" i="50" s="1"/>
  <c r="N113" i="50"/>
  <c r="O113" i="50"/>
  <c r="O112" i="50" s="1"/>
  <c r="D114" i="50"/>
  <c r="E114" i="50"/>
  <c r="F114" i="50"/>
  <c r="G114" i="50"/>
  <c r="H114" i="50"/>
  <c r="I114" i="50"/>
  <c r="J114" i="50"/>
  <c r="K114" i="50"/>
  <c r="N114" i="50"/>
  <c r="O114" i="50"/>
  <c r="D115" i="50"/>
  <c r="H115" i="50"/>
  <c r="L115" i="50"/>
  <c r="L114" i="50" s="1"/>
  <c r="M115" i="50"/>
  <c r="M114" i="50" s="1"/>
  <c r="N115" i="50"/>
  <c r="O115" i="50"/>
  <c r="D116" i="50"/>
  <c r="E116" i="50"/>
  <c r="F116" i="50"/>
  <c r="G116" i="50"/>
  <c r="H116" i="50"/>
  <c r="I116" i="50"/>
  <c r="J116" i="50"/>
  <c r="K116" i="50"/>
  <c r="D117" i="50"/>
  <c r="H117" i="50"/>
  <c r="L117" i="50"/>
  <c r="L116" i="50" s="1"/>
  <c r="M117" i="50"/>
  <c r="M116" i="50" s="1"/>
  <c r="N117" i="50"/>
  <c r="N116" i="50" s="1"/>
  <c r="O117" i="50"/>
  <c r="O116" i="50" s="1"/>
  <c r="D118" i="50"/>
  <c r="E118" i="50"/>
  <c r="F118" i="50"/>
  <c r="G118" i="50"/>
  <c r="H118" i="50"/>
  <c r="I118" i="50"/>
  <c r="J118" i="50"/>
  <c r="K118" i="50"/>
  <c r="L118" i="50"/>
  <c r="O118" i="50"/>
  <c r="D119" i="50"/>
  <c r="H119" i="50"/>
  <c r="L119" i="50"/>
  <c r="M119" i="50"/>
  <c r="M118" i="50" s="1"/>
  <c r="N119" i="50"/>
  <c r="N118" i="50" s="1"/>
  <c r="O119" i="50"/>
  <c r="D120" i="50"/>
  <c r="E120" i="50"/>
  <c r="F120" i="50"/>
  <c r="G120" i="50"/>
  <c r="H120" i="50"/>
  <c r="I120" i="50"/>
  <c r="J120" i="50"/>
  <c r="K120" i="50"/>
  <c r="N120" i="50"/>
  <c r="D121" i="50"/>
  <c r="H121" i="50"/>
  <c r="L121" i="50"/>
  <c r="L120" i="50" s="1"/>
  <c r="M121" i="50"/>
  <c r="M120" i="50" s="1"/>
  <c r="N121" i="50"/>
  <c r="O121" i="50"/>
  <c r="O120" i="50" s="1"/>
  <c r="D122" i="50"/>
  <c r="E122" i="50"/>
  <c r="F122" i="50"/>
  <c r="G122" i="50"/>
  <c r="H122" i="50"/>
  <c r="I122" i="50"/>
  <c r="J122" i="50"/>
  <c r="K122" i="50"/>
  <c r="O122" i="50"/>
  <c r="D123" i="50"/>
  <c r="H123" i="50"/>
  <c r="L123" i="50"/>
  <c r="L122" i="50" s="1"/>
  <c r="M123" i="50"/>
  <c r="M122" i="50" s="1"/>
  <c r="N123" i="50"/>
  <c r="N122" i="50" s="1"/>
  <c r="O123" i="50"/>
  <c r="D124" i="50"/>
  <c r="E124" i="50"/>
  <c r="F124" i="50"/>
  <c r="G124" i="50"/>
  <c r="H124" i="50"/>
  <c r="I124" i="50"/>
  <c r="J124" i="50"/>
  <c r="K124" i="50"/>
  <c r="D125" i="50"/>
  <c r="H125" i="50"/>
  <c r="L125" i="50"/>
  <c r="L124" i="50" s="1"/>
  <c r="M125" i="50"/>
  <c r="M124" i="50" s="1"/>
  <c r="N125" i="50"/>
  <c r="N124" i="50" s="1"/>
  <c r="O125" i="50"/>
  <c r="O124" i="50" s="1"/>
  <c r="D126" i="50"/>
  <c r="E126" i="50"/>
  <c r="F126" i="50"/>
  <c r="G126" i="50"/>
  <c r="H126" i="50"/>
  <c r="I126" i="50"/>
  <c r="J126" i="50"/>
  <c r="K126" i="50"/>
  <c r="L126" i="50"/>
  <c r="D127" i="50"/>
  <c r="H127" i="50"/>
  <c r="L127" i="50"/>
  <c r="M127" i="50"/>
  <c r="M126" i="50" s="1"/>
  <c r="N127" i="50"/>
  <c r="N126" i="50" s="1"/>
  <c r="O127" i="50"/>
  <c r="O126" i="50" s="1"/>
  <c r="D128" i="50"/>
  <c r="E128" i="50"/>
  <c r="F128" i="50"/>
  <c r="G128" i="50"/>
  <c r="H128" i="50"/>
  <c r="I128" i="50"/>
  <c r="J128" i="50"/>
  <c r="K128" i="50"/>
  <c r="D129" i="50"/>
  <c r="H129" i="50"/>
  <c r="L129" i="50"/>
  <c r="L128" i="50" s="1"/>
  <c r="M129" i="50"/>
  <c r="M128" i="50" s="1"/>
  <c r="N129" i="50"/>
  <c r="N128" i="50" s="1"/>
  <c r="O129" i="50"/>
  <c r="O128" i="50" s="1"/>
  <c r="D130" i="50"/>
  <c r="E130" i="50"/>
  <c r="F130" i="50"/>
  <c r="G130" i="50"/>
  <c r="H130" i="50"/>
  <c r="I130" i="50"/>
  <c r="J130" i="50"/>
  <c r="K130" i="50"/>
  <c r="L130" i="50"/>
  <c r="D131" i="50"/>
  <c r="H131" i="50"/>
  <c r="L131" i="50"/>
  <c r="M131" i="50"/>
  <c r="M130" i="50" s="1"/>
  <c r="N131" i="50"/>
  <c r="N130" i="50" s="1"/>
  <c r="O131" i="50"/>
  <c r="O130" i="50" s="1"/>
  <c r="D132" i="50"/>
  <c r="E132" i="50"/>
  <c r="F132" i="50"/>
  <c r="G132" i="50"/>
  <c r="H132" i="50"/>
  <c r="I132" i="50"/>
  <c r="J132" i="50"/>
  <c r="K132" i="50"/>
  <c r="M132" i="50"/>
  <c r="D133" i="50"/>
  <c r="H133" i="50"/>
  <c r="L133" i="50"/>
  <c r="L132" i="50" s="1"/>
  <c r="M133" i="50"/>
  <c r="N133" i="50"/>
  <c r="N132" i="50" s="1"/>
  <c r="O133" i="50"/>
  <c r="O132" i="50" s="1"/>
  <c r="D134" i="50"/>
  <c r="E134" i="50"/>
  <c r="F134" i="50"/>
  <c r="G134" i="50"/>
  <c r="H134" i="50"/>
  <c r="I134" i="50"/>
  <c r="J134" i="50"/>
  <c r="K134" i="50"/>
  <c r="L134" i="50"/>
  <c r="N134" i="50"/>
  <c r="O134" i="50"/>
  <c r="D135" i="50"/>
  <c r="H135" i="50"/>
  <c r="L135" i="50"/>
  <c r="M135" i="50"/>
  <c r="M134" i="50" s="1"/>
  <c r="N135" i="50"/>
  <c r="O135" i="50"/>
  <c r="D136" i="50"/>
  <c r="E136" i="50"/>
  <c r="F136" i="50"/>
  <c r="G136" i="50"/>
  <c r="H136" i="50"/>
  <c r="I136" i="50"/>
  <c r="J136" i="50"/>
  <c r="K136" i="50"/>
  <c r="M136" i="50"/>
  <c r="D137" i="50"/>
  <c r="H137" i="50"/>
  <c r="L137" i="50"/>
  <c r="L136" i="50" s="1"/>
  <c r="M137" i="50"/>
  <c r="N137" i="50"/>
  <c r="N136" i="50" s="1"/>
  <c r="O137" i="50"/>
  <c r="O136" i="50" s="1"/>
  <c r="D138" i="50"/>
  <c r="E138" i="50"/>
  <c r="F138" i="50"/>
  <c r="G138" i="50"/>
  <c r="H138" i="50"/>
  <c r="I138" i="50"/>
  <c r="J138" i="50"/>
  <c r="K138" i="50"/>
  <c r="L138" i="50"/>
  <c r="O138" i="50"/>
  <c r="D139" i="50"/>
  <c r="H139" i="50"/>
  <c r="L139" i="50"/>
  <c r="M139" i="50"/>
  <c r="M138" i="50" s="1"/>
  <c r="N139" i="50"/>
  <c r="N138" i="50" s="1"/>
  <c r="O139" i="50"/>
  <c r="D140" i="50"/>
  <c r="E140" i="50"/>
  <c r="F140" i="50"/>
  <c r="G140" i="50"/>
  <c r="H140" i="50"/>
  <c r="I140" i="50"/>
  <c r="J140" i="50"/>
  <c r="K140" i="50"/>
  <c r="M140" i="50"/>
  <c r="D141" i="50"/>
  <c r="H141" i="50"/>
  <c r="L141" i="50"/>
  <c r="L140" i="50" s="1"/>
  <c r="M141" i="50"/>
  <c r="N141" i="50"/>
  <c r="N140" i="50" s="1"/>
  <c r="O141" i="50"/>
  <c r="O140" i="50" s="1"/>
  <c r="D142" i="50"/>
  <c r="D144" i="50"/>
  <c r="E144" i="50"/>
  <c r="E142" i="50" s="1"/>
  <c r="F144" i="50"/>
  <c r="F142" i="50" s="1"/>
  <c r="G144" i="50"/>
  <c r="G142" i="50" s="1"/>
  <c r="H144" i="50"/>
  <c r="H142" i="50" s="1"/>
  <c r="I144" i="50"/>
  <c r="I142" i="50" s="1"/>
  <c r="J144" i="50"/>
  <c r="J142" i="50" s="1"/>
  <c r="K144" i="50"/>
  <c r="K142" i="50" s="1"/>
  <c r="L144" i="50"/>
  <c r="L142" i="50" s="1"/>
  <c r="M144" i="50"/>
  <c r="N144" i="50"/>
  <c r="O144" i="50"/>
  <c r="O142" i="50" s="1"/>
  <c r="D145" i="50"/>
  <c r="E145" i="50"/>
  <c r="F145" i="50"/>
  <c r="G145" i="50"/>
  <c r="H145" i="50"/>
  <c r="I145" i="50"/>
  <c r="J145" i="50"/>
  <c r="K145" i="50"/>
  <c r="L145" i="50"/>
  <c r="O145" i="50"/>
  <c r="F147" i="50"/>
  <c r="I147" i="50"/>
  <c r="J147" i="50"/>
  <c r="K147" i="50"/>
  <c r="D148" i="50"/>
  <c r="E148" i="50"/>
  <c r="E147" i="50" s="1"/>
  <c r="D147" i="50" s="1"/>
  <c r="F148" i="50"/>
  <c r="N148" i="50" s="1"/>
  <c r="G148" i="50"/>
  <c r="G147" i="50" s="1"/>
  <c r="H148" i="50"/>
  <c r="H147" i="50" s="1"/>
  <c r="M148" i="50"/>
  <c r="O148" i="50"/>
  <c r="D149" i="50"/>
  <c r="H149" i="50"/>
  <c r="H153" i="50" s="1"/>
  <c r="H152" i="50" s="1"/>
  <c r="M149" i="50"/>
  <c r="N149" i="50"/>
  <c r="O149" i="50"/>
  <c r="O153" i="50" s="1"/>
  <c r="O152" i="50" s="1"/>
  <c r="E150" i="50"/>
  <c r="F150" i="50"/>
  <c r="G150" i="50"/>
  <c r="O150" i="50" s="1"/>
  <c r="H150" i="50"/>
  <c r="N150" i="50"/>
  <c r="N147" i="50" s="1"/>
  <c r="D151" i="50"/>
  <c r="H151" i="50"/>
  <c r="L151" i="50"/>
  <c r="M151" i="50"/>
  <c r="N151" i="50"/>
  <c r="O151" i="50"/>
  <c r="F152" i="50"/>
  <c r="J152" i="50"/>
  <c r="N152" i="50"/>
  <c r="D153" i="50"/>
  <c r="E153" i="50"/>
  <c r="E152" i="50" s="1"/>
  <c r="D152" i="50" s="1"/>
  <c r="F153" i="50"/>
  <c r="G153" i="50"/>
  <c r="G152" i="50" s="1"/>
  <c r="I153" i="50"/>
  <c r="I152" i="50" s="1"/>
  <c r="J153" i="50"/>
  <c r="K153" i="50"/>
  <c r="K152" i="50" s="1"/>
  <c r="N153" i="50"/>
  <c r="D155" i="50"/>
  <c r="E155" i="50"/>
  <c r="F155" i="50"/>
  <c r="G155" i="50"/>
  <c r="H155" i="50"/>
  <c r="I155" i="50"/>
  <c r="J155" i="50"/>
  <c r="K155" i="50"/>
  <c r="M155" i="50"/>
  <c r="D156" i="50"/>
  <c r="H156" i="50"/>
  <c r="L156" i="50"/>
  <c r="L155" i="50" s="1"/>
  <c r="M156" i="50"/>
  <c r="N156" i="50"/>
  <c r="N155" i="50" s="1"/>
  <c r="O156" i="50"/>
  <c r="O155" i="50" s="1"/>
  <c r="D157" i="50"/>
  <c r="E157" i="50"/>
  <c r="F157" i="50"/>
  <c r="G157" i="50"/>
  <c r="H157" i="50"/>
  <c r="I157" i="50"/>
  <c r="J157" i="50"/>
  <c r="K157" i="50"/>
  <c r="L157" i="50"/>
  <c r="O157" i="50"/>
  <c r="D158" i="50"/>
  <c r="H158" i="50"/>
  <c r="L158" i="50"/>
  <c r="M158" i="50"/>
  <c r="M157" i="50" s="1"/>
  <c r="N158" i="50"/>
  <c r="N157" i="50" s="1"/>
  <c r="O158" i="50"/>
  <c r="D159" i="50"/>
  <c r="E159" i="50"/>
  <c r="F159" i="50"/>
  <c r="G159" i="50"/>
  <c r="H159" i="50"/>
  <c r="I159" i="50"/>
  <c r="J159" i="50"/>
  <c r="K159" i="50"/>
  <c r="M159" i="50"/>
  <c r="D160" i="50"/>
  <c r="H160" i="50"/>
  <c r="L160" i="50"/>
  <c r="L159" i="50" s="1"/>
  <c r="M160" i="50"/>
  <c r="N160" i="50"/>
  <c r="N159" i="50" s="1"/>
  <c r="O160" i="50"/>
  <c r="O159" i="50" s="1"/>
  <c r="D161" i="50"/>
  <c r="E161" i="50"/>
  <c r="F161" i="50"/>
  <c r="G161" i="50"/>
  <c r="H161" i="50"/>
  <c r="I161" i="50"/>
  <c r="J161" i="50"/>
  <c r="K161" i="50"/>
  <c r="L161" i="50"/>
  <c r="N161" i="50"/>
  <c r="O161" i="50"/>
  <c r="D162" i="50"/>
  <c r="H162" i="50"/>
  <c r="L162" i="50"/>
  <c r="M162" i="50"/>
  <c r="M161" i="50" s="1"/>
  <c r="N162" i="50"/>
  <c r="O162" i="50"/>
  <c r="D163" i="50"/>
  <c r="E163" i="50"/>
  <c r="F163" i="50"/>
  <c r="G163" i="50"/>
  <c r="H163" i="50"/>
  <c r="I163" i="50"/>
  <c r="J163" i="50"/>
  <c r="K163" i="50"/>
  <c r="M163" i="50"/>
  <c r="D164" i="50"/>
  <c r="H164" i="50"/>
  <c r="L164" i="50"/>
  <c r="L186" i="50" s="1"/>
  <c r="M164" i="50"/>
  <c r="N164" i="50"/>
  <c r="N163" i="50" s="1"/>
  <c r="O164" i="50"/>
  <c r="O163" i="50" s="1"/>
  <c r="D165" i="50"/>
  <c r="E165" i="50"/>
  <c r="F165" i="50"/>
  <c r="G165" i="50"/>
  <c r="H165" i="50"/>
  <c r="I165" i="50"/>
  <c r="J165" i="50"/>
  <c r="K165" i="50"/>
  <c r="L165" i="50"/>
  <c r="O165" i="50"/>
  <c r="D166" i="50"/>
  <c r="H166" i="50"/>
  <c r="L166" i="50"/>
  <c r="M166" i="50"/>
  <c r="M165" i="50" s="1"/>
  <c r="N166" i="50"/>
  <c r="N165" i="50" s="1"/>
  <c r="O166" i="50"/>
  <c r="D167" i="50"/>
  <c r="E167" i="50"/>
  <c r="F167" i="50"/>
  <c r="G167" i="50"/>
  <c r="H167" i="50"/>
  <c r="I167" i="50"/>
  <c r="J167" i="50"/>
  <c r="K167" i="50"/>
  <c r="M167" i="50"/>
  <c r="D168" i="50"/>
  <c r="H168" i="50"/>
  <c r="L168" i="50"/>
  <c r="L167" i="50" s="1"/>
  <c r="M168" i="50"/>
  <c r="N168" i="50"/>
  <c r="N167" i="50" s="1"/>
  <c r="O168" i="50"/>
  <c r="O167" i="50" s="1"/>
  <c r="D169" i="50"/>
  <c r="E169" i="50"/>
  <c r="F169" i="50"/>
  <c r="G169" i="50"/>
  <c r="H169" i="50"/>
  <c r="I169" i="50"/>
  <c r="J169" i="50"/>
  <c r="K169" i="50"/>
  <c r="L169" i="50"/>
  <c r="N169" i="50"/>
  <c r="O169" i="50"/>
  <c r="D170" i="50"/>
  <c r="H170" i="50"/>
  <c r="L170" i="50"/>
  <c r="M170" i="50"/>
  <c r="M169" i="50" s="1"/>
  <c r="N170" i="50"/>
  <c r="O170" i="50"/>
  <c r="D171" i="50"/>
  <c r="E171" i="50"/>
  <c r="F171" i="50"/>
  <c r="G171" i="50"/>
  <c r="H171" i="50"/>
  <c r="I171" i="50"/>
  <c r="J171" i="50"/>
  <c r="K171" i="50"/>
  <c r="M171" i="50"/>
  <c r="D172" i="50"/>
  <c r="H172" i="50"/>
  <c r="L172" i="50"/>
  <c r="L171" i="50" s="1"/>
  <c r="M172" i="50"/>
  <c r="N172" i="50"/>
  <c r="N171" i="50" s="1"/>
  <c r="O172" i="50"/>
  <c r="O171" i="50" s="1"/>
  <c r="D173" i="50"/>
  <c r="E173" i="50"/>
  <c r="F173" i="50"/>
  <c r="G173" i="50"/>
  <c r="H173" i="50"/>
  <c r="I173" i="50"/>
  <c r="J173" i="50"/>
  <c r="K173" i="50"/>
  <c r="L173" i="50"/>
  <c r="O173" i="50"/>
  <c r="D174" i="50"/>
  <c r="H174" i="50"/>
  <c r="L174" i="50"/>
  <c r="M174" i="50"/>
  <c r="M173" i="50" s="1"/>
  <c r="N174" i="50"/>
  <c r="N173" i="50" s="1"/>
  <c r="O174" i="50"/>
  <c r="D175" i="50"/>
  <c r="E175" i="50"/>
  <c r="F175" i="50"/>
  <c r="G175" i="50"/>
  <c r="H175" i="50"/>
  <c r="I175" i="50"/>
  <c r="J175" i="50"/>
  <c r="K175" i="50"/>
  <c r="M175" i="50"/>
  <c r="D176" i="50"/>
  <c r="H176" i="50"/>
  <c r="L176" i="50"/>
  <c r="L175" i="50" s="1"/>
  <c r="M176" i="50"/>
  <c r="N176" i="50"/>
  <c r="N175" i="50" s="1"/>
  <c r="O176" i="50"/>
  <c r="O175" i="50" s="1"/>
  <c r="D177" i="50"/>
  <c r="E177" i="50"/>
  <c r="F177" i="50"/>
  <c r="G177" i="50"/>
  <c r="H177" i="50"/>
  <c r="I177" i="50"/>
  <c r="J177" i="50"/>
  <c r="K177" i="50"/>
  <c r="L177" i="50"/>
  <c r="N177" i="50"/>
  <c r="O177" i="50"/>
  <c r="D178" i="50"/>
  <c r="H178" i="50"/>
  <c r="L178" i="50"/>
  <c r="M178" i="50"/>
  <c r="M177" i="50" s="1"/>
  <c r="N178" i="50"/>
  <c r="O178" i="50"/>
  <c r="D179" i="50"/>
  <c r="E179" i="50"/>
  <c r="F179" i="50"/>
  <c r="G179" i="50"/>
  <c r="H179" i="50"/>
  <c r="I179" i="50"/>
  <c r="J179" i="50"/>
  <c r="K179" i="50"/>
  <c r="M179" i="50"/>
  <c r="D180" i="50"/>
  <c r="H180" i="50"/>
  <c r="L180" i="50"/>
  <c r="L179" i="50" s="1"/>
  <c r="M180" i="50"/>
  <c r="N180" i="50"/>
  <c r="N179" i="50" s="1"/>
  <c r="O180" i="50"/>
  <c r="O179" i="50" s="1"/>
  <c r="D181" i="50"/>
  <c r="E181" i="50"/>
  <c r="F181" i="50"/>
  <c r="G181" i="50"/>
  <c r="H181" i="50"/>
  <c r="I181" i="50"/>
  <c r="J181" i="50"/>
  <c r="K181" i="50"/>
  <c r="L181" i="50"/>
  <c r="O181" i="50"/>
  <c r="D182" i="50"/>
  <c r="H182" i="50"/>
  <c r="L182" i="50"/>
  <c r="M182" i="50"/>
  <c r="M181" i="50" s="1"/>
  <c r="N182" i="50"/>
  <c r="N181" i="50" s="1"/>
  <c r="O182" i="50"/>
  <c r="D185" i="50"/>
  <c r="E185" i="50"/>
  <c r="E199" i="50" s="1"/>
  <c r="F185" i="50"/>
  <c r="G185" i="50"/>
  <c r="G183" i="50" s="1"/>
  <c r="H185" i="50"/>
  <c r="H183" i="50" s="1"/>
  <c r="I185" i="50"/>
  <c r="I183" i="50" s="1"/>
  <c r="J185" i="50"/>
  <c r="K185" i="50"/>
  <c r="K183" i="50" s="1"/>
  <c r="M185" i="50"/>
  <c r="M183" i="50" s="1"/>
  <c r="D186" i="50"/>
  <c r="E186" i="50"/>
  <c r="F186" i="50"/>
  <c r="F183" i="50" s="1"/>
  <c r="G186" i="50"/>
  <c r="H186" i="50"/>
  <c r="I186" i="50"/>
  <c r="I200" i="50" s="1"/>
  <c r="J186" i="50"/>
  <c r="J200" i="50" s="1"/>
  <c r="K186" i="50"/>
  <c r="M186" i="50"/>
  <c r="N186" i="50"/>
  <c r="D188" i="50"/>
  <c r="E188" i="50"/>
  <c r="F188" i="50"/>
  <c r="G188" i="50"/>
  <c r="H188" i="50"/>
  <c r="I188" i="50"/>
  <c r="J188" i="50"/>
  <c r="K188" i="50"/>
  <c r="M188" i="50"/>
  <c r="D189" i="50"/>
  <c r="H189" i="50"/>
  <c r="L189" i="50"/>
  <c r="L188" i="50" s="1"/>
  <c r="M189" i="50"/>
  <c r="N189" i="50"/>
  <c r="N196" i="50" s="1"/>
  <c r="N194" i="50" s="1"/>
  <c r="O189" i="50"/>
  <c r="O188" i="50" s="1"/>
  <c r="D190" i="50"/>
  <c r="E190" i="50"/>
  <c r="F190" i="50"/>
  <c r="G190" i="50"/>
  <c r="H190" i="50"/>
  <c r="I190" i="50"/>
  <c r="J190" i="50"/>
  <c r="K190" i="50"/>
  <c r="L190" i="50"/>
  <c r="N190" i="50"/>
  <c r="O190" i="50"/>
  <c r="D191" i="50"/>
  <c r="H191" i="50"/>
  <c r="L191" i="50"/>
  <c r="M191" i="50"/>
  <c r="M190" i="50" s="1"/>
  <c r="N191" i="50"/>
  <c r="O191" i="50"/>
  <c r="D192" i="50"/>
  <c r="E192" i="50"/>
  <c r="F192" i="50"/>
  <c r="G192" i="50"/>
  <c r="H192" i="50"/>
  <c r="I192" i="50"/>
  <c r="J192" i="50"/>
  <c r="K192" i="50"/>
  <c r="N192" i="50"/>
  <c r="D193" i="50"/>
  <c r="M193" i="50"/>
  <c r="N193" i="50"/>
  <c r="O193" i="50"/>
  <c r="E194" i="50"/>
  <c r="G194" i="50"/>
  <c r="I194" i="50"/>
  <c r="K194" i="50"/>
  <c r="D195" i="50"/>
  <c r="D196" i="50"/>
  <c r="E196" i="50"/>
  <c r="F196" i="50"/>
  <c r="F194" i="50" s="1"/>
  <c r="G196" i="50"/>
  <c r="H196" i="50"/>
  <c r="H194" i="50" s="1"/>
  <c r="I196" i="50"/>
  <c r="J196" i="50"/>
  <c r="J194" i="50" s="1"/>
  <c r="K196" i="50"/>
  <c r="D199" i="50"/>
  <c r="G199" i="50"/>
  <c r="G197" i="50" s="1"/>
  <c r="J199" i="50"/>
  <c r="J197" i="50" s="1"/>
  <c r="F200" i="50"/>
  <c r="K200" i="50"/>
  <c r="D201" i="50"/>
  <c r="E201" i="50"/>
  <c r="F201" i="50"/>
  <c r="G201" i="50"/>
  <c r="H201" i="50"/>
  <c r="I201" i="50"/>
  <c r="J201" i="50"/>
  <c r="K201" i="50"/>
  <c r="N201" i="50"/>
  <c r="D202" i="50"/>
  <c r="E202" i="50"/>
  <c r="F202" i="50"/>
  <c r="G202" i="50"/>
  <c r="I202" i="50"/>
  <c r="J202" i="50"/>
  <c r="K202" i="50"/>
  <c r="O202" i="50"/>
  <c r="N92" i="54" l="1"/>
  <c r="R84" i="58"/>
  <c r="L228" i="58"/>
  <c r="R85" i="58" s="1"/>
  <c r="L68" i="58"/>
  <c r="D228" i="58"/>
  <c r="L167" i="58"/>
  <c r="L121" i="56"/>
  <c r="L78" i="56"/>
  <c r="H26" i="56"/>
  <c r="H24" i="56" s="1"/>
  <c r="H22" i="56" s="1"/>
  <c r="L34" i="56"/>
  <c r="R19" i="56"/>
  <c r="R26" i="56" s="1"/>
  <c r="R28" i="56" s="1"/>
  <c r="H23" i="56"/>
  <c r="H21" i="56" s="1"/>
  <c r="H19" i="56" s="1"/>
  <c r="H92" i="54"/>
  <c r="G24" i="54"/>
  <c r="G92" i="54" s="1"/>
  <c r="I223" i="55"/>
  <c r="L24" i="54"/>
  <c r="Q27" i="55"/>
  <c r="Q33" i="55" s="1"/>
  <c r="Q35" i="55" s="1"/>
  <c r="N85" i="50"/>
  <c r="N202" i="50"/>
  <c r="H74" i="50"/>
  <c r="O192" i="50"/>
  <c r="O196" i="50"/>
  <c r="O194" i="50" s="1"/>
  <c r="J183" i="50"/>
  <c r="L149" i="50"/>
  <c r="L153" i="50" s="1"/>
  <c r="L152" i="50" s="1"/>
  <c r="M153" i="50"/>
  <c r="M152" i="50" s="1"/>
  <c r="M147" i="50"/>
  <c r="L148" i="50"/>
  <c r="L147" i="50" s="1"/>
  <c r="L33" i="50"/>
  <c r="L32" i="50" s="1"/>
  <c r="M32" i="50"/>
  <c r="N43" i="50"/>
  <c r="N30" i="50"/>
  <c r="L29" i="50"/>
  <c r="L28" i="50" s="1"/>
  <c r="M28" i="50"/>
  <c r="L21" i="50"/>
  <c r="M42" i="50"/>
  <c r="N17" i="50"/>
  <c r="N16" i="50" s="1"/>
  <c r="F16" i="50"/>
  <c r="N188" i="50"/>
  <c r="L185" i="50"/>
  <c r="L183" i="50" s="1"/>
  <c r="L163" i="50"/>
  <c r="M150" i="50"/>
  <c r="L150" i="50" s="1"/>
  <c r="D150" i="50"/>
  <c r="J85" i="50"/>
  <c r="F85" i="50"/>
  <c r="L78" i="50"/>
  <c r="L49" i="50"/>
  <c r="L76" i="50" s="1"/>
  <c r="M76" i="50"/>
  <c r="N45" i="50"/>
  <c r="D43" i="50"/>
  <c r="E200" i="50"/>
  <c r="D200" i="50" s="1"/>
  <c r="I199" i="50"/>
  <c r="I197" i="50" s="1"/>
  <c r="I40" i="50"/>
  <c r="D36" i="50"/>
  <c r="L27" i="50"/>
  <c r="L26" i="50" s="1"/>
  <c r="M26" i="50"/>
  <c r="M192" i="50"/>
  <c r="L192" i="50" s="1"/>
  <c r="Q28" i="50" s="1"/>
  <c r="L193" i="50"/>
  <c r="L196" i="50" s="1"/>
  <c r="L194" i="50" s="1"/>
  <c r="N81" i="50"/>
  <c r="N40" i="50"/>
  <c r="L39" i="50"/>
  <c r="L38" i="50" s="1"/>
  <c r="L25" i="50"/>
  <c r="L24" i="50" s="1"/>
  <c r="M24" i="50"/>
  <c r="O42" i="50"/>
  <c r="O43" i="50"/>
  <c r="F199" i="50"/>
  <c r="F197" i="50" s="1"/>
  <c r="D194" i="50"/>
  <c r="N185" i="50"/>
  <c r="O147" i="50"/>
  <c r="N145" i="50"/>
  <c r="N142" i="50" s="1"/>
  <c r="Q27" i="50"/>
  <c r="L87" i="50"/>
  <c r="L85" i="50" s="1"/>
  <c r="N78" i="50"/>
  <c r="N74" i="50"/>
  <c r="L51" i="50"/>
  <c r="L79" i="50" s="1"/>
  <c r="L201" i="50" s="1"/>
  <c r="M79" i="50"/>
  <c r="M201" i="50" s="1"/>
  <c r="O74" i="50"/>
  <c r="M43" i="50"/>
  <c r="G40" i="50"/>
  <c r="D38" i="50"/>
  <c r="L23" i="50"/>
  <c r="L22" i="50" s="1"/>
  <c r="M22" i="50"/>
  <c r="E183" i="50"/>
  <c r="D183" i="50" s="1"/>
  <c r="D46" i="50"/>
  <c r="M46" i="50"/>
  <c r="M34" i="50"/>
  <c r="M196" i="50"/>
  <c r="M194" i="50" s="1"/>
  <c r="O186" i="50"/>
  <c r="O185" i="50"/>
  <c r="O183" i="50" s="1"/>
  <c r="M145" i="50"/>
  <c r="M142" i="50" s="1"/>
  <c r="M52" i="50"/>
  <c r="L52" i="50" s="1"/>
  <c r="Q24" i="50" s="1"/>
  <c r="D52" i="50"/>
  <c r="L50" i="50"/>
  <c r="L77" i="50" s="1"/>
  <c r="L202" i="50" s="1"/>
  <c r="M77" i="50"/>
  <c r="M202" i="50" s="1"/>
  <c r="G45" i="50"/>
  <c r="D45" i="50" s="1"/>
  <c r="E40" i="50"/>
  <c r="D40" i="50" s="1"/>
  <c r="L37" i="50"/>
  <c r="L36" i="50" s="1"/>
  <c r="D34" i="50"/>
  <c r="H43" i="50"/>
  <c r="H200" i="50" s="1"/>
  <c r="H197" i="50" s="1"/>
  <c r="L18" i="50"/>
  <c r="L42" i="50" s="1"/>
  <c r="M16" i="50"/>
  <c r="L17" i="50"/>
  <c r="H20" i="56" l="1"/>
  <c r="H16" i="56"/>
  <c r="H78" i="56" s="1"/>
  <c r="K24" i="54"/>
  <c r="K92" i="54" s="1"/>
  <c r="L92" i="54"/>
  <c r="M45" i="50"/>
  <c r="L46" i="50"/>
  <c r="M200" i="50"/>
  <c r="N183" i="50"/>
  <c r="N199" i="50"/>
  <c r="H40" i="50"/>
  <c r="M40" i="50"/>
  <c r="M199" i="50"/>
  <c r="Q19" i="50"/>
  <c r="L16" i="50"/>
  <c r="O200" i="50"/>
  <c r="M74" i="50"/>
  <c r="N200" i="50"/>
  <c r="O199" i="50"/>
  <c r="O197" i="50" s="1"/>
  <c r="O40" i="50"/>
  <c r="L74" i="50"/>
  <c r="L43" i="50"/>
  <c r="L200" i="50" s="1"/>
  <c r="L40" i="50"/>
  <c r="L199" i="50"/>
  <c r="L197" i="50" s="1"/>
  <c r="Q26" i="50"/>
  <c r="Q22" i="50"/>
  <c r="E197" i="50"/>
  <c r="D197" i="50" s="1"/>
  <c r="Q21" i="50" l="1"/>
  <c r="Q29" i="50" s="1"/>
  <c r="Q31" i="50" s="1"/>
  <c r="L45" i="50"/>
  <c r="N197" i="50"/>
  <c r="M197" i="50"/>
  <c r="E16" i="6" l="1"/>
  <c r="F16" i="6"/>
  <c r="G16" i="6"/>
  <c r="G17" i="6" s="1"/>
  <c r="E13" i="6"/>
  <c r="E17" i="6" s="1"/>
  <c r="F13" i="6"/>
  <c r="F17" i="6"/>
  <c r="G13" i="6"/>
  <c r="D15" i="6"/>
  <c r="D16" i="6" s="1"/>
  <c r="D12" i="6"/>
  <c r="D13" i="6" s="1"/>
  <c r="D17" i="6" l="1"/>
</calcChain>
</file>

<file path=xl/sharedStrings.xml><?xml version="1.0" encoding="utf-8"?>
<sst xmlns="http://schemas.openxmlformats.org/spreadsheetml/2006/main" count="2898" uniqueCount="517">
  <si>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</si>
  <si>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</si>
  <si>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</si>
  <si>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</si>
  <si>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</si>
  <si>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</si>
  <si>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</si>
  <si>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</si>
  <si>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</si>
  <si>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</si>
  <si>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</si>
  <si>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</si>
  <si>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</si>
  <si>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</si>
  <si>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</si>
  <si>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</si>
  <si>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</si>
  <si>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</si>
  <si>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</si>
  <si>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</si>
  <si>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</si>
  <si>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</si>
  <si>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</si>
  <si>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</si>
  <si>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</si>
  <si>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</si>
  <si>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</si>
  <si>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</si>
  <si>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Tryškių seniūnijos kultūros centras</t>
  </si>
  <si>
    <t>Varnių seniūnijos kultūros ir jaunimo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</si>
  <si>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</si>
  <si>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</si>
  <si>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</si>
  <si>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</si>
  <si>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</si>
  <si>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</si>
  <si>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</si>
  <si>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</si>
  <si>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</si>
  <si>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</si>
  <si>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</si>
  <si>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</si>
  <si>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</si>
  <si>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</si>
  <si>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</si>
  <si>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Žarėnų „Minijos“ vidurinė mokykla</t>
  </si>
  <si>
    <t>Tryškių Lazdynų Pelėdos vidurinė mokykla</t>
  </si>
  <si>
    <t>Janapolės pagrindinė mokykla</t>
  </si>
  <si>
    <t>Upynos pagrindinė mokykla</t>
  </si>
  <si>
    <t>Pavandenės pagrindinė mokykla</t>
  </si>
  <si>
    <t>Kaunatavos pagrindinė mokykla</t>
  </si>
  <si>
    <t>Eigirdžių pagrindinė mokykla</t>
  </si>
  <si>
    <t>Buožėnų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</si>
  <si>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</si>
  <si>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</si>
  <si>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</si>
  <si>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</si>
  <si>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</si>
  <si>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</si>
  <si>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</si>
  <si>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</si>
  <si>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Telšių rajono savivaldybės tarybos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</si>
  <si>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</si>
  <si>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</si>
  <si>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</si>
  <si>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</si>
  <si>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</si>
  <si>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</si>
  <si>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</si>
  <si>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</si>
  <si>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</si>
  <si>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Ryškėnų pradinė mokykla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</si>
  <si>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</si>
  <si>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</si>
  <si>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</si>
  <si>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</si>
  <si>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</si>
  <si>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</si>
  <si>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</si>
  <si>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</si>
  <si>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</si>
  <si>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</si>
  <si>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</si>
  <si>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</si>
  <si>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</si>
  <si>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</si>
  <si>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</si>
  <si>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</si>
  <si>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</si>
  <si>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</si>
  <si>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</si>
  <si>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</si>
  <si>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</si>
  <si>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</si>
  <si>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</si>
  <si>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</si>
  <si>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</si>
  <si>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</si>
  <si>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</si>
  <si>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</si>
  <si>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</si>
  <si>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</si>
  <si>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</si>
  <si>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</si>
  <si>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</si>
  <si>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</si>
  <si>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</si>
  <si>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</si>
  <si>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</si>
  <si>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</si>
  <si>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</si>
  <si>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</si>
  <si>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</si>
  <si>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</si>
  <si>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</si>
  <si>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</si>
  <si>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</si>
  <si>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</si>
  <si>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</si>
  <si>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</si>
  <si>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</si>
  <si>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</si>
  <si>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</si>
  <si>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</si>
  <si>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</si>
  <si>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</si>
  <si>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</si>
  <si>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</si>
  <si>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</si>
  <si>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</si>
  <si>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</si>
  <si>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</si>
  <si>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</si>
  <si>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</si>
  <si>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</si>
  <si>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</si>
  <si>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</si>
  <si>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</si>
  <si>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</si>
  <si>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</si>
  <si>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</si>
  <si>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</si>
  <si>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</si>
  <si>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</si>
  <si>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</si>
  <si>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</si>
  <si>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</si>
  <si>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</si>
  <si>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</si>
  <si>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</si>
  <si>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</si>
  <si>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</si>
  <si>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</si>
  <si>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</si>
  <si>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</si>
  <si>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</si>
  <si>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</si>
  <si>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</si>
  <si>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</si>
  <si>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</si>
  <si>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103.</t>
  </si>
  <si>
    <t>104.</t>
  </si>
  <si>
    <t>105.</t>
  </si>
  <si>
    <t>Suaugusiųjų mokykla</t>
  </si>
  <si>
    <t>„Germanto“ pagrindinė mokykla</t>
  </si>
  <si>
    <t>„Atžalyno“ pagrindinė mokykla</t>
  </si>
  <si>
    <t>„Ateities“ pagrindinė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</si>
  <si>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</si>
  <si>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</si>
  <si>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</si>
  <si>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</si>
  <si>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</si>
  <si>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</si>
  <si>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</si>
  <si>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PATVIRTINTA</t>
  </si>
  <si>
    <t>„Džiugo“ gimnazija</t>
  </si>
  <si>
    <t>Ubiškės mokykla-darželis</t>
  </si>
  <si>
    <t>Luokės kultūros centras</t>
  </si>
  <si>
    <t>57.</t>
  </si>
  <si>
    <t>70.</t>
  </si>
  <si>
    <t>78.</t>
  </si>
  <si>
    <t>Nevarėnų pagrindinė mokykla</t>
  </si>
  <si>
    <t>51.</t>
  </si>
  <si>
    <t>Luokės gimnazija</t>
  </si>
  <si>
    <t>„Vilties“ mokykla</t>
  </si>
  <si>
    <t>Naujamiesčio mokykla</t>
  </si>
  <si>
    <t xml:space="preserve">iš jų – vietinė rinkliava už komunalinių atliekų surinkimą ir tvarkymą </t>
  </si>
  <si>
    <t>Eur</t>
  </si>
  <si>
    <t>Priešgaisrinė tarnyba</t>
  </si>
  <si>
    <t>04 programa. Išsilavinusios bendruomenės ugdymas (-sis)</t>
  </si>
  <si>
    <t>IŠ VISO:</t>
  </si>
  <si>
    <t xml:space="preserve"> </t>
  </si>
  <si>
    <t>Programos pavadinimas ir asignavimų valdytojai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</si>
  <si>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</si>
  <si>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</si>
  <si>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</si>
  <si>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</si>
  <si>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</si>
  <si>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</si>
  <si>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</si>
  <si>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</si>
  <si>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</si>
  <si>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</si>
  <si>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</si>
  <si>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</si>
  <si>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</si>
  <si>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</si>
  <si>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</si>
  <si>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</si>
  <si>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</si>
  <si>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</si>
  <si>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</si>
  <si>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</si>
  <si>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102.</t>
  </si>
  <si>
    <t>2015 METŲ SPECIALIOJI TIKSLINĖ DOTACIJA MOKINIO KREPŠELIUI FINANSUOTI PAGAL ASIGNAVIMŲ VALDYTOJUS</t>
  </si>
  <si>
    <t>2015 METŲ KITA TIKSLINĖ DOTACIJA PAGAL ASIGNAVIMŲ VALDYTOJUS</t>
  </si>
  <si>
    <t>8 priedas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</si>
  <si>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</si>
  <si>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</si>
  <si>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</si>
  <si>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</si>
  <si>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</si>
  <si>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</si>
  <si>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</si>
  <si>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</si>
  <si>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</si>
  <si>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</si>
  <si>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</si>
  <si>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Iš viso 07 programai</t>
  </si>
  <si>
    <t>2015 METŲ SPECIALIOJI TIKSLINĖ DOTACIJA VALSTYBINĖMS (PERDUOTOMS SAVIVALDYBĖMS) FUNKCIJOMS ATLIKTI PAGAL ASIGNAVIMŲ VALDYTOJUS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</si>
  <si>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</si>
  <si>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</si>
  <si>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</si>
  <si>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</si>
  <si>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</si>
  <si>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gyvenamajai vietai deklaruoti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</si>
  <si>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</si>
  <si>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</si>
  <si>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</si>
  <si>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</si>
  <si>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</si>
  <si>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</si>
  <si>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</si>
  <si>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</si>
  <si>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</si>
  <si>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</si>
  <si>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</si>
  <si>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</si>
  <si>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</si>
  <si>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</si>
  <si>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</si>
  <si>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</si>
  <si>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2015 METŲ APLINKOS APSAUGOS SPECIALIOJI PROGRAMA PAGAL ASIGNAVIMŲ VALDYTOJAMS</t>
  </si>
  <si>
    <t xml:space="preserve">ASIGNAVIMAI  </t>
  </si>
  <si>
    <t>iš jų – savarankiškos funkcijos</t>
  </si>
  <si>
    <t>įstaigos pajamos</t>
  </si>
  <si>
    <t>iš jų - seniūnijos pajamos</t>
  </si>
  <si>
    <t>iš jų – seniūnijos pajamos</t>
  </si>
  <si>
    <t>Iš viso 01 programai</t>
  </si>
  <si>
    <t>aplinkos apsaugos rėmimo specialioji programa</t>
  </si>
  <si>
    <t>Iš viso 02 programai</t>
  </si>
  <si>
    <t>biudžetinių įstaigų pajamos</t>
  </si>
  <si>
    <t>Iš viso 03 programai</t>
  </si>
  <si>
    <t>iš jų – įstaigos pajamos</t>
  </si>
  <si>
    <t>Iš viso 04 programai</t>
  </si>
  <si>
    <t>05 programa. Ekonomikos ir verslo skatinimo plėtra</t>
  </si>
  <si>
    <t>Iš viso 05 programai</t>
  </si>
  <si>
    <t>Iš viso 06 programai</t>
  </si>
  <si>
    <t>APYVARTINĖS LĖŠOS 2015 M. SAUSIO 1D. ESANČIAM ĮSISKOLINIMUI UŽ SUTEIKTAS PASLAUGAS, ATLIKTUS DARBUS IR ĮSIGYTAS PREKES PADENGTI, TIKSLINĖMS PROGRAMOMS FINANSUOTI</t>
  </si>
  <si>
    <t>iš jų – biudžetinių įstaigų pajamos</t>
  </si>
  <si>
    <t>2015 METŲ SKOLINTOS LĖŠOS INVESTICINIAMS PROJEKTAMS FINANSUOTI PAGAL ASIGNAVIMŲ VALDYTOJUS</t>
  </si>
  <si>
    <t>Programos pavadinimas</t>
  </si>
  <si>
    <t>2015 METŲ ASIGNAVIMAI  PAGAL PROGRAMAS</t>
  </si>
  <si>
    <t xml:space="preserve">  TELŠIŲ RAJONO SAVIVALDYBĖS 2015 METŲ BIUDŽETO PAJAMOS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</si>
  <si>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</si>
  <si>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</si>
  <si>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</si>
  <si>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</si>
  <si>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</si>
  <si>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</si>
  <si>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1.1.1.1.</t>
  </si>
  <si>
    <t>1.1.1.2.</t>
  </si>
  <si>
    <t>1.1.1.3.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</si>
  <si>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</si>
  <si>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</si>
  <si>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</si>
  <si>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</si>
  <si>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</si>
  <si>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</si>
  <si>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</si>
  <si>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</si>
  <si>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</si>
  <si>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</si>
  <si>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</si>
  <si>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</si>
  <si>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</si>
  <si>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</si>
  <si>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</si>
  <si>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</si>
  <si>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</si>
  <si>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</si>
  <si>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</si>
  <si>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</si>
  <si>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</si>
  <si>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</si>
  <si>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</si>
  <si>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</si>
  <si>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</si>
  <si>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</si>
  <si>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</si>
  <si>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</si>
  <si>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</si>
  <si>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</si>
  <si>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>Kito ilgalaikio turto realizavimo pajamos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</si>
  <si>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</si>
  <si>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</si>
  <si>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</si>
  <si>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</si>
  <si>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</si>
  <si>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</si>
  <si>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</si>
  <si>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</si>
  <si>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</si>
  <si>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</si>
  <si>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</si>
  <si>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</si>
  <si>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</si>
  <si>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</si>
  <si>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</si>
  <si>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</si>
  <si>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</si>
  <si>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</si>
  <si>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</si>
  <si>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</si>
  <si>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</si>
  <si>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</si>
  <si>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</si>
  <si>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</si>
  <si>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</si>
  <si>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</si>
  <si>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</si>
  <si>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>4.2.</t>
  </si>
  <si>
    <t>Bendrosios dotacijos kompensacija biudžeto pajamų mažėjimui kompensuoti</t>
  </si>
  <si>
    <t>4.3.</t>
  </si>
  <si>
    <t xml:space="preserve">VISI MOKESČIAI,  PAJAMOS  IR DOTACIJOS </t>
  </si>
  <si>
    <t>Gyventojų pajamų mokestis, iš viso:</t>
  </si>
  <si>
    <t>Gyventojų pajamų mokestis (gautas iš VMI)</t>
  </si>
  <si>
    <t>Gyventojų pajamų mokestis savivaldybių išlaidų struktūros skirtumams išlyginti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</si>
  <si>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</si>
  <si>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</si>
  <si>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</si>
  <si>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</si>
  <si>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</si>
  <si>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</si>
  <si>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</si>
  <si>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</si>
  <si>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</si>
  <si>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</si>
  <si>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</si>
  <si>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Įmokos už išlaikymą švietimo, socialinės apsaugos ir kitose įstaigose</t>
  </si>
  <si>
    <t>Žemė</t>
  </si>
  <si>
    <t>Gyventojų pajamų mokestis savivaldybių pajamoms iš gyventojų pajamų mokesčiui išlyginti</t>
  </si>
  <si>
    <t>2015 m. sausio  29 d. sprendimu Nr. T1-7</t>
  </si>
  <si>
    <t>Europos Sąjungos finansinės paramos lėšos</t>
  </si>
  <si>
    <t>Telšių sporto ir rekreacijos centro, Birutės g. 60, Telšiai, rekonstrukcijos techniniam projektui parengti</t>
  </si>
  <si>
    <t>Telšių „Vilties“ mokyklos pastatui, esančiam Kauno g. 9A, Telšių m., remontuoti</t>
  </si>
  <si>
    <t>VšĮ Regioninės Telšių ligoninės branduoliniam magnetiniam rezonanso aparatui įsigyti</t>
  </si>
  <si>
    <t>VšĮ Regioninės Telšių ligoninės Psichiatrijos, Terapinio, Vaikų skyriaus ir akušeriniam korpusui su maisto bloku Telšiuose, Kalno g. 40, rekonstruoti</t>
  </si>
  <si>
    <t>Telšių Žemaitės gimnazijai,  Telšiai, Šviesos g. 15</t>
  </si>
  <si>
    <t>Telšių „Džiugo“ gimnazijai,  Telšiai, Sedos g. 29</t>
  </si>
  <si>
    <t>Telšių rajono Luokės gimnazijai, Telšių r. sav., Luokės mstl., Mokyklos g. 5</t>
  </si>
  <si>
    <t>pastatui Telšiuose, Respublikos g. 28, modernizuoti, pritaikant Telšių menų mokyklos reikmėms</t>
  </si>
  <si>
    <t>Telšių rajono Ubiškės pagrindinės mokyklos sporto salei rekonstruoti</t>
  </si>
  <si>
    <t>Telšių „Ateities“ pagrindinės mokyklos pastatui Telšiuose, Lygumų g. 47, kapitaliniam remontui</t>
  </si>
  <si>
    <t>Telšių rajono Tryškių Lazdynų Pelėdos vidurinės mokyklos pastatui  Telšių r., Tryškiuose, Lazdynų Pelėdos g. 20, rekonstruoti</t>
  </si>
  <si>
    <t>Telšių rajono savivaldybės Žemaitės dramos teatro, kultūros centro ir Karolinos Praniauskaitės viešosios bibliotekos pastato Telšiuose, Respublikos g. 18/Katedros a. 1, avarinei būklei likviduoti ir rekonstruoti</t>
  </si>
  <si>
    <t>sprendimo Nr. T1-61 redakcija)</t>
  </si>
  <si>
    <t xml:space="preserve"> (Telšių rajono savivaldybės tarybos 2015 m. kovo 26 d.</t>
  </si>
  <si>
    <t xml:space="preserve">1 priedas </t>
  </si>
  <si>
    <t>sprendimo Nr. T1-7</t>
  </si>
  <si>
    <t xml:space="preserve">Telšių rajono savivaldybės tarybos 2015 m. sausio 29 d. </t>
  </si>
  <si>
    <t xml:space="preserve"> PATVIRTINTA</t>
  </si>
  <si>
    <t xml:space="preserve">2 priedas </t>
  </si>
  <si>
    <t>sprendimo Nr. T1-61  redakcija)</t>
  </si>
  <si>
    <t xml:space="preserve">3 priedas </t>
  </si>
  <si>
    <t>10 f-ja -</t>
  </si>
  <si>
    <t>09 f-ja -</t>
  </si>
  <si>
    <t>08 f-ja -</t>
  </si>
  <si>
    <t>07 f-ja -</t>
  </si>
  <si>
    <t>06 f-ja -</t>
  </si>
  <si>
    <t>05 f-ja -</t>
  </si>
  <si>
    <t>04 f-ja -</t>
  </si>
  <si>
    <t>03 f-ja -</t>
  </si>
  <si>
    <t>02 f-ja -</t>
  </si>
  <si>
    <t>01 f-ja -</t>
  </si>
  <si>
    <t xml:space="preserve">4 priedas </t>
  </si>
  <si>
    <t xml:space="preserve">7 priedas </t>
  </si>
  <si>
    <t xml:space="preserve">9 priedas </t>
  </si>
  <si>
    <t xml:space="preserve">11 priedas </t>
  </si>
  <si>
    <t xml:space="preserve">12 priedas </t>
  </si>
  <si>
    <t>IŠ VISO</t>
  </si>
  <si>
    <t xml:space="preserve"> (Telšių rajono savivaldybės tarybos 2015 m. balandžio 30 d.</t>
  </si>
  <si>
    <t>sprendimo Nr. T1- 61  redakcija)</t>
  </si>
  <si>
    <t>sprendimo Nr. T1-34  redakcija)</t>
  </si>
  <si>
    <t>sprendimo Nr. T1-73 redakcija)</t>
  </si>
  <si>
    <t xml:space="preserve"> (Telšių rajono savivaldybės tarybos 2015 m. gegužės 28 d.</t>
  </si>
  <si>
    <t>sprendimo Nr. T1- 34 redakcija)</t>
  </si>
  <si>
    <t>2015 METŲ BIUDŽETINIŲ ĮSTAIGŲ PAJAMŲ ĮMOKOS Į SAVIVALDYBĖS BIUDŽETĄ PAGAL ASIGNAVIMŲ VALDYTOJUS</t>
  </si>
  <si>
    <t>sprendimo Nr. T1- 61 redakcija)</t>
  </si>
  <si>
    <t>sprendimo Nr. T1-73  redakcija)</t>
  </si>
  <si>
    <t>2015 METŲ ASIGNAVIMAI SAVARANKIŠKOMS FUNKCIJOMS VYKDYTI PAGAL ASIGNAVIMŲ VALDYTOJUS</t>
  </si>
  <si>
    <t xml:space="preserve"> (Telšių rajono savivaldybės tarybos 2015 m. gegužės 28 d. </t>
  </si>
  <si>
    <t>2015 METŲ ASIGNAVIMAI IŠ BIUDŽETINIŲ ĮSTAIGŲ PAJAMŲ PAGAL ASIGNAVIMŲ VALDYTOJUS</t>
  </si>
  <si>
    <t>sprendimo Nr. T1-61    redakcija)</t>
  </si>
  <si>
    <t>(Telšių rajono savivaldybės tarybos 2015 m. gegužės 28 d.</t>
  </si>
  <si>
    <t xml:space="preserve">10 priedas </t>
  </si>
  <si>
    <t xml:space="preserve">valstybės investicijų programoje numatytiems projektams finansuoti </t>
  </si>
  <si>
    <t xml:space="preserve">vietinės reikšmės keliams ir gatvėms tiesti, rekonstruoti, taisyti (remontuoti), prižiūrėti ir saugaus eismo sąlygoms užtikrinti </t>
  </si>
  <si>
    <t>Padidinta/ sumažinta</t>
  </si>
  <si>
    <t>Patvirtinta</t>
  </si>
  <si>
    <t>sprendimo Nr. T1-130 redakcija)</t>
  </si>
  <si>
    <t xml:space="preserve"> (Telšių rajono savivaldybės tarybos 2015 m. birželio 25 d.</t>
  </si>
  <si>
    <t>Tryškių Lazdynų Pelėdos gimnazija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</si>
  <si>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</si>
  <si>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Iš viso padidinta/ sumažinta</t>
  </si>
  <si>
    <t>Iš viso patvirtinta</t>
  </si>
  <si>
    <t xml:space="preserve">Programos pavadinimas ir asignavimų valdytojai  </t>
  </si>
  <si>
    <t>Iš viso padidinta /sumažinta</t>
  </si>
  <si>
    <t>Asignavimų valdytojai</t>
  </si>
  <si>
    <t>bendrosios dotacijos kompensacija</t>
  </si>
  <si>
    <t>Programos pavadinimas, asignavimų valdytojai,  finansavimo šaltiniai</t>
  </si>
  <si>
    <t xml:space="preserve"> (Telšių rajono savivaldybės tarybos 2015 m. birželio 25 d. </t>
  </si>
  <si>
    <t>visuomenės sveikatos stiprinimui ir stebėsenai vykdyti</t>
  </si>
  <si>
    <t xml:space="preserve"> (Telšių rajono savivaldybės tarybos 2015 m.  birželio 25 d.</t>
  </si>
  <si>
    <t xml:space="preserve">5 priedas </t>
  </si>
  <si>
    <t>141 lėšos</t>
  </si>
  <si>
    <t>Programos pavadinimas, asignavimų valdytojai</t>
  </si>
  <si>
    <t xml:space="preserve">6 priedas </t>
  </si>
  <si>
    <t>pagal teisės aktus savivaldybėms perduotoms įstaigoms išlaikyti</t>
  </si>
  <si>
    <t>išlaidoms, susijusioms su pedagoginių darbuotojų skaičiaus optimizavimu, apmokėti</t>
  </si>
  <si>
    <t>savivaldybių mokykloms (klasėms), skirtoms šalies (regiono) mokiniams, turintiems specialiųjų ugdymosi poreikių, ir kitoms savivaldybėms perduotoms įstaigoms išlaikyti</t>
  </si>
  <si>
    <t>sprendimo Nr. T1-130  redakcija)</t>
  </si>
  <si>
    <t>minimaliai mėnesinei algai padidinti</t>
  </si>
  <si>
    <t>4.1.3.5.3.</t>
  </si>
  <si>
    <t>kultūros ir meno darbuotojų darbo užmokesčiui padidinti</t>
  </si>
  <si>
    <t>4.1.3.5.2.</t>
  </si>
  <si>
    <t>4.1.3.5.1.</t>
  </si>
  <si>
    <t>Kitos dotacijos ir lėšos iš kitų valdymo lygių, iš jų:</t>
  </si>
  <si>
    <t>4.1.3.5.</t>
  </si>
  <si>
    <t>Pagal teisės aktus savivaldybėms perduotoms įstaigoms išlaikyti</t>
  </si>
  <si>
    <t>4.1.3.4.</t>
  </si>
  <si>
    <t>Savivaldybių mokykloms (klasėms), skirtoms šalies (regiono) mokiniams, turintiems specialiųjų ugdymosi poreikių, ir kitoms savivaldybėms perduotoms įstaigoms išlaikyti</t>
  </si>
  <si>
    <t>4.1.3.3.</t>
  </si>
  <si>
    <t xml:space="preserve">Vietinės reikšmės keliams ir gatvėms tiesti, rekonstruoti, taisyti (remontuoti), prižiūrėti ir saugaus eismo sąlygoms užtikrinti </t>
  </si>
  <si>
    <t>4.1.3.2.</t>
  </si>
  <si>
    <t>4.1.3.1.12.</t>
  </si>
  <si>
    <t>4.1.3.1.11.</t>
  </si>
  <si>
    <t>4.1.3.1.10.</t>
  </si>
  <si>
    <t>4.1.3.1.9.</t>
  </si>
  <si>
    <t>4.1.3.1.8.</t>
  </si>
  <si>
    <t>4.1.3.1.7.</t>
  </si>
  <si>
    <t>4.1.3.1.6.</t>
  </si>
  <si>
    <t>4.1.3.1.5.</t>
  </si>
  <si>
    <t>4.1.3.1.4.</t>
  </si>
  <si>
    <t>4.1.3.1.3.</t>
  </si>
  <si>
    <t>4.1.3.1.2.</t>
  </si>
  <si>
    <t>4.1.3.1.1.</t>
  </si>
  <si>
    <t xml:space="preserve">Valstybės investicijų programoje numatytiems projektams finansuoti, iš jų: </t>
  </si>
  <si>
    <t>4.1.3.1</t>
  </si>
  <si>
    <t>Kita tikslinė dotacija, iš viso:</t>
  </si>
  <si>
    <t>Mokinio krepšeliui finansuoti</t>
  </si>
  <si>
    <t>Būsto nuomos ar išperkamosios būsto nuomos mokesčių dalies kompensacijoms</t>
  </si>
  <si>
    <t>Savivaldybėms priskirtiems archyviniams dokumentams tvarkyti</t>
  </si>
  <si>
    <t>Melioracijai</t>
  </si>
  <si>
    <t>Žemės ūkio funkcijoms atlikti</t>
  </si>
  <si>
    <t>Gyvenamosios vietos deklaravimo duomenų ir gyvenamosios vietos neturinčių asmenų apskaitos duomenims tvarkyti</t>
  </si>
  <si>
    <t>Priešgaisrinei saugai</t>
  </si>
  <si>
    <t>Civilinei saugai</t>
  </si>
  <si>
    <t>Gyventojų registrui tvarkyti ir duomenims valstybės registrams teikti</t>
  </si>
  <si>
    <t>Valstybės garantuojamai pirminei teisinei pagalbai teikti</t>
  </si>
  <si>
    <t>Civilinės būklės aktams registruoti</t>
  </si>
  <si>
    <t>Visuomenės sveikatos stiprinimas ir stebėsena</t>
  </si>
  <si>
    <t>Mokinių visuomenės sveikatos priežiūra</t>
  </si>
  <si>
    <t>Dalyvauti rengiant ir įgyvendinant darbo rinkos politikos priemones ir gyventojų užimtumo programas</t>
  </si>
  <si>
    <t>Jaunimo teisių apsaugai</t>
  </si>
  <si>
    <t>Vaikų teisių apsaugai</t>
  </si>
  <si>
    <t>Socialinėms paslaugoms</t>
  </si>
  <si>
    <t>Socialinei paramai mokiniams</t>
  </si>
  <si>
    <t>Socialinėms išmokoms ir kompensacijoms skaičiuoti ir mokėti</t>
  </si>
  <si>
    <t>Valstybinės kalbos vartojimo ir taisyklingumo kontrolei</t>
  </si>
  <si>
    <t>Dalyvauti rengiant ir vykdant mobilizaciją</t>
  </si>
  <si>
    <t>Duomenims Suteiktos valstybės pagalbos registrui teikti</t>
  </si>
  <si>
    <t>Valstybinėms (valstybės perduotoms savivaldybėms) funkcijoms atlikti, iš viso:</t>
  </si>
  <si>
    <t>sprendimo Nr. T1-170  redakcija)</t>
  </si>
  <si>
    <t xml:space="preserve"> (Telšių rajono savivaldybės tarybos 2015 m. rugpjūčio 27 d.</t>
  </si>
  <si>
    <t>sprendimo Nr. T1-170 redakcija)</t>
  </si>
  <si>
    <t xml:space="preserve"> (Telšių rajono savivaldybės tarybos 2015 m. rugpjūčio 27 d. </t>
  </si>
  <si>
    <t xml:space="preserve">Varnių lopšelis-darželis „Raudonkepuraitė“ </t>
  </si>
  <si>
    <t xml:space="preserve">Upynos lopšelis-darželis </t>
  </si>
  <si>
    <t>(Telšių rajono savivaldybės tarybos 2015 m. rugpjūčio 27 d.</t>
  </si>
  <si>
    <t>sprendimo Nr. T1- 73   redakcija)</t>
  </si>
  <si>
    <t xml:space="preserve"> savarankiškos funkcijos</t>
  </si>
  <si>
    <t xml:space="preserve">                                                                       </t>
  </si>
  <si>
    <t xml:space="preserve">Programos pavadinimas, asignavimų valdytojai    </t>
  </si>
  <si>
    <t>sprendimo Nr. T1-234  redakcija)</t>
  </si>
  <si>
    <t xml:space="preserve"> (Telšių rajono savivaldybės tarybos 2015 m. rugsėjo 24 d.</t>
  </si>
  <si>
    <t>Varnių  kultūros centras</t>
  </si>
  <si>
    <t>Tryškių kultūros centras</t>
  </si>
  <si>
    <t>Buožėnų mokykla-darželis</t>
  </si>
  <si>
    <t>Žarėnų „Minijos“ pagrindinė mokykla</t>
  </si>
  <si>
    <t>„Kranto“ progimnazija</t>
  </si>
  <si>
    <t>sprendimo Nr. T1-234 redakcija)</t>
  </si>
  <si>
    <t>Varnių kultūros centras</t>
  </si>
  <si>
    <t>106.</t>
  </si>
  <si>
    <t xml:space="preserve"> (Telšių rajono savivaldybės tarybos 2015 m. rugsėjo 24 d. </t>
  </si>
  <si>
    <t xml:space="preserve"> (Telšių rajono savivaldybės tarybos 2015 m.  rugsėjo 24 d.</t>
  </si>
  <si>
    <t>(Telšių rajono savivaldybės tarybos 2015 m. rugsėjo 24 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</si>
</sst>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"/>
    <numFmt numFmtId="165" formatCode="0.00000"/>
  </numFmts>
  <fonts count="19" x14ac:knownFonts="1">
    <font>
      <sz val="10"/>
      <name val="Arial"/>
      <charset val="186"/>
    </font>
    <font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1" fillId="0" borderId="0"/>
  </cellStyleXfs>
  <cellXfs count="485">
    <xf numFmtId="0" fontId="0" fillId="0" borderId="0" xfId="0"/>
    <xf numFmtId="1" fontId="3" fillId="3" borderId="1" xfId="0" applyNumberFormat="1" applyFont="1" applyFill="1" applyBorder="1"/>
    <xf numFmtId="1" fontId="2" fillId="0" borderId="0" xfId="0" applyNumberFormat="1" applyFont="1"/>
    <xf numFmtId="1" fontId="6" fillId="0" borderId="0" xfId="0" applyNumberFormat="1" applyFont="1"/>
    <xf numFmtId="1" fontId="2" fillId="0" borderId="0" xfId="0" applyNumberFormat="1" applyFont="1" applyAlignment="1">
      <alignment horizontal="right"/>
    </xf>
    <xf numFmtId="1" fontId="6" fillId="0" borderId="1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/>
    </xf>
    <xf numFmtId="1" fontId="2" fillId="0" borderId="2" xfId="0" applyNumberFormat="1" applyFont="1" applyBorder="1" applyAlignment="1">
      <alignment horizontal="center"/>
    </xf>
    <xf numFmtId="1" fontId="2" fillId="0" borderId="3" xfId="0" applyNumberFormat="1" applyFont="1" applyBorder="1"/>
    <xf numFmtId="1" fontId="6" fillId="0" borderId="1" xfId="0" applyNumberFormat="1" applyFont="1" applyBorder="1" applyAlignment="1">
      <alignment horizontal="center"/>
    </xf>
    <xf numFmtId="1" fontId="2" fillId="0" borderId="1" xfId="0" applyNumberFormat="1" applyFont="1" applyBorder="1"/>
    <xf numFmtId="1" fontId="2" fillId="0" borderId="1" xfId="0" applyNumberFormat="1" applyFont="1" applyBorder="1" applyAlignment="1">
      <alignment horizontal="center"/>
    </xf>
    <xf numFmtId="1" fontId="2" fillId="0" borderId="4" xfId="0" applyNumberFormat="1" applyFont="1" applyBorder="1"/>
    <xf numFmtId="1" fontId="2" fillId="0" borderId="5" xfId="0" applyNumberFormat="1" applyFont="1" applyBorder="1" applyAlignment="1">
      <alignment horizontal="center"/>
    </xf>
    <xf numFmtId="1" fontId="2" fillId="0" borderId="0" xfId="0" applyNumberFormat="1" applyFont="1" applyBorder="1"/>
    <xf numFmtId="1" fontId="2" fillId="3" borderId="1" xfId="0" applyNumberFormat="1" applyFont="1" applyFill="1" applyBorder="1" applyAlignment="1">
      <alignment horizontal="center"/>
    </xf>
    <xf numFmtId="1" fontId="10" fillId="3" borderId="4" xfId="0" applyNumberFormat="1" applyFont="1" applyFill="1" applyBorder="1" applyAlignment="1">
      <alignment horizontal="center"/>
    </xf>
    <xf numFmtId="1" fontId="6" fillId="3" borderId="4" xfId="0" applyNumberFormat="1" applyFont="1" applyFill="1" applyBorder="1" applyAlignment="1">
      <alignment horizontal="center"/>
    </xf>
    <xf numFmtId="1" fontId="2" fillId="0" borderId="6" xfId="0" applyNumberFormat="1" applyFont="1" applyBorder="1"/>
    <xf numFmtId="1" fontId="3" fillId="3" borderId="4" xfId="0" applyNumberFormat="1" applyFont="1" applyFill="1" applyBorder="1"/>
    <xf numFmtId="1" fontId="6" fillId="3" borderId="1" xfId="0" applyNumberFormat="1" applyFont="1" applyFill="1" applyBorder="1" applyAlignment="1">
      <alignment horizontal="center"/>
    </xf>
    <xf numFmtId="1" fontId="2" fillId="0" borderId="2" xfId="0" applyNumberFormat="1" applyFont="1" applyBorder="1"/>
    <xf numFmtId="1" fontId="6" fillId="0" borderId="4" xfId="0" applyNumberFormat="1" applyFont="1" applyBorder="1" applyAlignment="1">
      <alignment horizontal="center"/>
    </xf>
    <xf numFmtId="1" fontId="2" fillId="0" borderId="5" xfId="0" applyNumberFormat="1" applyFont="1" applyBorder="1" applyAlignment="1">
      <alignment horizontal="left" wrapText="1"/>
    </xf>
    <xf numFmtId="1" fontId="2" fillId="0" borderId="2" xfId="0" applyNumberFormat="1" applyFont="1" applyBorder="1" applyAlignment="1">
      <alignment horizontal="left"/>
    </xf>
    <xf numFmtId="1" fontId="2" fillId="0" borderId="6" xfId="0" applyNumberFormat="1" applyFont="1" applyBorder="1" applyAlignment="1">
      <alignment horizontal="left"/>
    </xf>
    <xf numFmtId="1" fontId="1" fillId="0" borderId="0" xfId="0" applyNumberFormat="1" applyFont="1"/>
    <xf numFmtId="1" fontId="2" fillId="0" borderId="2" xfId="0" applyNumberFormat="1" applyFont="1" applyFill="1" applyBorder="1" applyAlignment="1">
      <alignment horizontal="center"/>
    </xf>
    <xf numFmtId="1" fontId="6" fillId="0" borderId="7" xfId="0" applyNumberFormat="1" applyFont="1" applyFill="1" applyBorder="1" applyAlignment="1">
      <alignment horizontal="center"/>
    </xf>
    <xf numFmtId="1" fontId="2" fillId="0" borderId="1" xfId="0" applyNumberFormat="1" applyFont="1" applyFill="1" applyBorder="1"/>
    <xf numFmtId="1" fontId="2" fillId="0" borderId="1" xfId="0" applyNumberFormat="1" applyFont="1" applyFill="1" applyBorder="1" applyAlignment="1">
      <alignment horizontal="center"/>
    </xf>
    <xf numFmtId="1" fontId="2" fillId="0" borderId="5" xfId="0" applyNumberFormat="1" applyFont="1" applyFill="1" applyBorder="1" applyAlignment="1">
      <alignment horizontal="center"/>
    </xf>
    <xf numFmtId="1" fontId="2" fillId="0" borderId="5" xfId="0" applyNumberFormat="1" applyFont="1" applyFill="1" applyBorder="1"/>
    <xf numFmtId="1" fontId="2" fillId="0" borderId="1" xfId="0" applyNumberFormat="1" applyFont="1" applyBorder="1" applyAlignment="1">
      <alignment horizontal="right"/>
    </xf>
    <xf numFmtId="1" fontId="2" fillId="3" borderId="6" xfId="0" applyNumberFormat="1" applyFont="1" applyFill="1" applyBorder="1" applyAlignment="1">
      <alignment horizontal="center"/>
    </xf>
    <xf numFmtId="1" fontId="3" fillId="3" borderId="2" xfId="0" applyNumberFormat="1" applyFont="1" applyFill="1" applyBorder="1"/>
    <xf numFmtId="1" fontId="2" fillId="3" borderId="1" xfId="0" applyNumberFormat="1" applyFont="1" applyFill="1" applyBorder="1" applyAlignment="1">
      <alignment horizontal="center" vertical="center"/>
    </xf>
    <xf numFmtId="1" fontId="3" fillId="3" borderId="4" xfId="0" applyNumberFormat="1" applyFont="1" applyFill="1" applyBorder="1" applyAlignment="1">
      <alignment vertical="center"/>
    </xf>
    <xf numFmtId="1" fontId="6" fillId="3" borderId="4" xfId="0" applyNumberFormat="1" applyFont="1" applyFill="1" applyBorder="1" applyAlignment="1">
      <alignment horizontal="center" vertical="center"/>
    </xf>
    <xf numFmtId="1" fontId="3" fillId="3" borderId="1" xfId="0" applyNumberFormat="1" applyFont="1" applyFill="1" applyBorder="1" applyAlignment="1">
      <alignment vertical="distributed"/>
    </xf>
    <xf numFmtId="1" fontId="2" fillId="0" borderId="0" xfId="0" applyNumberFormat="1" applyFont="1" applyBorder="1" applyAlignment="1">
      <alignment horizontal="center"/>
    </xf>
    <xf numFmtId="1" fontId="2" fillId="0" borderId="8" xfId="0" applyNumberFormat="1" applyFont="1" applyBorder="1"/>
    <xf numFmtId="1" fontId="6" fillId="0" borderId="8" xfId="0" applyNumberFormat="1" applyFont="1" applyBorder="1" applyAlignment="1">
      <alignment horizontal="center"/>
    </xf>
    <xf numFmtId="1" fontId="2" fillId="0" borderId="7" xfId="0" applyNumberFormat="1" applyFont="1" applyBorder="1" applyAlignment="1">
      <alignment horizontal="right"/>
    </xf>
    <xf numFmtId="1" fontId="2" fillId="0" borderId="0" xfId="0" applyNumberFormat="1" applyFont="1" applyBorder="1" applyAlignment="1">
      <alignment horizontal="right"/>
    </xf>
    <xf numFmtId="1" fontId="6" fillId="0" borderId="0" xfId="0" applyNumberFormat="1" applyFont="1" applyBorder="1" applyAlignment="1">
      <alignment horizontal="center"/>
    </xf>
    <xf numFmtId="1" fontId="6" fillId="0" borderId="0" xfId="0" applyNumberFormat="1" applyFont="1" applyBorder="1" applyAlignment="1">
      <alignment horizontal="right"/>
    </xf>
    <xf numFmtId="1" fontId="6" fillId="0" borderId="0" xfId="0" applyNumberFormat="1" applyFont="1" applyAlignment="1">
      <alignment horizontal="right"/>
    </xf>
    <xf numFmtId="1" fontId="2" fillId="0" borderId="2" xfId="0" applyNumberFormat="1" applyFont="1" applyBorder="1" applyAlignment="1">
      <alignment wrapText="1"/>
    </xf>
    <xf numFmtId="1" fontId="2" fillId="0" borderId="5" xfId="0" applyNumberFormat="1" applyFont="1" applyBorder="1"/>
    <xf numFmtId="1" fontId="2" fillId="0" borderId="6" xfId="0" applyNumberFormat="1" applyFont="1" applyBorder="1" applyAlignment="1">
      <alignment horizontal="center"/>
    </xf>
    <xf numFmtId="1" fontId="2" fillId="0" borderId="8" xfId="0" applyNumberFormat="1" applyFont="1" applyBorder="1" applyAlignment="1">
      <alignment horizontal="right"/>
    </xf>
    <xf numFmtId="1" fontId="2" fillId="0" borderId="0" xfId="0" applyNumberFormat="1" applyFont="1" applyFill="1" applyBorder="1"/>
    <xf numFmtId="1" fontId="8" fillId="0" borderId="0" xfId="0" applyNumberFormat="1" applyFont="1" applyBorder="1"/>
    <xf numFmtId="1" fontId="6" fillId="0" borderId="1" xfId="0" applyNumberFormat="1" applyFont="1" applyFill="1" applyBorder="1" applyAlignment="1">
      <alignment horizontal="center"/>
    </xf>
    <xf numFmtId="1" fontId="2" fillId="0" borderId="9" xfId="0" applyNumberFormat="1" applyFont="1" applyBorder="1"/>
    <xf numFmtId="1" fontId="2" fillId="0" borderId="10" xfId="0" applyNumberFormat="1" applyFont="1" applyBorder="1"/>
    <xf numFmtId="1" fontId="2" fillId="0" borderId="11" xfId="0" applyNumberFormat="1" applyFont="1" applyFill="1" applyBorder="1" applyAlignment="1">
      <alignment horizontal="center"/>
    </xf>
    <xf numFmtId="1" fontId="2" fillId="0" borderId="12" xfId="0" applyNumberFormat="1" applyFont="1" applyFill="1" applyBorder="1"/>
    <xf numFmtId="1" fontId="6" fillId="0" borderId="4" xfId="0" applyNumberFormat="1" applyFont="1" applyFill="1" applyBorder="1" applyAlignment="1">
      <alignment horizontal="center"/>
    </xf>
    <xf numFmtId="1" fontId="2" fillId="4" borderId="5" xfId="0" applyNumberFormat="1" applyFont="1" applyFill="1" applyBorder="1" applyAlignment="1">
      <alignment horizontal="center"/>
    </xf>
    <xf numFmtId="1" fontId="2" fillId="4" borderId="1" xfId="0" applyNumberFormat="1" applyFont="1" applyFill="1" applyBorder="1"/>
    <xf numFmtId="1" fontId="2" fillId="0" borderId="10" xfId="0" applyNumberFormat="1" applyFont="1" applyFill="1" applyBorder="1"/>
    <xf numFmtId="1" fontId="2" fillId="0" borderId="13" xfId="0" applyNumberFormat="1" applyFont="1" applyBorder="1"/>
    <xf numFmtId="1" fontId="2" fillId="3" borderId="2" xfId="0" applyNumberFormat="1" applyFont="1" applyFill="1" applyBorder="1" applyAlignment="1">
      <alignment horizontal="center"/>
    </xf>
    <xf numFmtId="1" fontId="2" fillId="3" borderId="11" xfId="0" applyNumberFormat="1" applyFont="1" applyFill="1" applyBorder="1" applyAlignment="1">
      <alignment horizontal="center"/>
    </xf>
    <xf numFmtId="1" fontId="2" fillId="0" borderId="5" xfId="0" applyNumberFormat="1" applyFont="1" applyBorder="1" applyAlignment="1">
      <alignment wrapText="1"/>
    </xf>
    <xf numFmtId="1" fontId="8" fillId="0" borderId="10" xfId="0" applyNumberFormat="1" applyFont="1" applyBorder="1" applyAlignment="1">
      <alignment horizontal="center"/>
    </xf>
    <xf numFmtId="1" fontId="4" fillId="0" borderId="10" xfId="0" applyNumberFormat="1" applyFont="1" applyBorder="1" applyAlignment="1">
      <alignment horizontal="center"/>
    </xf>
    <xf numFmtId="1" fontId="7" fillId="0" borderId="11" xfId="0" applyNumberFormat="1" applyFont="1" applyFill="1" applyBorder="1"/>
    <xf numFmtId="1" fontId="2" fillId="0" borderId="13" xfId="0" applyNumberFormat="1" applyFont="1" applyBorder="1" applyAlignment="1">
      <alignment horizontal="center"/>
    </xf>
    <xf numFmtId="1" fontId="2" fillId="3" borderId="5" xfId="0" applyNumberFormat="1" applyFont="1" applyFill="1" applyBorder="1" applyAlignment="1">
      <alignment horizontal="center"/>
    </xf>
    <xf numFmtId="1" fontId="7" fillId="3" borderId="10" xfId="0" applyNumberFormat="1" applyFont="1" applyFill="1" applyBorder="1"/>
    <xf numFmtId="1" fontId="1" fillId="3" borderId="1" xfId="0" applyNumberFormat="1" applyFont="1" applyFill="1" applyBorder="1"/>
    <xf numFmtId="1" fontId="2" fillId="3" borderId="2" xfId="0" applyNumberFormat="1" applyFont="1" applyFill="1" applyBorder="1" applyAlignment="1">
      <alignment horizontal="center" vertical="center"/>
    </xf>
    <xf numFmtId="1" fontId="3" fillId="3" borderId="9" xfId="0" applyNumberFormat="1" applyFont="1" applyFill="1" applyBorder="1" applyAlignment="1">
      <alignment vertical="center"/>
    </xf>
    <xf numFmtId="1" fontId="6" fillId="0" borderId="9" xfId="0" applyNumberFormat="1" applyFont="1" applyBorder="1" applyAlignment="1">
      <alignment horizontal="center"/>
    </xf>
    <xf numFmtId="1" fontId="7" fillId="0" borderId="13" xfId="0" applyNumberFormat="1" applyFont="1" applyBorder="1"/>
    <xf numFmtId="1" fontId="6" fillId="0" borderId="2" xfId="0" applyNumberFormat="1" applyFont="1" applyBorder="1" applyAlignment="1">
      <alignment horizontal="center"/>
    </xf>
    <xf numFmtId="1" fontId="7" fillId="0" borderId="13" xfId="0" applyNumberFormat="1" applyFont="1" applyBorder="1" applyAlignment="1">
      <alignment horizontal="left" wrapText="1" indent="1"/>
    </xf>
    <xf numFmtId="1" fontId="6" fillId="0" borderId="11" xfId="0" applyNumberFormat="1" applyFont="1" applyBorder="1" applyAlignment="1">
      <alignment horizontal="center"/>
    </xf>
    <xf numFmtId="1" fontId="2" fillId="0" borderId="11" xfId="0" applyNumberFormat="1" applyFont="1" applyBorder="1"/>
    <xf numFmtId="1" fontId="7" fillId="0" borderId="5" xfId="0" applyNumberFormat="1" applyFont="1" applyBorder="1" applyAlignment="1">
      <alignment horizontal="left" wrapText="1" indent="1"/>
    </xf>
    <xf numFmtId="1" fontId="2" fillId="0" borderId="14" xfId="0" applyNumberFormat="1" applyFont="1" applyBorder="1" applyAlignment="1">
      <alignment horizontal="center"/>
    </xf>
    <xf numFmtId="1" fontId="7" fillId="0" borderId="11" xfId="0" applyNumberFormat="1" applyFont="1" applyBorder="1" applyAlignment="1">
      <alignment horizontal="left" wrapText="1" indent="1"/>
    </xf>
    <xf numFmtId="1" fontId="2" fillId="0" borderId="2" xfId="0" applyNumberFormat="1" applyFont="1" applyBorder="1" applyAlignment="1">
      <alignment vertical="top"/>
    </xf>
    <xf numFmtId="1" fontId="2" fillId="0" borderId="11" xfId="0" applyNumberFormat="1" applyFont="1" applyBorder="1" applyAlignment="1">
      <alignment vertical="top"/>
    </xf>
    <xf numFmtId="1" fontId="2" fillId="0" borderId="11" xfId="0" applyNumberFormat="1" applyFont="1" applyBorder="1" applyAlignment="1">
      <alignment horizontal="center"/>
    </xf>
    <xf numFmtId="1" fontId="3" fillId="3" borderId="11" xfId="0" applyNumberFormat="1" applyFont="1" applyFill="1" applyBorder="1"/>
    <xf numFmtId="1" fontId="3" fillId="3" borderId="12" xfId="0" applyNumberFormat="1" applyFont="1" applyFill="1" applyBorder="1"/>
    <xf numFmtId="1" fontId="7" fillId="0" borderId="10" xfId="0" applyNumberFormat="1" applyFont="1" applyBorder="1" applyAlignment="1">
      <alignment horizontal="left" wrapText="1" indent="1"/>
    </xf>
    <xf numFmtId="1" fontId="6" fillId="0" borderId="2" xfId="0" applyNumberFormat="1" applyFont="1" applyFill="1" applyBorder="1" applyAlignment="1">
      <alignment horizontal="center"/>
    </xf>
    <xf numFmtId="1" fontId="6" fillId="0" borderId="11" xfId="0" applyNumberFormat="1" applyFont="1" applyFill="1" applyBorder="1" applyAlignment="1">
      <alignment horizontal="center"/>
    </xf>
    <xf numFmtId="1" fontId="2" fillId="0" borderId="11" xfId="0" applyNumberFormat="1" applyFont="1" applyFill="1" applyBorder="1"/>
    <xf numFmtId="1" fontId="6" fillId="3" borderId="9" xfId="0" applyNumberFormat="1" applyFont="1" applyFill="1" applyBorder="1" applyAlignment="1">
      <alignment horizontal="center" vertical="center"/>
    </xf>
    <xf numFmtId="1" fontId="3" fillId="3" borderId="2" xfId="0" applyNumberFormat="1" applyFont="1" applyFill="1" applyBorder="1" applyAlignment="1">
      <alignment vertical="distributed"/>
    </xf>
    <xf numFmtId="1" fontId="7" fillId="3" borderId="0" xfId="0" applyNumberFormat="1" applyFont="1" applyFill="1" applyBorder="1"/>
    <xf numFmtId="1" fontId="6" fillId="3" borderId="2" xfId="0" applyNumberFormat="1" applyFont="1" applyFill="1" applyBorder="1" applyAlignment="1">
      <alignment horizontal="center"/>
    </xf>
    <xf numFmtId="1" fontId="7" fillId="3" borderId="0" xfId="0" applyNumberFormat="1" applyFont="1" applyFill="1" applyBorder="1" applyAlignment="1">
      <alignment horizontal="left" wrapText="1" indent="1"/>
    </xf>
    <xf numFmtId="1" fontId="6" fillId="3" borderId="11" xfId="0" applyNumberFormat="1" applyFont="1" applyFill="1" applyBorder="1" applyAlignment="1">
      <alignment horizontal="center"/>
    </xf>
    <xf numFmtId="1" fontId="2" fillId="3" borderId="11" xfId="0" applyNumberFormat="1" applyFont="1" applyFill="1" applyBorder="1"/>
    <xf numFmtId="1" fontId="2" fillId="3" borderId="5" xfId="0" applyNumberFormat="1" applyFont="1" applyFill="1" applyBorder="1"/>
    <xf numFmtId="1" fontId="7" fillId="3" borderId="10" xfId="0" applyNumberFormat="1" applyFont="1" applyFill="1" applyBorder="1" applyAlignment="1">
      <alignment horizontal="left" wrapText="1" indent="1"/>
    </xf>
    <xf numFmtId="1" fontId="6" fillId="3" borderId="4" xfId="0" applyNumberFormat="1" applyFont="1" applyFill="1" applyBorder="1" applyAlignment="1">
      <alignment horizontal="right"/>
    </xf>
    <xf numFmtId="1" fontId="7" fillId="3" borderId="10" xfId="0" applyNumberFormat="1" applyFont="1" applyFill="1" applyBorder="1" applyAlignment="1">
      <alignment horizontal="left" indent="1"/>
    </xf>
    <xf numFmtId="1" fontId="7" fillId="3" borderId="12" xfId="0" applyNumberFormat="1" applyFont="1" applyFill="1" applyBorder="1" applyAlignment="1">
      <alignment horizontal="left" wrapText="1" indent="1"/>
    </xf>
    <xf numFmtId="1" fontId="2" fillId="0" borderId="11" xfId="0" applyNumberFormat="1" applyFont="1" applyBorder="1" applyAlignment="1">
      <alignment wrapText="1"/>
    </xf>
    <xf numFmtId="1" fontId="2" fillId="3" borderId="13" xfId="0" applyNumberFormat="1" applyFont="1" applyFill="1" applyBorder="1" applyAlignment="1">
      <alignment horizontal="center"/>
    </xf>
    <xf numFmtId="1" fontId="8" fillId="0" borderId="13" xfId="0" applyNumberFormat="1" applyFont="1" applyBorder="1"/>
    <xf numFmtId="1" fontId="3" fillId="3" borderId="1" xfId="0" applyNumberFormat="1" applyFont="1" applyFill="1" applyBorder="1" applyAlignment="1">
      <alignment horizontal="center"/>
    </xf>
    <xf numFmtId="1" fontId="10" fillId="3" borderId="1" xfId="0" applyNumberFormat="1" applyFont="1" applyFill="1" applyBorder="1" applyAlignment="1">
      <alignment horizontal="center"/>
    </xf>
    <xf numFmtId="1" fontId="3" fillId="3" borderId="1" xfId="0" applyNumberFormat="1" applyFont="1" applyFill="1" applyBorder="1" applyAlignment="1">
      <alignment horizontal="center" vertical="center"/>
    </xf>
    <xf numFmtId="1" fontId="3" fillId="3" borderId="1" xfId="0" applyNumberFormat="1" applyFont="1" applyFill="1" applyBorder="1" applyAlignment="1">
      <alignment horizontal="left" vertical="center"/>
    </xf>
    <xf numFmtId="1" fontId="10" fillId="3" borderId="1" xfId="0" applyNumberFormat="1" applyFont="1" applyFill="1" applyBorder="1" applyAlignment="1">
      <alignment horizontal="center" vertical="center"/>
    </xf>
    <xf numFmtId="1" fontId="1" fillId="0" borderId="0" xfId="0" applyNumberFormat="1" applyFont="1" applyAlignment="1">
      <alignment horizontal="right"/>
    </xf>
    <xf numFmtId="1" fontId="7" fillId="0" borderId="10" xfId="0" applyNumberFormat="1" applyFont="1" applyFill="1" applyBorder="1"/>
    <xf numFmtId="1" fontId="1" fillId="0" borderId="5" xfId="0" applyNumberFormat="1" applyFont="1" applyBorder="1" applyAlignment="1">
      <alignment horizontal="center"/>
    </xf>
    <xf numFmtId="1" fontId="7" fillId="0" borderId="0" xfId="0" applyNumberFormat="1" applyFont="1" applyBorder="1" applyAlignment="1">
      <alignment horizontal="left" indent="3"/>
    </xf>
    <xf numFmtId="1" fontId="8" fillId="0" borderId="0" xfId="0" applyNumberFormat="1" applyFont="1" applyFill="1" applyBorder="1"/>
    <xf numFmtId="1" fontId="2" fillId="0" borderId="0" xfId="0" applyNumberFormat="1" applyFont="1" applyFill="1"/>
    <xf numFmtId="1" fontId="1" fillId="0" borderId="5" xfId="0" applyNumberFormat="1" applyFont="1" applyFill="1" applyBorder="1" applyAlignment="1">
      <alignment horizontal="center"/>
    </xf>
    <xf numFmtId="1" fontId="7" fillId="0" borderId="0" xfId="0" applyNumberFormat="1" applyFont="1" applyFill="1" applyBorder="1"/>
    <xf numFmtId="1" fontId="1" fillId="0" borderId="0" xfId="0" applyNumberFormat="1" applyFont="1" applyFill="1"/>
    <xf numFmtId="1" fontId="7" fillId="0" borderId="12" xfId="0" applyNumberFormat="1" applyFont="1" applyFill="1" applyBorder="1"/>
    <xf numFmtId="1" fontId="7" fillId="0" borderId="10" xfId="0" applyNumberFormat="1" applyFont="1" applyFill="1" applyBorder="1" applyAlignment="1">
      <alignment horizontal="left" indent="2"/>
    </xf>
    <xf numFmtId="1" fontId="7" fillId="0" borderId="10" xfId="0" applyNumberFormat="1" applyFont="1" applyFill="1" applyBorder="1" applyAlignment="1">
      <alignment horizontal="left" wrapText="1" indent="2"/>
    </xf>
    <xf numFmtId="1" fontId="2" fillId="0" borderId="1" xfId="0" applyNumberFormat="1" applyFont="1" applyFill="1" applyBorder="1" applyAlignment="1">
      <alignment horizontal="right"/>
    </xf>
    <xf numFmtId="1" fontId="1" fillId="0" borderId="11" xfId="0" applyNumberFormat="1" applyFont="1" applyBorder="1" applyAlignment="1">
      <alignment horizontal="center"/>
    </xf>
    <xf numFmtId="1" fontId="1" fillId="0" borderId="11" xfId="0" applyNumberFormat="1" applyFont="1" applyFill="1" applyBorder="1" applyAlignment="1">
      <alignment horizontal="center"/>
    </xf>
    <xf numFmtId="1" fontId="7" fillId="0" borderId="11" xfId="0" applyNumberFormat="1" applyFont="1" applyBorder="1"/>
    <xf numFmtId="0" fontId="12" fillId="0" borderId="0" xfId="0" applyFont="1"/>
    <xf numFmtId="0" fontId="12" fillId="0" borderId="0" xfId="0" applyFont="1" applyAlignment="1">
      <alignment vertical="center"/>
    </xf>
    <xf numFmtId="0" fontId="12" fillId="0" borderId="0" xfId="0" applyFont="1" applyAlignment="1">
      <alignment horizontal="right" vertical="center"/>
    </xf>
    <xf numFmtId="0" fontId="12" fillId="0" borderId="1" xfId="0" applyFont="1" applyBorder="1" applyAlignment="1">
      <alignment horizontal="left"/>
    </xf>
    <xf numFmtId="1" fontId="13" fillId="0" borderId="1" xfId="0" applyNumberFormat="1" applyFont="1" applyBorder="1" applyAlignment="1">
      <alignment horizontal="right" vertical="center"/>
    </xf>
    <xf numFmtId="1" fontId="2" fillId="0" borderId="1" xfId="0" applyNumberFormat="1" applyFont="1" applyBorder="1" applyAlignment="1">
      <alignment horizontal="right" vertical="center"/>
    </xf>
    <xf numFmtId="1" fontId="12" fillId="0" borderId="1" xfId="0" applyNumberFormat="1" applyFont="1" applyBorder="1" applyAlignment="1">
      <alignment horizontal="right" vertical="center"/>
    </xf>
    <xf numFmtId="14" fontId="12" fillId="0" borderId="1" xfId="0" applyNumberFormat="1" applyFont="1" applyBorder="1" applyAlignment="1">
      <alignment horizontal="left"/>
    </xf>
    <xf numFmtId="0" fontId="13" fillId="0" borderId="1" xfId="0" applyFont="1" applyBorder="1" applyAlignment="1">
      <alignment wrapText="1"/>
    </xf>
    <xf numFmtId="1" fontId="3" fillId="0" borderId="1" xfId="0" applyNumberFormat="1" applyFont="1" applyBorder="1" applyAlignment="1">
      <alignment horizontal="right" vertical="center"/>
    </xf>
    <xf numFmtId="1" fontId="2" fillId="5" borderId="1" xfId="0" applyNumberFormat="1" applyFont="1" applyFill="1" applyBorder="1" applyAlignment="1">
      <alignment horizontal="right" vertical="center"/>
    </xf>
    <xf numFmtId="1" fontId="13" fillId="0" borderId="1" xfId="0" applyNumberFormat="1" applyFont="1" applyFill="1" applyBorder="1" applyAlignment="1">
      <alignment horizontal="right" vertical="center"/>
    </xf>
    <xf numFmtId="3" fontId="13" fillId="0" borderId="1" xfId="0" applyNumberFormat="1" applyFont="1" applyBorder="1" applyAlignment="1">
      <alignment horizontal="center" vertical="center"/>
    </xf>
    <xf numFmtId="0" fontId="12" fillId="5" borderId="1" xfId="0" applyFont="1" applyFill="1" applyBorder="1" applyAlignment="1">
      <alignment horizontal="left"/>
    </xf>
    <xf numFmtId="4" fontId="3" fillId="5" borderId="1" xfId="0" applyNumberFormat="1" applyFont="1" applyFill="1" applyBorder="1" applyAlignment="1">
      <alignment vertical="center"/>
    </xf>
    <xf numFmtId="0" fontId="12" fillId="5" borderId="0" xfId="0" applyFont="1" applyFill="1"/>
    <xf numFmtId="3" fontId="3" fillId="5" borderId="1" xfId="0" applyNumberFormat="1" applyFont="1" applyFill="1" applyBorder="1" applyAlignment="1">
      <alignment vertical="center"/>
    </xf>
    <xf numFmtId="3" fontId="12" fillId="5" borderId="1" xfId="0" applyNumberFormat="1" applyFont="1" applyFill="1" applyBorder="1" applyAlignment="1">
      <alignment horizontal="right" vertical="center"/>
    </xf>
    <xf numFmtId="0" fontId="12" fillId="3" borderId="1" xfId="0" applyFont="1" applyFill="1" applyBorder="1" applyAlignment="1">
      <alignment horizontal="left"/>
    </xf>
    <xf numFmtId="1" fontId="13" fillId="3" borderId="1" xfId="0" applyNumberFormat="1" applyFont="1" applyFill="1" applyBorder="1" applyAlignment="1">
      <alignment horizontal="right" vertical="center"/>
    </xf>
    <xf numFmtId="0" fontId="14" fillId="0" borderId="0" xfId="0" applyFont="1" applyAlignment="1">
      <alignment horizontal="left" wrapText="1" indent="29"/>
    </xf>
    <xf numFmtId="1" fontId="2" fillId="6" borderId="0" xfId="0" applyNumberFormat="1" applyFont="1" applyFill="1"/>
    <xf numFmtId="1" fontId="1" fillId="3" borderId="1" xfId="0" applyNumberFormat="1" applyFont="1" applyFill="1" applyBorder="1" applyAlignment="1">
      <alignment horizontal="right"/>
    </xf>
    <xf numFmtId="1" fontId="3" fillId="3" borderId="5" xfId="0" applyNumberFormat="1" applyFont="1" applyFill="1" applyBorder="1"/>
    <xf numFmtId="1" fontId="2" fillId="0" borderId="1" xfId="0" applyNumberFormat="1" applyFont="1" applyBorder="1" applyAlignment="1">
      <alignment vertical="top"/>
    </xf>
    <xf numFmtId="1" fontId="1" fillId="3" borderId="11" xfId="0" applyNumberFormat="1" applyFont="1" applyFill="1" applyBorder="1" applyAlignment="1">
      <alignment horizontal="center"/>
    </xf>
    <xf numFmtId="1" fontId="1" fillId="3" borderId="5" xfId="0" applyNumberFormat="1" applyFont="1" applyFill="1" applyBorder="1" applyAlignment="1">
      <alignment horizontal="center"/>
    </xf>
    <xf numFmtId="1" fontId="7" fillId="3" borderId="5" xfId="0" applyNumberFormat="1" applyFont="1" applyFill="1" applyBorder="1"/>
    <xf numFmtId="1" fontId="1" fillId="3" borderId="13" xfId="0" applyNumberFormat="1" applyFont="1" applyFill="1" applyBorder="1" applyAlignment="1">
      <alignment horizontal="center"/>
    </xf>
    <xf numFmtId="1" fontId="3" fillId="3" borderId="9" xfId="0" applyNumberFormat="1" applyFont="1" applyFill="1" applyBorder="1"/>
    <xf numFmtId="1" fontId="1" fillId="3" borderId="14" xfId="0" applyNumberFormat="1" applyFont="1" applyFill="1" applyBorder="1" applyAlignment="1">
      <alignment horizontal="center"/>
    </xf>
    <xf numFmtId="1" fontId="6" fillId="3" borderId="12" xfId="0" applyNumberFormat="1" applyFont="1" applyFill="1" applyBorder="1" applyAlignment="1">
      <alignment horizontal="center"/>
    </xf>
    <xf numFmtId="1" fontId="2" fillId="3" borderId="5" xfId="0" applyNumberFormat="1" applyFont="1" applyFill="1" applyBorder="1" applyAlignment="1">
      <alignment horizontal="center" vertical="center"/>
    </xf>
    <xf numFmtId="1" fontId="6" fillId="3" borderId="9" xfId="0" applyNumberFormat="1" applyFont="1" applyFill="1" applyBorder="1" applyAlignment="1">
      <alignment horizontal="center"/>
    </xf>
    <xf numFmtId="1" fontId="16" fillId="0" borderId="0" xfId="0" applyNumberFormat="1" applyFont="1" applyAlignment="1">
      <alignment horizontal="center"/>
    </xf>
    <xf numFmtId="1" fontId="6" fillId="0" borderId="2" xfId="0" applyNumberFormat="1" applyFont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/>
    </xf>
    <xf numFmtId="0" fontId="12" fillId="0" borderId="0" xfId="0" applyFont="1" applyAlignment="1">
      <alignment wrapText="1"/>
    </xf>
    <xf numFmtId="0" fontId="12" fillId="0" borderId="7" xfId="0" applyFont="1" applyBorder="1" applyAlignment="1">
      <alignment wrapText="1"/>
    </xf>
    <xf numFmtId="0" fontId="12" fillId="0" borderId="1" xfId="0" applyFont="1" applyBorder="1" applyAlignment="1">
      <alignment wrapText="1"/>
    </xf>
    <xf numFmtId="0" fontId="13" fillId="0" borderId="1" xfId="0" applyFont="1" applyBorder="1" applyAlignment="1">
      <alignment horizontal="center" wrapText="1"/>
    </xf>
    <xf numFmtId="0" fontId="3" fillId="5" borderId="1" xfId="0" applyFont="1" applyFill="1" applyBorder="1" applyAlignment="1">
      <alignment wrapText="1"/>
    </xf>
    <xf numFmtId="0" fontId="13" fillId="3" borderId="1" xfId="0" applyFont="1" applyFill="1" applyBorder="1" applyAlignment="1">
      <alignment vertical="center" wrapText="1"/>
    </xf>
    <xf numFmtId="1" fontId="13" fillId="7" borderId="1" xfId="0" applyNumberFormat="1" applyFont="1" applyFill="1" applyBorder="1" applyAlignment="1">
      <alignment horizontal="right" vertical="center"/>
    </xf>
    <xf numFmtId="1" fontId="13" fillId="6" borderId="1" xfId="0" applyNumberFormat="1" applyFont="1" applyFill="1" applyBorder="1" applyAlignment="1">
      <alignment horizontal="right" vertical="center"/>
    </xf>
    <xf numFmtId="0" fontId="3" fillId="0" borderId="1" xfId="0" applyFont="1" applyBorder="1" applyAlignment="1">
      <alignment vertical="center" wrapText="1"/>
    </xf>
    <xf numFmtId="1" fontId="2" fillId="7" borderId="1" xfId="0" applyNumberFormat="1" applyFont="1" applyFill="1" applyBorder="1" applyAlignment="1">
      <alignment horizontal="right" vertical="center"/>
    </xf>
    <xf numFmtId="1" fontId="2" fillId="6" borderId="1" xfId="0" applyNumberFormat="1" applyFont="1" applyFill="1" applyBorder="1" applyAlignment="1">
      <alignment horizontal="right" vertical="center"/>
    </xf>
    <xf numFmtId="0" fontId="2" fillId="0" borderId="1" xfId="0" applyFont="1" applyBorder="1" applyAlignment="1">
      <alignment horizontal="left"/>
    </xf>
    <xf numFmtId="1" fontId="3" fillId="7" borderId="1" xfId="0" applyNumberFormat="1" applyFont="1" applyFill="1" applyBorder="1" applyAlignment="1">
      <alignment horizontal="right" vertical="center"/>
    </xf>
    <xf numFmtId="1" fontId="3" fillId="6" borderId="1" xfId="0" applyNumberFormat="1" applyFont="1" applyFill="1" applyBorder="1" applyAlignment="1">
      <alignment horizontal="right" vertical="center"/>
    </xf>
    <xf numFmtId="1" fontId="12" fillId="7" borderId="1" xfId="0" applyNumberFormat="1" applyFont="1" applyFill="1" applyBorder="1" applyAlignment="1">
      <alignment horizontal="right" vertical="center"/>
    </xf>
    <xf numFmtId="1" fontId="12" fillId="6" borderId="1" xfId="0" applyNumberFormat="1" applyFont="1" applyFill="1" applyBorder="1" applyAlignment="1">
      <alignment horizontal="right" vertical="center"/>
    </xf>
    <xf numFmtId="0" fontId="12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0" fontId="13" fillId="2" borderId="1" xfId="0" applyFont="1" applyFill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7" borderId="1" xfId="0" applyFont="1" applyFill="1" applyBorder="1" applyAlignment="1">
      <alignment horizontal="center" vertical="center" wrapText="1"/>
    </xf>
    <xf numFmtId="1" fontId="2" fillId="0" borderId="7" xfId="0" applyNumberFormat="1" applyFont="1" applyBorder="1"/>
    <xf numFmtId="1" fontId="6" fillId="0" borderId="7" xfId="0" applyNumberFormat="1" applyFont="1" applyBorder="1" applyAlignment="1">
      <alignment horizontal="right"/>
    </xf>
    <xf numFmtId="1" fontId="3" fillId="7" borderId="1" xfId="0" applyNumberFormat="1" applyFont="1" applyFill="1" applyBorder="1" applyAlignment="1">
      <alignment vertical="distributed"/>
    </xf>
    <xf numFmtId="1" fontId="3" fillId="6" borderId="1" xfId="0" applyNumberFormat="1" applyFont="1" applyFill="1" applyBorder="1" applyAlignment="1">
      <alignment vertical="distributed"/>
    </xf>
    <xf numFmtId="1" fontId="3" fillId="7" borderId="1" xfId="0" applyNumberFormat="1" applyFont="1" applyFill="1" applyBorder="1"/>
    <xf numFmtId="1" fontId="3" fillId="6" borderId="1" xfId="0" applyNumberFormat="1" applyFont="1" applyFill="1" applyBorder="1"/>
    <xf numFmtId="1" fontId="2" fillId="7" borderId="1" xfId="0" applyNumberFormat="1" applyFont="1" applyFill="1" applyBorder="1"/>
    <xf numFmtId="1" fontId="2" fillId="6" borderId="1" xfId="0" applyNumberFormat="1" applyFont="1" applyFill="1" applyBorder="1"/>
    <xf numFmtId="1" fontId="2" fillId="6" borderId="1" xfId="0" applyNumberFormat="1" applyFont="1" applyFill="1" applyBorder="1" applyAlignment="1">
      <alignment horizontal="right"/>
    </xf>
    <xf numFmtId="1" fontId="2" fillId="6" borderId="11" xfId="0" applyNumberFormat="1" applyFont="1" applyFill="1" applyBorder="1" applyAlignment="1">
      <alignment horizontal="right"/>
    </xf>
    <xf numFmtId="1" fontId="2" fillId="6" borderId="11" xfId="0" applyNumberFormat="1" applyFont="1" applyFill="1" applyBorder="1"/>
    <xf numFmtId="1" fontId="2" fillId="7" borderId="11" xfId="0" applyNumberFormat="1" applyFont="1" applyFill="1" applyBorder="1"/>
    <xf numFmtId="1" fontId="2" fillId="0" borderId="1" xfId="0" applyNumberFormat="1" applyFont="1" applyBorder="1" applyAlignment="1">
      <alignment wrapText="1"/>
    </xf>
    <xf numFmtId="1" fontId="2" fillId="7" borderId="1" xfId="0" applyNumberFormat="1" applyFont="1" applyFill="1" applyBorder="1" applyAlignment="1">
      <alignment horizontal="right"/>
    </xf>
    <xf numFmtId="1" fontId="1" fillId="7" borderId="15" xfId="0" applyNumberFormat="1" applyFont="1" applyFill="1" applyBorder="1"/>
    <xf numFmtId="1" fontId="1" fillId="7" borderId="1" xfId="0" applyNumberFormat="1" applyFont="1" applyFill="1" applyBorder="1"/>
    <xf numFmtId="1" fontId="1" fillId="7" borderId="11" xfId="0" applyNumberFormat="1" applyFont="1" applyFill="1" applyBorder="1"/>
    <xf numFmtId="1" fontId="1" fillId="6" borderId="1" xfId="0" applyNumberFormat="1" applyFont="1" applyFill="1" applyBorder="1"/>
    <xf numFmtId="1" fontId="2" fillId="7" borderId="15" xfId="0" applyNumberFormat="1" applyFont="1" applyFill="1" applyBorder="1"/>
    <xf numFmtId="1" fontId="7" fillId="3" borderId="5" xfId="0" applyNumberFormat="1" applyFont="1" applyFill="1" applyBorder="1" applyAlignment="1">
      <alignment horizontal="left" vertical="center"/>
    </xf>
    <xf numFmtId="1" fontId="3" fillId="7" borderId="15" xfId="0" applyNumberFormat="1" applyFont="1" applyFill="1" applyBorder="1"/>
    <xf numFmtId="1" fontId="6" fillId="0" borderId="8" xfId="0" applyNumberFormat="1" applyFont="1" applyFill="1" applyBorder="1" applyAlignment="1">
      <alignment horizontal="center"/>
    </xf>
    <xf numFmtId="1" fontId="2" fillId="0" borderId="15" xfId="0" applyNumberFormat="1" applyFont="1" applyBorder="1" applyAlignment="1">
      <alignment horizontal="center"/>
    </xf>
    <xf numFmtId="1" fontId="9" fillId="0" borderId="8" xfId="0" applyNumberFormat="1" applyFont="1" applyBorder="1" applyAlignment="1">
      <alignment horizontal="center"/>
    </xf>
    <xf numFmtId="1" fontId="2" fillId="0" borderId="1" xfId="0" applyNumberFormat="1" applyFont="1" applyBorder="1" applyAlignment="1">
      <alignment horizontal="left"/>
    </xf>
    <xf numFmtId="1" fontId="6" fillId="0" borderId="12" xfId="0" applyNumberFormat="1" applyFont="1" applyBorder="1" applyAlignment="1">
      <alignment horizontal="center"/>
    </xf>
    <xf numFmtId="1" fontId="3" fillId="7" borderId="6" xfId="0" applyNumberFormat="1" applyFont="1" applyFill="1" applyBorder="1"/>
    <xf numFmtId="1" fontId="3" fillId="7" borderId="2" xfId="0" applyNumberFormat="1" applyFont="1" applyFill="1" applyBorder="1"/>
    <xf numFmtId="1" fontId="3" fillId="6" borderId="2" xfId="0" applyNumberFormat="1" applyFont="1" applyFill="1" applyBorder="1"/>
    <xf numFmtId="1" fontId="2" fillId="7" borderId="14" xfId="0" applyNumberFormat="1" applyFont="1" applyFill="1" applyBorder="1"/>
    <xf numFmtId="1" fontId="1" fillId="7" borderId="6" xfId="0" applyNumberFormat="1" applyFont="1" applyFill="1" applyBorder="1"/>
    <xf numFmtId="1" fontId="1" fillId="7" borderId="2" xfId="0" applyNumberFormat="1" applyFont="1" applyFill="1" applyBorder="1"/>
    <xf numFmtId="1" fontId="1" fillId="6" borderId="2" xfId="0" applyNumberFormat="1" applyFont="1" applyFill="1" applyBorder="1"/>
    <xf numFmtId="1" fontId="7" fillId="3" borderId="5" xfId="0" applyNumberFormat="1" applyFont="1" applyFill="1" applyBorder="1" applyAlignment="1">
      <alignment horizontal="left" wrapText="1"/>
    </xf>
    <xf numFmtId="1" fontId="10" fillId="3" borderId="9" xfId="0" applyNumberFormat="1" applyFont="1" applyFill="1" applyBorder="1" applyAlignment="1">
      <alignment horizontal="center"/>
    </xf>
    <xf numFmtId="1" fontId="2" fillId="0" borderId="3" xfId="0" applyNumberFormat="1" applyFont="1" applyBorder="1" applyAlignment="1">
      <alignment wrapText="1"/>
    </xf>
    <xf numFmtId="1" fontId="15" fillId="6" borderId="0" xfId="0" applyNumberFormat="1" applyFont="1" applyFill="1"/>
    <xf numFmtId="1" fontId="15" fillId="6" borderId="0" xfId="0" applyNumberFormat="1" applyFont="1" applyFill="1" applyAlignment="1">
      <alignment horizontal="right"/>
    </xf>
    <xf numFmtId="1" fontId="1" fillId="6" borderId="0" xfId="0" applyNumberFormat="1" applyFont="1" applyFill="1"/>
    <xf numFmtId="1" fontId="1" fillId="6" borderId="0" xfId="0" applyNumberFormat="1" applyFont="1" applyFill="1" applyAlignment="1">
      <alignment horizontal="right"/>
    </xf>
    <xf numFmtId="1" fontId="6" fillId="7" borderId="2" xfId="0" applyNumberFormat="1" applyFont="1" applyFill="1" applyBorder="1" applyAlignment="1">
      <alignment horizontal="center" vertical="center" wrapText="1"/>
    </xf>
    <xf numFmtId="1" fontId="6" fillId="7" borderId="2" xfId="0" applyNumberFormat="1" applyFont="1" applyFill="1" applyBorder="1" applyAlignment="1">
      <alignment horizontal="center" vertical="center"/>
    </xf>
    <xf numFmtId="1" fontId="6" fillId="6" borderId="2" xfId="0" applyNumberFormat="1" applyFont="1" applyFill="1" applyBorder="1" applyAlignment="1">
      <alignment horizontal="center" vertical="center" wrapText="1"/>
    </xf>
    <xf numFmtId="1" fontId="6" fillId="6" borderId="9" xfId="0" applyNumberFormat="1" applyFont="1" applyFill="1" applyBorder="1" applyAlignment="1">
      <alignment horizontal="center" vertical="center"/>
    </xf>
    <xf numFmtId="1" fontId="1" fillId="3" borderId="11" xfId="0" applyNumberFormat="1" applyFont="1" applyFill="1" applyBorder="1"/>
    <xf numFmtId="1" fontId="1" fillId="6" borderId="11" xfId="0" applyNumberFormat="1" applyFont="1" applyFill="1" applyBorder="1"/>
    <xf numFmtId="1" fontId="8" fillId="3" borderId="2" xfId="0" applyNumberFormat="1" applyFont="1" applyFill="1" applyBorder="1" applyAlignment="1">
      <alignment horizontal="right"/>
    </xf>
    <xf numFmtId="1" fontId="8" fillId="3" borderId="2" xfId="0" applyNumberFormat="1" applyFont="1" applyFill="1" applyBorder="1"/>
    <xf numFmtId="1" fontId="8" fillId="7" borderId="2" xfId="0" applyNumberFormat="1" applyFont="1" applyFill="1" applyBorder="1" applyAlignment="1">
      <alignment horizontal="right"/>
    </xf>
    <xf numFmtId="1" fontId="8" fillId="7" borderId="2" xfId="0" applyNumberFormat="1" applyFont="1" applyFill="1" applyBorder="1"/>
    <xf numFmtId="1" fontId="8" fillId="6" borderId="2" xfId="0" applyNumberFormat="1" applyFont="1" applyFill="1" applyBorder="1" applyAlignment="1">
      <alignment horizontal="right"/>
    </xf>
    <xf numFmtId="1" fontId="8" fillId="6" borderId="2" xfId="0" applyNumberFormat="1" applyFont="1" applyFill="1" applyBorder="1"/>
    <xf numFmtId="1" fontId="3" fillId="7" borderId="2" xfId="0" applyNumberFormat="1" applyFont="1" applyFill="1" applyBorder="1" applyAlignment="1">
      <alignment vertical="distributed"/>
    </xf>
    <xf numFmtId="1" fontId="3" fillId="6" borderId="2" xfId="0" applyNumberFormat="1" applyFont="1" applyFill="1" applyBorder="1" applyAlignment="1">
      <alignment vertical="distributed"/>
    </xf>
    <xf numFmtId="1" fontId="2" fillId="7" borderId="11" xfId="0" applyNumberFormat="1" applyFont="1" applyFill="1" applyBorder="1" applyAlignment="1">
      <alignment vertical="top"/>
    </xf>
    <xf numFmtId="1" fontId="2" fillId="6" borderId="11" xfId="0" applyNumberFormat="1" applyFont="1" applyFill="1" applyBorder="1" applyAlignment="1">
      <alignment vertical="top"/>
    </xf>
    <xf numFmtId="1" fontId="2" fillId="7" borderId="2" xfId="0" applyNumberFormat="1" applyFont="1" applyFill="1" applyBorder="1" applyAlignment="1">
      <alignment vertical="top"/>
    </xf>
    <xf numFmtId="1" fontId="2" fillId="6" borderId="2" xfId="0" applyNumberFormat="1" applyFont="1" applyFill="1" applyBorder="1" applyAlignment="1">
      <alignment vertical="top"/>
    </xf>
    <xf numFmtId="1" fontId="2" fillId="7" borderId="2" xfId="0" applyNumberFormat="1" applyFont="1" applyFill="1" applyBorder="1"/>
    <xf numFmtId="1" fontId="2" fillId="6" borderId="2" xfId="0" applyNumberFormat="1" applyFont="1" applyFill="1" applyBorder="1"/>
    <xf numFmtId="1" fontId="2" fillId="7" borderId="5" xfId="0" applyNumberFormat="1" applyFont="1" applyFill="1" applyBorder="1"/>
    <xf numFmtId="1" fontId="2" fillId="6" borderId="5" xfId="0" applyNumberFormat="1" applyFont="1" applyFill="1" applyBorder="1"/>
    <xf numFmtId="1" fontId="6" fillId="0" borderId="0" xfId="0" applyNumberFormat="1" applyFont="1" applyFill="1" applyBorder="1" applyAlignment="1">
      <alignment horizontal="center"/>
    </xf>
    <xf numFmtId="1" fontId="2" fillId="0" borderId="5" xfId="0" applyNumberFormat="1" applyFont="1" applyBorder="1" applyAlignment="1">
      <alignment vertical="top"/>
    </xf>
    <xf numFmtId="1" fontId="2" fillId="7" borderId="5" xfId="0" applyNumberFormat="1" applyFont="1" applyFill="1" applyBorder="1" applyAlignment="1">
      <alignment vertical="top"/>
    </xf>
    <xf numFmtId="1" fontId="2" fillId="6" borderId="5" xfId="0" applyNumberFormat="1" applyFont="1" applyFill="1" applyBorder="1" applyAlignment="1">
      <alignment vertical="top"/>
    </xf>
    <xf numFmtId="1" fontId="6" fillId="0" borderId="10" xfId="0" applyNumberFormat="1" applyFont="1" applyBorder="1" applyAlignment="1">
      <alignment horizontal="center"/>
    </xf>
    <xf numFmtId="1" fontId="16" fillId="6" borderId="0" xfId="0" applyNumberFormat="1" applyFont="1" applyFill="1" applyAlignment="1">
      <alignment horizontal="center"/>
    </xf>
    <xf numFmtId="1" fontId="6" fillId="0" borderId="7" xfId="0" applyNumberFormat="1" applyFont="1" applyBorder="1" applyAlignment="1">
      <alignment horizontal="center"/>
    </xf>
    <xf numFmtId="1" fontId="3" fillId="0" borderId="8" xfId="0" applyNumberFormat="1" applyFont="1" applyBorder="1" applyAlignment="1">
      <alignment horizontal="center" wrapText="1"/>
    </xf>
    <xf numFmtId="1" fontId="3" fillId="0" borderId="0" xfId="0" applyNumberFormat="1" applyFont="1" applyBorder="1" applyAlignment="1">
      <alignment horizontal="center" wrapText="1"/>
    </xf>
    <xf numFmtId="1" fontId="6" fillId="0" borderId="0" xfId="0" applyNumberFormat="1" applyFont="1" applyBorder="1"/>
    <xf numFmtId="1" fontId="7" fillId="3" borderId="11" xfId="0" applyNumberFormat="1" applyFont="1" applyFill="1" applyBorder="1" applyAlignment="1">
      <alignment horizontal="left" wrapText="1" indent="1"/>
    </xf>
    <xf numFmtId="1" fontId="7" fillId="3" borderId="5" xfId="0" applyNumberFormat="1" applyFont="1" applyFill="1" applyBorder="1" applyAlignment="1">
      <alignment horizontal="left" wrapText="1" indent="1"/>
    </xf>
    <xf numFmtId="1" fontId="1" fillId="7" borderId="1" xfId="0" applyNumberFormat="1" applyFont="1" applyFill="1" applyBorder="1" applyAlignment="1">
      <alignment horizontal="right"/>
    </xf>
    <xf numFmtId="1" fontId="1" fillId="6" borderId="1" xfId="0" applyNumberFormat="1" applyFont="1" applyFill="1" applyBorder="1" applyAlignment="1">
      <alignment horizontal="right"/>
    </xf>
    <xf numFmtId="1" fontId="7" fillId="3" borderId="5" xfId="0" applyNumberFormat="1" applyFont="1" applyFill="1" applyBorder="1" applyAlignment="1">
      <alignment horizontal="left" vertical="center" wrapText="1" indent="1"/>
    </xf>
    <xf numFmtId="1" fontId="2" fillId="7" borderId="1" xfId="0" applyNumberFormat="1" applyFont="1" applyFill="1" applyBorder="1" applyAlignment="1">
      <alignment vertical="distributed"/>
    </xf>
    <xf numFmtId="1" fontId="3" fillId="3" borderId="2" xfId="0" applyNumberFormat="1" applyFont="1" applyFill="1" applyBorder="1" applyAlignment="1">
      <alignment vertical="center"/>
    </xf>
    <xf numFmtId="1" fontId="2" fillId="0" borderId="12" xfId="0" applyNumberFormat="1" applyFont="1" applyBorder="1" applyAlignment="1">
      <alignment vertical="top"/>
    </xf>
    <xf numFmtId="1" fontId="2" fillId="0" borderId="8" xfId="0" applyNumberFormat="1" applyFont="1" applyBorder="1" applyAlignment="1">
      <alignment vertical="top"/>
    </xf>
    <xf numFmtId="1" fontId="2" fillId="7" borderId="8" xfId="0" applyNumberFormat="1" applyFont="1" applyFill="1" applyBorder="1" applyAlignment="1">
      <alignment vertical="top"/>
    </xf>
    <xf numFmtId="1" fontId="2" fillId="6" borderId="8" xfId="0" applyNumberFormat="1" applyFont="1" applyFill="1" applyBorder="1" applyAlignment="1">
      <alignment vertical="top"/>
    </xf>
    <xf numFmtId="1" fontId="7" fillId="0" borderId="14" xfId="0" applyNumberFormat="1" applyFont="1" applyFill="1" applyBorder="1" applyAlignment="1">
      <alignment horizontal="left" wrapText="1" indent="1"/>
    </xf>
    <xf numFmtId="1" fontId="2" fillId="0" borderId="9" xfId="0" applyNumberFormat="1" applyFont="1" applyBorder="1" applyAlignment="1">
      <alignment vertical="top"/>
    </xf>
    <xf numFmtId="1" fontId="2" fillId="0" borderId="3" xfId="0" applyNumberFormat="1" applyFont="1" applyBorder="1" applyAlignment="1">
      <alignment vertical="top"/>
    </xf>
    <xf numFmtId="1" fontId="2" fillId="7" borderId="3" xfId="0" applyNumberFormat="1" applyFont="1" applyFill="1" applyBorder="1" applyAlignment="1">
      <alignment vertical="top"/>
    </xf>
    <xf numFmtId="1" fontId="2" fillId="6" borderId="3" xfId="0" applyNumberFormat="1" applyFont="1" applyFill="1" applyBorder="1" applyAlignment="1">
      <alignment vertical="top"/>
    </xf>
    <xf numFmtId="1" fontId="3" fillId="7" borderId="11" xfId="0" applyNumberFormat="1" applyFont="1" applyFill="1" applyBorder="1"/>
    <xf numFmtId="1" fontId="3" fillId="6" borderId="11" xfId="0" applyNumberFormat="1" applyFont="1" applyFill="1" applyBorder="1"/>
    <xf numFmtId="1" fontId="15" fillId="0" borderId="0" xfId="0" applyNumberFormat="1" applyFont="1" applyFill="1"/>
    <xf numFmtId="1" fontId="15" fillId="0" borderId="0" xfId="0" applyNumberFormat="1" applyFont="1" applyFill="1" applyAlignment="1">
      <alignment horizontal="right"/>
    </xf>
    <xf numFmtId="1" fontId="1" fillId="0" borderId="0" xfId="0" applyNumberFormat="1" applyFont="1" applyFill="1" applyAlignment="1">
      <alignment horizontal="right"/>
    </xf>
    <xf numFmtId="1" fontId="2" fillId="7" borderId="12" xfId="0" applyNumberFormat="1" applyFont="1" applyFill="1" applyBorder="1" applyAlignment="1">
      <alignment vertical="top"/>
    </xf>
    <xf numFmtId="1" fontId="2" fillId="6" borderId="14" xfId="0" applyNumberFormat="1" applyFont="1" applyFill="1" applyBorder="1" applyAlignment="1">
      <alignment vertical="top"/>
    </xf>
    <xf numFmtId="1" fontId="2" fillId="7" borderId="9" xfId="0" applyNumberFormat="1" applyFont="1" applyFill="1" applyBorder="1" applyAlignment="1">
      <alignment vertical="top"/>
    </xf>
    <xf numFmtId="1" fontId="2" fillId="6" borderId="6" xfId="0" applyNumberFormat="1" applyFont="1" applyFill="1" applyBorder="1" applyAlignment="1">
      <alignment vertical="top"/>
    </xf>
    <xf numFmtId="1" fontId="2" fillId="7" borderId="1" xfId="0" applyNumberFormat="1" applyFont="1" applyFill="1" applyBorder="1" applyAlignment="1">
      <alignment vertical="top"/>
    </xf>
    <xf numFmtId="1" fontId="2" fillId="6" borderId="1" xfId="0" applyNumberFormat="1" applyFont="1" applyFill="1" applyBorder="1" applyAlignment="1">
      <alignment vertical="top"/>
    </xf>
    <xf numFmtId="1" fontId="6" fillId="0" borderId="2" xfId="0" applyNumberFormat="1" applyFont="1" applyBorder="1" applyAlignment="1">
      <alignment vertical="top"/>
    </xf>
    <xf numFmtId="1" fontId="2" fillId="0" borderId="0" xfId="0" applyNumberFormat="1" applyFont="1" applyBorder="1" applyAlignment="1">
      <alignment horizontal="center" wrapText="1"/>
    </xf>
    <xf numFmtId="1" fontId="6" fillId="0" borderId="1" xfId="0" applyNumberFormat="1" applyFont="1" applyBorder="1" applyAlignment="1">
      <alignment horizontal="center" vertical="top"/>
    </xf>
    <xf numFmtId="1" fontId="2" fillId="0" borderId="1" xfId="0" applyNumberFormat="1" applyFont="1" applyBorder="1" applyAlignment="1">
      <alignment vertical="top" wrapText="1"/>
    </xf>
    <xf numFmtId="0" fontId="17" fillId="0" borderId="0" xfId="0" applyFont="1" applyAlignment="1">
      <alignment horizontal="center" wrapText="1"/>
    </xf>
    <xf numFmtId="0" fontId="18" fillId="0" borderId="0" xfId="0" applyFont="1" applyAlignment="1">
      <alignment horizontal="center" wrapText="1"/>
    </xf>
    <xf numFmtId="1" fontId="3" fillId="6" borderId="0" xfId="0" applyNumberFormat="1" applyFont="1" applyFill="1" applyAlignment="1">
      <alignment horizontal="center"/>
    </xf>
    <xf numFmtId="1" fontId="6" fillId="0" borderId="1" xfId="0" applyNumberFormat="1" applyFont="1" applyBorder="1" applyAlignment="1">
      <alignment horizontal="center" vertical="center"/>
    </xf>
    <xf numFmtId="1" fontId="6" fillId="6" borderId="2" xfId="0" applyNumberFormat="1" applyFont="1" applyFill="1" applyBorder="1" applyAlignment="1">
      <alignment horizontal="center" vertical="center" wrapText="1"/>
    </xf>
    <xf numFmtId="1" fontId="6" fillId="6" borderId="4" xfId="0" applyNumberFormat="1" applyFont="1" applyFill="1" applyBorder="1" applyAlignment="1">
      <alignment horizontal="center" vertical="center"/>
    </xf>
    <xf numFmtId="1" fontId="6" fillId="6" borderId="1" xfId="0" applyNumberFormat="1" applyFont="1" applyFill="1" applyBorder="1" applyAlignment="1">
      <alignment horizontal="center" vertical="center" wrapText="1"/>
    </xf>
    <xf numFmtId="1" fontId="6" fillId="7" borderId="1" xfId="0" applyNumberFormat="1" applyFont="1" applyFill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1" fontId="6" fillId="7" borderId="2" xfId="0" applyNumberFormat="1" applyFont="1" applyFill="1" applyBorder="1" applyAlignment="1">
      <alignment horizontal="center" vertical="center" wrapText="1"/>
    </xf>
    <xf numFmtId="1" fontId="6" fillId="7" borderId="1" xfId="0" applyNumberFormat="1" applyFont="1" applyFill="1" applyBorder="1" applyAlignment="1">
      <alignment horizontal="center" vertical="center"/>
    </xf>
    <xf numFmtId="1" fontId="6" fillId="6" borderId="1" xfId="0" applyNumberFormat="1" applyFont="1" applyFill="1" applyBorder="1" applyAlignment="1">
      <alignment horizontal="center" vertical="center"/>
    </xf>
    <xf numFmtId="1" fontId="6" fillId="0" borderId="2" xfId="0" applyNumberFormat="1" applyFont="1" applyBorder="1" applyAlignment="1">
      <alignment horizontal="center" vertical="top"/>
    </xf>
    <xf numFmtId="1" fontId="6" fillId="0" borderId="11" xfId="0" applyNumberFormat="1" applyFont="1" applyBorder="1" applyAlignment="1">
      <alignment horizontal="center" vertical="top"/>
    </xf>
    <xf numFmtId="1" fontId="6" fillId="0" borderId="9" xfId="0" applyNumberFormat="1" applyFont="1" applyBorder="1" applyAlignment="1">
      <alignment horizontal="center" vertical="top"/>
    </xf>
    <xf numFmtId="1" fontId="3" fillId="0" borderId="0" xfId="0" applyNumberFormat="1" applyFont="1" applyBorder="1" applyAlignment="1">
      <alignment horizontal="center" wrapText="1"/>
    </xf>
    <xf numFmtId="1" fontId="6" fillId="0" borderId="2" xfId="0" applyNumberFormat="1" applyFont="1" applyBorder="1" applyAlignment="1">
      <alignment horizontal="center" vertical="center"/>
    </xf>
    <xf numFmtId="1" fontId="7" fillId="0" borderId="5" xfId="0" applyNumberFormat="1" applyFont="1" applyFill="1" applyBorder="1" applyAlignment="1">
      <alignment horizontal="left" wrapText="1" indent="1"/>
    </xf>
    <xf numFmtId="1" fontId="7" fillId="0" borderId="11" xfId="0" applyNumberFormat="1" applyFont="1" applyFill="1" applyBorder="1" applyAlignment="1">
      <alignment horizontal="left" wrapText="1" indent="1"/>
    </xf>
    <xf numFmtId="0" fontId="2" fillId="0" borderId="0" xfId="0" applyFont="1"/>
    <xf numFmtId="1" fontId="7" fillId="0" borderId="1" xfId="0" applyNumberFormat="1" applyFont="1" applyBorder="1" applyAlignment="1">
      <alignment horizontal="right" vertical="center"/>
    </xf>
    <xf numFmtId="1" fontId="7" fillId="7" borderId="1" xfId="0" applyNumberFormat="1" applyFont="1" applyFill="1" applyBorder="1" applyAlignment="1">
      <alignment horizontal="right" vertical="center"/>
    </xf>
    <xf numFmtId="1" fontId="7" fillId="6" borderId="1" xfId="0" applyNumberFormat="1" applyFont="1" applyFill="1" applyBorder="1" applyAlignment="1">
      <alignment horizontal="right" vertical="center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/>
    </xf>
    <xf numFmtId="0" fontId="8" fillId="0" borderId="0" xfId="0" applyFont="1"/>
    <xf numFmtId="0" fontId="7" fillId="0" borderId="1" xfId="0" applyFont="1" applyBorder="1" applyAlignment="1">
      <alignment horizontal="left" vertical="center" wrapText="1"/>
    </xf>
    <xf numFmtId="1" fontId="18" fillId="7" borderId="1" xfId="0" applyNumberFormat="1" applyFont="1" applyFill="1" applyBorder="1" applyAlignment="1">
      <alignment horizontal="right" vertical="center"/>
    </xf>
    <xf numFmtId="1" fontId="18" fillId="6" borderId="1" xfId="0" applyNumberFormat="1" applyFont="1" applyFill="1" applyBorder="1" applyAlignment="1">
      <alignment horizontal="right" vertical="center"/>
    </xf>
    <xf numFmtId="0" fontId="12" fillId="0" borderId="1" xfId="0" applyFont="1" applyBorder="1" applyAlignment="1">
      <alignment vertical="center" wrapText="1"/>
    </xf>
    <xf numFmtId="1" fontId="2" fillId="0" borderId="1" xfId="0" applyNumberFormat="1" applyFont="1" applyFill="1" applyBorder="1" applyAlignment="1">
      <alignment horizontal="right" vertical="center"/>
    </xf>
    <xf numFmtId="49" fontId="2" fillId="0" borderId="1" xfId="1" applyNumberFormat="1" applyFont="1" applyBorder="1" applyAlignment="1" applyProtection="1">
      <alignment horizontal="left" vertical="center" wrapText="1"/>
      <protection hidden="1"/>
    </xf>
    <xf numFmtId="0" fontId="12" fillId="6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" fontId="7" fillId="3" borderId="1" xfId="0" applyNumberFormat="1" applyFont="1" applyFill="1" applyBorder="1"/>
    <xf numFmtId="1" fontId="6" fillId="0" borderId="0" xfId="0" applyNumberFormat="1" applyFont="1" applyAlignment="1">
      <alignment vertical="top"/>
    </xf>
    <xf numFmtId="1" fontId="6" fillId="0" borderId="0" xfId="0" applyNumberFormat="1" applyFont="1" applyAlignment="1">
      <alignment horizontal="right" vertical="top"/>
    </xf>
    <xf numFmtId="1" fontId="6" fillId="0" borderId="0" xfId="0" applyNumberFormat="1" applyFont="1" applyBorder="1" applyAlignment="1">
      <alignment horizontal="right" vertical="top"/>
    </xf>
    <xf numFmtId="1" fontId="6" fillId="0" borderId="0" xfId="0" applyNumberFormat="1" applyFont="1" applyBorder="1" applyAlignment="1">
      <alignment horizontal="center" vertical="top"/>
    </xf>
    <xf numFmtId="1" fontId="6" fillId="0" borderId="8" xfId="0" applyNumberFormat="1" applyFont="1" applyBorder="1" applyAlignment="1">
      <alignment horizontal="center" vertical="top"/>
    </xf>
    <xf numFmtId="1" fontId="2" fillId="3" borderId="1" xfId="0" applyNumberFormat="1" applyFont="1" applyFill="1" applyBorder="1" applyAlignment="1">
      <alignment vertical="distributed"/>
    </xf>
    <xf numFmtId="1" fontId="2" fillId="6" borderId="1" xfId="0" applyNumberFormat="1" applyFont="1" applyFill="1" applyBorder="1" applyAlignment="1">
      <alignment vertical="distributed"/>
    </xf>
    <xf numFmtId="1" fontId="6" fillId="3" borderId="2" xfId="0" applyNumberFormat="1" applyFont="1" applyFill="1" applyBorder="1" applyAlignment="1">
      <alignment horizontal="center" vertical="top"/>
    </xf>
    <xf numFmtId="1" fontId="7" fillId="0" borderId="5" xfId="0" applyNumberFormat="1" applyFont="1" applyBorder="1" applyAlignment="1">
      <alignment horizontal="left" vertical="top" wrapText="1" indent="1"/>
    </xf>
    <xf numFmtId="1" fontId="6" fillId="0" borderId="9" xfId="0" applyNumberFormat="1" applyFont="1" applyBorder="1" applyAlignment="1">
      <alignment vertical="top"/>
    </xf>
    <xf numFmtId="1" fontId="7" fillId="0" borderId="10" xfId="0" applyNumberFormat="1" applyFont="1" applyBorder="1" applyAlignment="1">
      <alignment horizontal="left" vertical="top" indent="1"/>
    </xf>
    <xf numFmtId="1" fontId="6" fillId="3" borderId="1" xfId="0" applyNumberFormat="1" applyFont="1" applyFill="1" applyBorder="1" applyAlignment="1">
      <alignment horizontal="center" vertical="top"/>
    </xf>
    <xf numFmtId="1" fontId="6" fillId="0" borderId="7" xfId="0" applyNumberFormat="1" applyFont="1" applyFill="1" applyBorder="1" applyAlignment="1">
      <alignment horizontal="center" vertical="top"/>
    </xf>
    <xf numFmtId="1" fontId="7" fillId="0" borderId="11" xfId="0" applyNumberFormat="1" applyFont="1" applyBorder="1" applyAlignment="1">
      <alignment horizontal="left" vertical="top" wrapText="1" indent="1"/>
    </xf>
    <xf numFmtId="1" fontId="6" fillId="0" borderId="1" xfId="0" applyNumberFormat="1" applyFont="1" applyFill="1" applyBorder="1" applyAlignment="1">
      <alignment horizontal="center" vertical="top"/>
    </xf>
    <xf numFmtId="1" fontId="6" fillId="3" borderId="11" xfId="0" applyNumberFormat="1" applyFont="1" applyFill="1" applyBorder="1" applyAlignment="1">
      <alignment horizontal="center" vertical="top"/>
    </xf>
    <xf numFmtId="1" fontId="7" fillId="0" borderId="0" xfId="0" applyNumberFormat="1" applyFont="1" applyBorder="1" applyAlignment="1">
      <alignment horizontal="left" vertical="top" indent="1"/>
    </xf>
    <xf numFmtId="1" fontId="2" fillId="0" borderId="2" xfId="0" applyNumberFormat="1" applyFont="1" applyBorder="1" applyAlignment="1">
      <alignment horizontal="left" wrapText="1"/>
    </xf>
    <xf numFmtId="1" fontId="7" fillId="0" borderId="5" xfId="0" applyNumberFormat="1" applyFont="1" applyBorder="1" applyAlignment="1">
      <alignment horizontal="left" indent="1"/>
    </xf>
    <xf numFmtId="49" fontId="6" fillId="0" borderId="1" xfId="0" applyNumberFormat="1" applyFont="1" applyBorder="1" applyAlignment="1">
      <alignment horizontal="center" vertical="top"/>
    </xf>
    <xf numFmtId="1" fontId="7" fillId="0" borderId="11" xfId="0" applyNumberFormat="1" applyFont="1" applyBorder="1" applyAlignment="1">
      <alignment horizontal="left" vertical="top" indent="1"/>
    </xf>
    <xf numFmtId="1" fontId="7" fillId="0" borderId="5" xfId="0" applyNumberFormat="1" applyFont="1" applyBorder="1" applyAlignment="1">
      <alignment horizontal="left" vertical="top" indent="1"/>
    </xf>
    <xf numFmtId="1" fontId="3" fillId="0" borderId="0" xfId="0" applyNumberFormat="1" applyFont="1" applyBorder="1" applyAlignment="1">
      <alignment horizontal="center" vertical="top" wrapText="1"/>
    </xf>
    <xf numFmtId="1" fontId="3" fillId="0" borderId="0" xfId="0" applyNumberFormat="1" applyFont="1"/>
    <xf numFmtId="1" fontId="3" fillId="0" borderId="0" xfId="0" applyNumberFormat="1" applyFont="1" applyBorder="1"/>
    <xf numFmtId="1" fontId="3" fillId="0" borderId="8" xfId="0" applyNumberFormat="1" applyFont="1" applyBorder="1"/>
    <xf numFmtId="1" fontId="6" fillId="0" borderId="8" xfId="0" applyNumberFormat="1" applyFont="1" applyBorder="1" applyAlignment="1">
      <alignment horizontal="right"/>
    </xf>
    <xf numFmtId="1" fontId="10" fillId="0" borderId="0" xfId="0" applyNumberFormat="1" applyFont="1"/>
    <xf numFmtId="164" fontId="7" fillId="3" borderId="11" xfId="0" applyNumberFormat="1" applyFont="1" applyFill="1" applyBorder="1" applyAlignment="1">
      <alignment horizontal="left" indent="1"/>
    </xf>
    <xf numFmtId="164" fontId="7" fillId="3" borderId="5" xfId="0" applyNumberFormat="1" applyFont="1" applyFill="1" applyBorder="1" applyAlignment="1">
      <alignment horizontal="left" wrapText="1" indent="1"/>
    </xf>
    <xf numFmtId="165" fontId="7" fillId="3" borderId="5" xfId="0" applyNumberFormat="1" applyFont="1" applyFill="1" applyBorder="1" applyAlignment="1">
      <alignment horizontal="left" indent="1"/>
    </xf>
    <xf numFmtId="1" fontId="7" fillId="3" borderId="5" xfId="0" applyNumberFormat="1" applyFont="1" applyFill="1" applyBorder="1" applyAlignment="1">
      <alignment horizontal="left" indent="1"/>
    </xf>
    <xf numFmtId="1" fontId="2" fillId="0" borderId="11" xfId="0" applyNumberFormat="1" applyFont="1" applyFill="1" applyBorder="1" applyAlignment="1">
      <alignment horizontal="right"/>
    </xf>
    <xf numFmtId="1" fontId="2" fillId="7" borderId="11" xfId="0" applyNumberFormat="1" applyFont="1" applyFill="1" applyBorder="1" applyAlignment="1">
      <alignment horizontal="right"/>
    </xf>
    <xf numFmtId="1" fontId="1" fillId="3" borderId="2" xfId="0" applyNumberFormat="1" applyFont="1" applyFill="1" applyBorder="1"/>
    <xf numFmtId="1" fontId="7" fillId="3" borderId="11" xfId="0" applyNumberFormat="1" applyFont="1" applyFill="1" applyBorder="1" applyAlignment="1">
      <alignment horizontal="left" indent="1"/>
    </xf>
    <xf numFmtId="1" fontId="2" fillId="0" borderId="5" xfId="0" applyNumberFormat="1" applyFont="1" applyFill="1" applyBorder="1" applyAlignment="1">
      <alignment wrapText="1"/>
    </xf>
    <xf numFmtId="1" fontId="3" fillId="3" borderId="10" xfId="0" applyNumberFormat="1" applyFont="1" applyFill="1" applyBorder="1"/>
    <xf numFmtId="1" fontId="2" fillId="0" borderId="11" xfId="0" applyNumberFormat="1" applyFont="1" applyBorder="1" applyAlignment="1">
      <alignment horizontal="right"/>
    </xf>
    <xf numFmtId="1" fontId="6" fillId="0" borderId="12" xfId="0" applyNumberFormat="1" applyFont="1" applyFill="1" applyBorder="1" applyAlignment="1">
      <alignment horizontal="center"/>
    </xf>
    <xf numFmtId="1" fontId="3" fillId="7" borderId="1" xfId="0" applyNumberFormat="1" applyFont="1" applyFill="1" applyBorder="1" applyAlignment="1">
      <alignment horizontal="right"/>
    </xf>
    <xf numFmtId="1" fontId="2" fillId="0" borderId="9" xfId="0" applyNumberFormat="1" applyFont="1" applyFill="1" applyBorder="1" applyAlignment="1">
      <alignment wrapText="1"/>
    </xf>
    <xf numFmtId="1" fontId="7" fillId="3" borderId="12" xfId="0" applyNumberFormat="1" applyFont="1" applyFill="1" applyBorder="1" applyAlignment="1">
      <alignment horizontal="left" indent="1"/>
    </xf>
    <xf numFmtId="1" fontId="15" fillId="7" borderId="1" xfId="0" applyNumberFormat="1" applyFont="1" applyFill="1" applyBorder="1"/>
    <xf numFmtId="1" fontId="7" fillId="0" borderId="0" xfId="0" applyNumberFormat="1" applyFont="1" applyBorder="1" applyAlignment="1">
      <alignment horizontal="left" indent="1"/>
    </xf>
    <xf numFmtId="1" fontId="7" fillId="0" borderId="13" xfId="0" applyNumberFormat="1" applyFont="1" applyFill="1" applyBorder="1" applyAlignment="1">
      <alignment horizontal="left" indent="1"/>
    </xf>
    <xf numFmtId="0" fontId="14" fillId="0" borderId="0" xfId="0" applyFont="1" applyAlignment="1">
      <alignment horizontal="left" indent="22"/>
    </xf>
    <xf numFmtId="0" fontId="14" fillId="0" borderId="0" xfId="0" applyFont="1" applyAlignment="1">
      <alignment horizontal="left" wrapText="1" indent="22"/>
    </xf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horizontal="left" wrapText="1" indent="23"/>
    </xf>
    <xf numFmtId="0" fontId="14" fillId="0" borderId="0" xfId="0" applyFont="1" applyAlignment="1">
      <alignment horizontal="left" indent="23"/>
    </xf>
    <xf numFmtId="1" fontId="4" fillId="0" borderId="1" xfId="0" applyNumberFormat="1" applyFont="1" applyBorder="1" applyAlignment="1">
      <alignment horizontal="center"/>
    </xf>
    <xf numFmtId="1" fontId="6" fillId="0" borderId="15" xfId="0" applyNumberFormat="1" applyFont="1" applyBorder="1" applyAlignment="1">
      <alignment horizontal="center" vertical="center"/>
    </xf>
    <xf numFmtId="1" fontId="6" fillId="0" borderId="7" xfId="0" applyNumberFormat="1" applyFont="1" applyBorder="1" applyAlignment="1">
      <alignment horizontal="center" vertical="center"/>
    </xf>
    <xf numFmtId="1" fontId="6" fillId="0" borderId="4" xfId="0" applyNumberFormat="1" applyFont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 wrapText="1"/>
    </xf>
    <xf numFmtId="1" fontId="4" fillId="0" borderId="15" xfId="0" applyNumberFormat="1" applyFont="1" applyBorder="1" applyAlignment="1">
      <alignment horizontal="center"/>
    </xf>
    <xf numFmtId="1" fontId="4" fillId="0" borderId="7" xfId="0" applyNumberFormat="1" applyFont="1" applyBorder="1" applyAlignment="1">
      <alignment horizontal="center"/>
    </xf>
    <xf numFmtId="1" fontId="4" fillId="0" borderId="4" xfId="0" applyNumberFormat="1" applyFont="1" applyBorder="1" applyAlignment="1">
      <alignment horizontal="center"/>
    </xf>
    <xf numFmtId="1" fontId="6" fillId="6" borderId="9" xfId="0" applyNumberFormat="1" applyFont="1" applyFill="1" applyBorder="1" applyAlignment="1">
      <alignment horizontal="center" vertical="center" wrapText="1"/>
    </xf>
    <xf numFmtId="1" fontId="6" fillId="6" borderId="12" xfId="0" applyNumberFormat="1" applyFont="1" applyFill="1" applyBorder="1" applyAlignment="1">
      <alignment horizontal="center" vertical="center" wrapText="1"/>
    </xf>
    <xf numFmtId="1" fontId="6" fillId="7" borderId="9" xfId="0" applyNumberFormat="1" applyFont="1" applyFill="1" applyBorder="1" applyAlignment="1">
      <alignment horizontal="center" vertical="center" wrapText="1"/>
    </xf>
    <xf numFmtId="1" fontId="6" fillId="7" borderId="12" xfId="0" applyNumberFormat="1" applyFont="1" applyFill="1" applyBorder="1" applyAlignment="1">
      <alignment horizontal="center" vertical="center" wrapText="1"/>
    </xf>
    <xf numFmtId="1" fontId="6" fillId="0" borderId="9" xfId="0" applyNumberFormat="1" applyFont="1" applyBorder="1" applyAlignment="1">
      <alignment horizontal="center" vertical="center" wrapText="1"/>
    </xf>
    <xf numFmtId="1" fontId="6" fillId="0" borderId="12" xfId="0" applyNumberFormat="1" applyFont="1" applyBorder="1" applyAlignment="1">
      <alignment horizontal="center" vertical="center" wrapText="1"/>
    </xf>
    <xf numFmtId="1" fontId="6" fillId="7" borderId="1" xfId="0" applyNumberFormat="1" applyFont="1" applyFill="1" applyBorder="1" applyAlignment="1">
      <alignment horizontal="center" vertical="center" wrapText="1"/>
    </xf>
    <xf numFmtId="1" fontId="3" fillId="0" borderId="0" xfId="0" applyNumberFormat="1" applyFont="1" applyAlignment="1">
      <alignment horizontal="center" wrapText="1"/>
    </xf>
    <xf numFmtId="1" fontId="6" fillId="0" borderId="1" xfId="0" applyNumberFormat="1" applyFont="1" applyBorder="1" applyAlignment="1">
      <alignment horizontal="center" vertical="center"/>
    </xf>
    <xf numFmtId="1" fontId="6" fillId="6" borderId="2" xfId="0" applyNumberFormat="1" applyFont="1" applyFill="1" applyBorder="1" applyAlignment="1">
      <alignment horizontal="center" vertical="center" wrapText="1"/>
    </xf>
    <xf numFmtId="1" fontId="6" fillId="6" borderId="5" xfId="0" applyNumberFormat="1" applyFont="1" applyFill="1" applyBorder="1" applyAlignment="1">
      <alignment horizontal="center" vertical="center" wrapText="1"/>
    </xf>
    <xf numFmtId="1" fontId="6" fillId="6" borderId="11" xfId="0" applyNumberFormat="1" applyFont="1" applyFill="1" applyBorder="1" applyAlignment="1">
      <alignment horizontal="center" vertical="center" wrapText="1"/>
    </xf>
    <xf numFmtId="1" fontId="6" fillId="6" borderId="15" xfId="0" applyNumberFormat="1" applyFont="1" applyFill="1" applyBorder="1" applyAlignment="1">
      <alignment horizontal="center" vertical="center"/>
    </xf>
    <xf numFmtId="1" fontId="6" fillId="6" borderId="7" xfId="0" applyNumberFormat="1" applyFont="1" applyFill="1" applyBorder="1" applyAlignment="1">
      <alignment horizontal="center" vertical="center"/>
    </xf>
    <xf numFmtId="1" fontId="6" fillId="6" borderId="4" xfId="0" applyNumberFormat="1" applyFont="1" applyFill="1" applyBorder="1" applyAlignment="1">
      <alignment horizontal="center" vertical="center"/>
    </xf>
    <xf numFmtId="1" fontId="6" fillId="6" borderId="1" xfId="0" applyNumberFormat="1" applyFont="1" applyFill="1" applyBorder="1" applyAlignment="1">
      <alignment horizontal="center" vertical="center" wrapText="1"/>
    </xf>
    <xf numFmtId="1" fontId="2" fillId="0" borderId="2" xfId="0" applyNumberFormat="1" applyFont="1" applyBorder="1" applyAlignment="1">
      <alignment horizontal="center" vertical="center" wrapText="1"/>
    </xf>
    <xf numFmtId="1" fontId="2" fillId="0" borderId="5" xfId="0" applyNumberFormat="1" applyFont="1" applyBorder="1" applyAlignment="1">
      <alignment horizontal="center" vertical="center" wrapText="1"/>
    </xf>
    <xf numFmtId="1" fontId="2" fillId="0" borderId="11" xfId="0" applyNumberFormat="1" applyFont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 wrapText="1"/>
    </xf>
    <xf numFmtId="1" fontId="6" fillId="0" borderId="5" xfId="0" applyNumberFormat="1" applyFont="1" applyBorder="1" applyAlignment="1">
      <alignment horizontal="center" vertical="center" wrapText="1"/>
    </xf>
    <xf numFmtId="1" fontId="6" fillId="0" borderId="11" xfId="0" applyNumberFormat="1" applyFont="1" applyBorder="1" applyAlignment="1">
      <alignment horizontal="center" vertical="center" wrapText="1"/>
    </xf>
    <xf numFmtId="1" fontId="6" fillId="7" borderId="2" xfId="0" applyNumberFormat="1" applyFont="1" applyFill="1" applyBorder="1" applyAlignment="1">
      <alignment horizontal="center" vertical="center" wrapText="1"/>
    </xf>
    <xf numFmtId="1" fontId="6" fillId="7" borderId="5" xfId="0" applyNumberFormat="1" applyFont="1" applyFill="1" applyBorder="1" applyAlignment="1">
      <alignment horizontal="center" vertical="center" wrapText="1"/>
    </xf>
    <xf numFmtId="1" fontId="6" fillId="7" borderId="11" xfId="0" applyNumberFormat="1" applyFont="1" applyFill="1" applyBorder="1" applyAlignment="1">
      <alignment horizontal="center" vertical="center" wrapText="1"/>
    </xf>
    <xf numFmtId="1" fontId="6" fillId="7" borderId="15" xfId="0" applyNumberFormat="1" applyFont="1" applyFill="1" applyBorder="1" applyAlignment="1">
      <alignment horizontal="center" vertical="center"/>
    </xf>
    <xf numFmtId="1" fontId="6" fillId="7" borderId="7" xfId="0" applyNumberFormat="1" applyFont="1" applyFill="1" applyBorder="1" applyAlignment="1">
      <alignment horizontal="center" vertical="center"/>
    </xf>
    <xf numFmtId="1" fontId="6" fillId="7" borderId="4" xfId="0" applyNumberFormat="1" applyFont="1" applyFill="1" applyBorder="1" applyAlignment="1">
      <alignment horizontal="center" vertical="center"/>
    </xf>
    <xf numFmtId="1" fontId="6" fillId="7" borderId="1" xfId="0" applyNumberFormat="1" applyFont="1" applyFill="1" applyBorder="1" applyAlignment="1">
      <alignment horizontal="center" vertical="center"/>
    </xf>
    <xf numFmtId="1" fontId="6" fillId="6" borderId="1" xfId="0" applyNumberFormat="1" applyFont="1" applyFill="1" applyBorder="1" applyAlignment="1">
      <alignment horizontal="center" vertical="center"/>
    </xf>
    <xf numFmtId="1" fontId="4" fillId="0" borderId="1" xfId="0" applyNumberFormat="1" applyFont="1" applyFill="1" applyBorder="1" applyAlignment="1">
      <alignment horizontal="center"/>
    </xf>
    <xf numFmtId="0" fontId="14" fillId="0" borderId="0" xfId="0" applyFont="1" applyAlignment="1">
      <alignment horizontal="left" indent="24"/>
    </xf>
    <xf numFmtId="0" fontId="14" fillId="0" borderId="0" xfId="0" applyFont="1" applyAlignment="1">
      <alignment horizontal="left" wrapText="1" indent="24"/>
    </xf>
    <xf numFmtId="1" fontId="6" fillId="7" borderId="6" xfId="0" applyNumberFormat="1" applyFont="1" applyFill="1" applyBorder="1" applyAlignment="1">
      <alignment horizontal="center" vertical="center" wrapText="1"/>
    </xf>
    <xf numFmtId="1" fontId="6" fillId="7" borderId="14" xfId="0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horizontal="left" indent="26"/>
    </xf>
    <xf numFmtId="0" fontId="14" fillId="0" borderId="0" xfId="0" applyFont="1" applyAlignment="1">
      <alignment horizontal="left" wrapText="1" indent="26"/>
    </xf>
    <xf numFmtId="1" fontId="6" fillId="0" borderId="5" xfId="0" applyNumberFormat="1" applyFont="1" applyBorder="1" applyAlignment="1">
      <alignment horizontal="center" vertical="top"/>
    </xf>
    <xf numFmtId="1" fontId="6" fillId="0" borderId="11" xfId="0" applyNumberFormat="1" applyFont="1" applyBorder="1" applyAlignment="1">
      <alignment horizontal="center" vertical="top"/>
    </xf>
    <xf numFmtId="1" fontId="6" fillId="0" borderId="2" xfId="0" applyNumberFormat="1" applyFont="1" applyBorder="1" applyAlignment="1">
      <alignment horizontal="center" vertical="top"/>
    </xf>
    <xf numFmtId="1" fontId="6" fillId="0" borderId="9" xfId="0" applyNumberFormat="1" applyFont="1" applyBorder="1" applyAlignment="1">
      <alignment horizontal="center" vertical="top"/>
    </xf>
    <xf numFmtId="1" fontId="6" fillId="0" borderId="12" xfId="0" applyNumberFormat="1" applyFont="1" applyBorder="1" applyAlignment="1">
      <alignment horizontal="center" vertical="top"/>
    </xf>
    <xf numFmtId="1" fontId="2" fillId="0" borderId="6" xfId="0" applyNumberFormat="1" applyFont="1" applyBorder="1" applyAlignment="1">
      <alignment horizontal="center" vertical="top"/>
    </xf>
    <xf numFmtId="1" fontId="2" fillId="0" borderId="13" xfId="0" applyNumberFormat="1" applyFont="1" applyBorder="1" applyAlignment="1">
      <alignment horizontal="center" vertical="top"/>
    </xf>
    <xf numFmtId="1" fontId="2" fillId="0" borderId="14" xfId="0" applyNumberFormat="1" applyFont="1" applyBorder="1" applyAlignment="1">
      <alignment horizontal="center" vertical="top"/>
    </xf>
    <xf numFmtId="1" fontId="6" fillId="0" borderId="2" xfId="0" applyNumberFormat="1" applyFont="1" applyFill="1" applyBorder="1" applyAlignment="1">
      <alignment horizontal="center" vertical="top"/>
    </xf>
    <xf numFmtId="1" fontId="6" fillId="0" borderId="11" xfId="0" applyNumberFormat="1" applyFont="1" applyFill="1" applyBorder="1" applyAlignment="1">
      <alignment horizontal="center" vertical="top"/>
    </xf>
    <xf numFmtId="1" fontId="2" fillId="0" borderId="2" xfId="0" applyNumberFormat="1" applyFont="1" applyBorder="1" applyAlignment="1">
      <alignment horizontal="center" vertical="top"/>
    </xf>
    <xf numFmtId="1" fontId="2" fillId="0" borderId="11" xfId="0" applyNumberFormat="1" applyFont="1" applyBorder="1" applyAlignment="1">
      <alignment horizontal="center" vertical="top"/>
    </xf>
    <xf numFmtId="1" fontId="2" fillId="0" borderId="6" xfId="0" applyNumberFormat="1" applyFont="1" applyFill="1" applyBorder="1" applyAlignment="1">
      <alignment horizontal="center" vertical="top"/>
    </xf>
    <xf numFmtId="1" fontId="2" fillId="0" borderId="13" xfId="0" applyNumberFormat="1" applyFont="1" applyFill="1" applyBorder="1" applyAlignment="1">
      <alignment horizontal="center" vertical="top"/>
    </xf>
    <xf numFmtId="0" fontId="14" fillId="0" borderId="0" xfId="0" applyFont="1" applyAlignment="1">
      <alignment horizontal="left" indent="25"/>
    </xf>
    <xf numFmtId="1" fontId="3" fillId="0" borderId="0" xfId="0" applyNumberFormat="1" applyFont="1" applyBorder="1" applyAlignment="1">
      <alignment horizontal="center" wrapText="1"/>
    </xf>
    <xf numFmtId="1" fontId="6" fillId="0" borderId="2" xfId="0" applyNumberFormat="1" applyFont="1" applyBorder="1" applyAlignment="1">
      <alignment horizontal="center" vertical="center"/>
    </xf>
    <xf numFmtId="1" fontId="6" fillId="0" borderId="5" xfId="0" applyNumberFormat="1" applyFont="1" applyBorder="1" applyAlignment="1">
      <alignment horizontal="center" vertical="center"/>
    </xf>
    <xf numFmtId="1" fontId="6" fillId="0" borderId="11" xfId="0" applyNumberFormat="1" applyFont="1" applyBorder="1" applyAlignment="1">
      <alignment horizontal="center" vertical="center"/>
    </xf>
    <xf numFmtId="1" fontId="2" fillId="3" borderId="6" xfId="0" applyNumberFormat="1" applyFont="1" applyFill="1" applyBorder="1" applyAlignment="1">
      <alignment horizontal="center" vertical="top"/>
    </xf>
    <xf numFmtId="1" fontId="2" fillId="3" borderId="13" xfId="0" applyNumberFormat="1" applyFont="1" applyFill="1" applyBorder="1" applyAlignment="1">
      <alignment horizontal="center" vertical="top"/>
    </xf>
    <xf numFmtId="1" fontId="2" fillId="3" borderId="14" xfId="0" applyNumberFormat="1" applyFont="1" applyFill="1" applyBorder="1" applyAlignment="1">
      <alignment horizontal="center" vertical="top"/>
    </xf>
    <xf numFmtId="1" fontId="7" fillId="0" borderId="5" xfId="0" applyNumberFormat="1" applyFont="1" applyBorder="1" applyAlignment="1">
      <alignment horizontal="left" vertical="top" indent="1"/>
    </xf>
    <xf numFmtId="1" fontId="7" fillId="0" borderId="11" xfId="0" applyNumberFormat="1" applyFont="1" applyBorder="1" applyAlignment="1">
      <alignment horizontal="left" vertical="top" indent="1"/>
    </xf>
    <xf numFmtId="1" fontId="4" fillId="0" borderId="2" xfId="0" applyNumberFormat="1" applyFont="1" applyBorder="1" applyAlignment="1">
      <alignment horizontal="center"/>
    </xf>
    <xf numFmtId="49" fontId="6" fillId="0" borderId="2" xfId="0" applyNumberFormat="1" applyFont="1" applyBorder="1" applyAlignment="1">
      <alignment horizontal="center" vertical="top"/>
    </xf>
    <xf numFmtId="49" fontId="6" fillId="0" borderId="11" xfId="0" applyNumberFormat="1" applyFont="1" applyBorder="1" applyAlignment="1">
      <alignment horizontal="center" vertical="top"/>
    </xf>
    <xf numFmtId="1" fontId="7" fillId="0" borderId="5" xfId="0" applyNumberFormat="1" applyFont="1" applyFill="1" applyBorder="1" applyAlignment="1">
      <alignment horizontal="left" wrapText="1" indent="1"/>
    </xf>
    <xf numFmtId="1" fontId="7" fillId="0" borderId="11" xfId="0" applyNumberFormat="1" applyFont="1" applyFill="1" applyBorder="1" applyAlignment="1">
      <alignment horizontal="left" wrapText="1" indent="1"/>
    </xf>
    <xf numFmtId="0" fontId="14" fillId="0" borderId="0" xfId="0" applyFont="1" applyAlignment="1">
      <alignment horizontal="left" wrapText="1" indent="25"/>
    </xf>
    <xf numFmtId="1" fontId="6" fillId="3" borderId="2" xfId="0" applyNumberFormat="1" applyFont="1" applyFill="1" applyBorder="1" applyAlignment="1">
      <alignment horizontal="center" vertical="top"/>
    </xf>
    <xf numFmtId="1" fontId="6" fillId="3" borderId="5" xfId="0" applyNumberFormat="1" applyFont="1" applyFill="1" applyBorder="1" applyAlignment="1">
      <alignment horizontal="center" vertical="top"/>
    </xf>
    <xf numFmtId="1" fontId="6" fillId="3" borderId="11" xfId="0" applyNumberFormat="1" applyFont="1" applyFill="1" applyBorder="1" applyAlignment="1">
      <alignment horizontal="center" vertical="top"/>
    </xf>
    <xf numFmtId="1" fontId="6" fillId="0" borderId="2" xfId="0" applyNumberFormat="1" applyFont="1" applyBorder="1" applyAlignment="1">
      <alignment horizontal="center" vertical="top" wrapText="1"/>
    </xf>
    <xf numFmtId="1" fontId="6" fillId="0" borderId="5" xfId="0" applyNumberFormat="1" applyFont="1" applyBorder="1" applyAlignment="1">
      <alignment horizontal="center" vertical="top" wrapText="1"/>
    </xf>
    <xf numFmtId="1" fontId="6" fillId="0" borderId="11" xfId="0" applyNumberFormat="1" applyFont="1" applyBorder="1" applyAlignment="1">
      <alignment horizontal="center" vertical="top" wrapText="1"/>
    </xf>
    <xf numFmtId="1" fontId="4" fillId="0" borderId="5" xfId="0" applyNumberFormat="1" applyFont="1" applyBorder="1" applyAlignment="1">
      <alignment horizontal="center"/>
    </xf>
    <xf numFmtId="1" fontId="4" fillId="0" borderId="13" xfId="0" applyNumberFormat="1" applyFont="1" applyBorder="1" applyAlignment="1">
      <alignment horizontal="center"/>
    </xf>
    <xf numFmtId="1" fontId="4" fillId="0" borderId="8" xfId="0" applyNumberFormat="1" applyFont="1" applyBorder="1" applyAlignment="1">
      <alignment horizontal="center"/>
    </xf>
    <xf numFmtId="1" fontId="4" fillId="0" borderId="12" xfId="0" applyNumberFormat="1" applyFont="1" applyBorder="1" applyAlignment="1">
      <alignment horizontal="center"/>
    </xf>
    <xf numFmtId="1" fontId="2" fillId="0" borderId="1" xfId="0" applyNumberFormat="1" applyFont="1" applyBorder="1" applyAlignment="1">
      <alignment horizontal="center" vertical="center" wrapText="1"/>
    </xf>
    <xf numFmtId="1" fontId="16" fillId="0" borderId="0" xfId="0" applyNumberFormat="1" applyFont="1" applyAlignment="1">
      <alignment horizontal="right"/>
    </xf>
    <xf numFmtId="1" fontId="4" fillId="0" borderId="0" xfId="0" applyNumberFormat="1" applyFont="1" applyBorder="1" applyAlignment="1">
      <alignment horizontal="center"/>
    </xf>
    <xf numFmtId="1" fontId="4" fillId="0" borderId="6" xfId="0" applyNumberFormat="1" applyFont="1" applyBorder="1" applyAlignment="1">
      <alignment horizontal="center"/>
    </xf>
    <xf numFmtId="1" fontId="4" fillId="0" borderId="3" xfId="0" applyNumberFormat="1" applyFont="1" applyBorder="1" applyAlignment="1">
      <alignment horizontal="center"/>
    </xf>
    <xf numFmtId="1" fontId="4" fillId="0" borderId="9" xfId="0" applyNumberFormat="1" applyFont="1" applyBorder="1" applyAlignment="1">
      <alignment horizontal="center"/>
    </xf>
    <xf numFmtId="0" fontId="14" fillId="0" borderId="0" xfId="0" applyFont="1" applyAlignment="1">
      <alignment horizontal="left" wrapText="1" indent="27"/>
    </xf>
    <xf numFmtId="0" fontId="14" fillId="0" borderId="0" xfId="0" applyFont="1" applyAlignment="1">
      <alignment horizontal="left" indent="27"/>
    </xf>
    <xf numFmtId="1" fontId="2" fillId="0" borderId="2" xfId="0" applyNumberFormat="1" applyFont="1" applyFill="1" applyBorder="1" applyAlignment="1">
      <alignment horizontal="left"/>
    </xf>
    <xf numFmtId="1" fontId="2" fillId="0" borderId="2" xfId="0" applyNumberFormat="1" applyFont="1" applyFill="1" applyBorder="1"/>
    <xf numFmtId="1" fontId="2" fillId="6" borderId="4" xfId="0" applyNumberFormat="1" applyFont="1" applyFill="1" applyBorder="1"/>
    <xf numFmtId="1" fontId="7" fillId="0" borderId="8" xfId="0" applyNumberFormat="1" applyFont="1" applyFill="1" applyBorder="1"/>
    <xf numFmtId="1" fontId="6" fillId="4" borderId="5" xfId="0" applyNumberFormat="1" applyFont="1" applyFill="1" applyBorder="1" applyAlignment="1">
      <alignment horizontal="center"/>
    </xf>
    <xf numFmtId="1" fontId="5" fillId="4" borderId="0" xfId="0" applyNumberFormat="1" applyFont="1" applyFill="1" applyBorder="1"/>
    <xf numFmtId="1" fontId="7" fillId="0" borderId="13" xfId="0" applyNumberFormat="1" applyFont="1" applyFill="1" applyBorder="1" applyAlignment="1">
      <alignment horizontal="left" wrapText="1"/>
    </xf>
    <xf numFmtId="1" fontId="2" fillId="4" borderId="4" xfId="0" applyNumberFormat="1" applyFont="1" applyFill="1" applyBorder="1"/>
    <xf numFmtId="1" fontId="5" fillId="4" borderId="13" xfId="0" applyNumberFormat="1" applyFont="1" applyFill="1" applyBorder="1"/>
    <xf numFmtId="1" fontId="2" fillId="0" borderId="13" xfId="0" applyNumberFormat="1" applyFont="1" applyFill="1" applyBorder="1"/>
    <xf numFmtId="1" fontId="2" fillId="6" borderId="12" xfId="0" applyNumberFormat="1" applyFont="1" applyFill="1" applyBorder="1" applyAlignment="1">
      <alignment vertical="top"/>
    </xf>
    <xf numFmtId="1" fontId="2" fillId="6" borderId="9" xfId="0" applyNumberFormat="1" applyFont="1" applyFill="1" applyBorder="1" applyAlignment="1">
      <alignment vertical="top"/>
    </xf>
  </cellXfs>
  <cellStyles count="2">
    <cellStyle name="Įprastas" xfId="0" builtinId="0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UZGYT~1.E/AppData/Local/Temp/09-24_234+prieda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8 pr._aplinkos apsaugos s. p."/>
      <sheetName val="11 pr._apyvartinės lėšos"/>
      <sheetName val="12 pr._suvestinė pagal progr."/>
    </sheetNames>
    <sheetDataSet>
      <sheetData sheetId="0">
        <row r="12">
          <cell r="Q12">
            <v>0</v>
          </cell>
        </row>
        <row r="14">
          <cell r="E14">
            <v>78632</v>
          </cell>
          <cell r="G14">
            <v>17522</v>
          </cell>
        </row>
        <row r="15">
          <cell r="E15">
            <v>78632</v>
          </cell>
          <cell r="F15">
            <v>0</v>
          </cell>
          <cell r="G15">
            <v>17522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96154</v>
          </cell>
          <cell r="M15">
            <v>78632</v>
          </cell>
          <cell r="N15">
            <v>0</v>
          </cell>
          <cell r="O15">
            <v>17522</v>
          </cell>
        </row>
        <row r="16">
          <cell r="Q16">
            <v>96154</v>
          </cell>
        </row>
        <row r="17">
          <cell r="E17">
            <v>21142</v>
          </cell>
          <cell r="Q17">
            <v>0</v>
          </cell>
        </row>
        <row r="18">
          <cell r="E18">
            <v>21142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21142</v>
          </cell>
          <cell r="M18">
            <v>21142</v>
          </cell>
          <cell r="N18">
            <v>0</v>
          </cell>
          <cell r="O18">
            <v>0</v>
          </cell>
          <cell r="Q18">
            <v>21142</v>
          </cell>
        </row>
        <row r="19">
          <cell r="Q19">
            <v>0</v>
          </cell>
        </row>
        <row r="20">
          <cell r="Q20">
            <v>0</v>
          </cell>
        </row>
        <row r="21">
          <cell r="Q21">
            <v>0</v>
          </cell>
        </row>
      </sheetData>
      <sheetData sheetId="1">
        <row r="16">
          <cell r="E16">
            <v>156937</v>
          </cell>
          <cell r="F16">
            <v>0</v>
          </cell>
          <cell r="G16">
            <v>4608</v>
          </cell>
          <cell r="I16">
            <v>0</v>
          </cell>
          <cell r="J16">
            <v>0</v>
          </cell>
          <cell r="K16">
            <v>0</v>
          </cell>
        </row>
        <row r="19">
          <cell r="Q19">
            <v>21294</v>
          </cell>
        </row>
        <row r="21">
          <cell r="Q21">
            <v>8489</v>
          </cell>
        </row>
        <row r="22">
          <cell r="E22">
            <v>187</v>
          </cell>
          <cell r="F22">
            <v>0</v>
          </cell>
          <cell r="G22">
            <v>0</v>
          </cell>
          <cell r="I22">
            <v>0</v>
          </cell>
          <cell r="J22">
            <v>0</v>
          </cell>
          <cell r="K22">
            <v>0</v>
          </cell>
          <cell r="Q22">
            <v>223618</v>
          </cell>
        </row>
        <row r="23">
          <cell r="Q23">
            <v>14024</v>
          </cell>
        </row>
        <row r="24">
          <cell r="E24">
            <v>49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Q24">
            <v>32473</v>
          </cell>
        </row>
        <row r="25">
          <cell r="Q25">
            <v>11254</v>
          </cell>
        </row>
        <row r="26">
          <cell r="E26">
            <v>69</v>
          </cell>
          <cell r="F26">
            <v>0</v>
          </cell>
          <cell r="G26">
            <v>0</v>
          </cell>
          <cell r="I26">
            <v>0</v>
          </cell>
          <cell r="J26">
            <v>0</v>
          </cell>
          <cell r="K26">
            <v>0</v>
          </cell>
          <cell r="Q26">
            <v>58646</v>
          </cell>
        </row>
        <row r="27">
          <cell r="Q27">
            <v>200862</v>
          </cell>
        </row>
        <row r="28">
          <cell r="E28">
            <v>146</v>
          </cell>
          <cell r="F28">
            <v>0</v>
          </cell>
          <cell r="G28">
            <v>0</v>
          </cell>
          <cell r="I28">
            <v>0</v>
          </cell>
          <cell r="J28">
            <v>0</v>
          </cell>
          <cell r="K28">
            <v>0</v>
          </cell>
          <cell r="Q28">
            <v>22229</v>
          </cell>
        </row>
        <row r="30">
          <cell r="E30">
            <v>196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</row>
        <row r="32">
          <cell r="E32">
            <v>86</v>
          </cell>
          <cell r="F32">
            <v>0</v>
          </cell>
          <cell r="G32">
            <v>1600</v>
          </cell>
          <cell r="I32">
            <v>0</v>
          </cell>
          <cell r="J32">
            <v>0</v>
          </cell>
          <cell r="K32">
            <v>0</v>
          </cell>
        </row>
        <row r="34">
          <cell r="E34">
            <v>107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</row>
        <row r="36">
          <cell r="E36">
            <v>482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</row>
        <row r="38">
          <cell r="E38">
            <v>0</v>
          </cell>
          <cell r="F38">
            <v>0</v>
          </cell>
          <cell r="G38">
            <v>12974</v>
          </cell>
          <cell r="I38">
            <v>0</v>
          </cell>
          <cell r="J38">
            <v>0</v>
          </cell>
          <cell r="K38">
            <v>0</v>
          </cell>
        </row>
        <row r="40">
          <cell r="E40">
            <v>158259</v>
          </cell>
          <cell r="F40">
            <v>0</v>
          </cell>
          <cell r="G40">
            <v>19182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177441</v>
          </cell>
          <cell r="M40">
            <v>158259</v>
          </cell>
          <cell r="N40">
            <v>0</v>
          </cell>
          <cell r="O40">
            <v>19182</v>
          </cell>
        </row>
        <row r="45">
          <cell r="E45">
            <v>13903</v>
          </cell>
          <cell r="F45">
            <v>0</v>
          </cell>
          <cell r="G45">
            <v>34914</v>
          </cell>
          <cell r="I45">
            <v>0</v>
          </cell>
          <cell r="J45">
            <v>0</v>
          </cell>
          <cell r="K45">
            <v>0</v>
          </cell>
        </row>
        <row r="54">
          <cell r="E54">
            <v>5</v>
          </cell>
          <cell r="F54">
            <v>0</v>
          </cell>
          <cell r="G54">
            <v>0</v>
          </cell>
          <cell r="I54">
            <v>0</v>
          </cell>
          <cell r="J54">
            <v>0</v>
          </cell>
          <cell r="K54">
            <v>0</v>
          </cell>
        </row>
        <row r="56">
          <cell r="E56">
            <v>186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</row>
        <row r="58">
          <cell r="E58">
            <v>384</v>
          </cell>
          <cell r="F58">
            <v>0</v>
          </cell>
          <cell r="G58">
            <v>841</v>
          </cell>
          <cell r="I58">
            <v>0</v>
          </cell>
          <cell r="J58">
            <v>0</v>
          </cell>
          <cell r="K58">
            <v>0</v>
          </cell>
        </row>
        <row r="60">
          <cell r="E60">
            <v>117</v>
          </cell>
          <cell r="F60">
            <v>0</v>
          </cell>
          <cell r="G60">
            <v>0</v>
          </cell>
          <cell r="I60">
            <v>0</v>
          </cell>
          <cell r="J60">
            <v>0</v>
          </cell>
          <cell r="K60">
            <v>0</v>
          </cell>
        </row>
        <row r="62">
          <cell r="E62">
            <v>334</v>
          </cell>
          <cell r="F62">
            <v>0</v>
          </cell>
          <cell r="G62">
            <v>0</v>
          </cell>
          <cell r="I62">
            <v>0</v>
          </cell>
          <cell r="J62">
            <v>0</v>
          </cell>
          <cell r="K62">
            <v>0</v>
          </cell>
        </row>
        <row r="64">
          <cell r="E64">
            <v>1182</v>
          </cell>
          <cell r="F64">
            <v>0</v>
          </cell>
          <cell r="G64">
            <v>0</v>
          </cell>
          <cell r="I64">
            <v>0</v>
          </cell>
          <cell r="J64">
            <v>0</v>
          </cell>
          <cell r="K64">
            <v>0</v>
          </cell>
        </row>
        <row r="66">
          <cell r="E66">
            <v>646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</row>
        <row r="68">
          <cell r="E68">
            <v>502</v>
          </cell>
          <cell r="F68">
            <v>0</v>
          </cell>
          <cell r="G68">
            <v>1500</v>
          </cell>
          <cell r="I68">
            <v>0</v>
          </cell>
          <cell r="J68">
            <v>0</v>
          </cell>
          <cell r="K68">
            <v>0</v>
          </cell>
        </row>
        <row r="70">
          <cell r="E70">
            <v>243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</row>
        <row r="72">
          <cell r="E72">
            <v>229</v>
          </cell>
          <cell r="F72">
            <v>0</v>
          </cell>
          <cell r="G72">
            <v>0</v>
          </cell>
          <cell r="I72">
            <v>0</v>
          </cell>
          <cell r="J72">
            <v>0</v>
          </cell>
          <cell r="K72">
            <v>0</v>
          </cell>
        </row>
        <row r="74">
          <cell r="E74">
            <v>17731</v>
          </cell>
          <cell r="F74">
            <v>0</v>
          </cell>
          <cell r="G74">
            <v>37255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54986</v>
          </cell>
          <cell r="M74">
            <v>17731</v>
          </cell>
          <cell r="N74">
            <v>0</v>
          </cell>
          <cell r="O74">
            <v>37255</v>
          </cell>
        </row>
        <row r="81">
          <cell r="E81">
            <v>11254</v>
          </cell>
          <cell r="F81">
            <v>0</v>
          </cell>
          <cell r="G81">
            <v>0</v>
          </cell>
          <cell r="I81">
            <v>0</v>
          </cell>
          <cell r="J81">
            <v>0</v>
          </cell>
          <cell r="K81">
            <v>0</v>
          </cell>
        </row>
        <row r="85">
          <cell r="E85">
            <v>11254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11254</v>
          </cell>
          <cell r="M85">
            <v>11254</v>
          </cell>
          <cell r="N85">
            <v>0</v>
          </cell>
          <cell r="O85">
            <v>0</v>
          </cell>
        </row>
        <row r="90">
          <cell r="E90">
            <v>9089</v>
          </cell>
          <cell r="F90">
            <v>0</v>
          </cell>
          <cell r="G90">
            <v>121234</v>
          </cell>
          <cell r="I90">
            <v>0</v>
          </cell>
          <cell r="J90">
            <v>0</v>
          </cell>
          <cell r="K90">
            <v>0</v>
          </cell>
        </row>
        <row r="92">
          <cell r="E92">
            <v>245</v>
          </cell>
          <cell r="F92">
            <v>0</v>
          </cell>
          <cell r="G92">
            <v>0</v>
          </cell>
          <cell r="I92">
            <v>0</v>
          </cell>
          <cell r="J92">
            <v>0</v>
          </cell>
          <cell r="K92">
            <v>0</v>
          </cell>
        </row>
        <row r="94">
          <cell r="E94">
            <v>1456</v>
          </cell>
          <cell r="F94">
            <v>0</v>
          </cell>
          <cell r="G94">
            <v>0</v>
          </cell>
          <cell r="I94">
            <v>0</v>
          </cell>
          <cell r="J94">
            <v>0</v>
          </cell>
          <cell r="K94">
            <v>0</v>
          </cell>
        </row>
        <row r="96">
          <cell r="E96">
            <v>1886</v>
          </cell>
          <cell r="F96">
            <v>0</v>
          </cell>
          <cell r="G96">
            <v>0</v>
          </cell>
          <cell r="I96">
            <v>0</v>
          </cell>
          <cell r="J96">
            <v>0</v>
          </cell>
          <cell r="K96">
            <v>0</v>
          </cell>
        </row>
        <row r="98">
          <cell r="E98">
            <v>97</v>
          </cell>
          <cell r="F98">
            <v>0</v>
          </cell>
          <cell r="G98">
            <v>0</v>
          </cell>
          <cell r="I98">
            <v>0</v>
          </cell>
          <cell r="J98">
            <v>0</v>
          </cell>
          <cell r="K98">
            <v>0</v>
          </cell>
        </row>
        <row r="100">
          <cell r="E100">
            <v>886</v>
          </cell>
          <cell r="F100">
            <v>0</v>
          </cell>
          <cell r="G100">
            <v>0</v>
          </cell>
          <cell r="I100">
            <v>0</v>
          </cell>
          <cell r="J100">
            <v>0</v>
          </cell>
          <cell r="K100">
            <v>0</v>
          </cell>
        </row>
        <row r="102">
          <cell r="E102">
            <v>8799</v>
          </cell>
          <cell r="F102">
            <v>0</v>
          </cell>
          <cell r="G102">
            <v>0</v>
          </cell>
          <cell r="I102">
            <v>0</v>
          </cell>
          <cell r="J102">
            <v>0</v>
          </cell>
          <cell r="K102">
            <v>0</v>
          </cell>
        </row>
        <row r="104">
          <cell r="E104">
            <v>572</v>
          </cell>
          <cell r="F104">
            <v>0</v>
          </cell>
          <cell r="G104">
            <v>0</v>
          </cell>
          <cell r="I104">
            <v>0</v>
          </cell>
          <cell r="J104">
            <v>0</v>
          </cell>
          <cell r="K104">
            <v>0</v>
          </cell>
        </row>
        <row r="106">
          <cell r="E106">
            <v>286</v>
          </cell>
          <cell r="F106">
            <v>0</v>
          </cell>
          <cell r="G106">
            <v>0</v>
          </cell>
          <cell r="I106">
            <v>0</v>
          </cell>
          <cell r="J106">
            <v>0</v>
          </cell>
          <cell r="K106">
            <v>0</v>
          </cell>
        </row>
        <row r="108">
          <cell r="E108">
            <v>751</v>
          </cell>
          <cell r="F108">
            <v>0</v>
          </cell>
          <cell r="G108">
            <v>0</v>
          </cell>
          <cell r="I108">
            <v>0</v>
          </cell>
          <cell r="J108">
            <v>0</v>
          </cell>
          <cell r="K108">
            <v>0</v>
          </cell>
        </row>
        <row r="110">
          <cell r="E110">
            <v>3776</v>
          </cell>
          <cell r="F110">
            <v>0</v>
          </cell>
          <cell r="G110">
            <v>0</v>
          </cell>
          <cell r="I110">
            <v>0</v>
          </cell>
          <cell r="J110">
            <v>0</v>
          </cell>
          <cell r="K110">
            <v>0</v>
          </cell>
        </row>
        <row r="112">
          <cell r="E112">
            <v>1962</v>
          </cell>
          <cell r="F112">
            <v>0</v>
          </cell>
          <cell r="G112">
            <v>0</v>
          </cell>
          <cell r="I112">
            <v>0</v>
          </cell>
          <cell r="J112">
            <v>0</v>
          </cell>
          <cell r="K112">
            <v>0</v>
          </cell>
        </row>
        <row r="114">
          <cell r="E114">
            <v>1752</v>
          </cell>
          <cell r="F114">
            <v>0</v>
          </cell>
          <cell r="G114">
            <v>0</v>
          </cell>
          <cell r="I114">
            <v>0</v>
          </cell>
          <cell r="J114">
            <v>0</v>
          </cell>
          <cell r="K114">
            <v>0</v>
          </cell>
        </row>
        <row r="116">
          <cell r="E116">
            <v>6056</v>
          </cell>
          <cell r="F116">
            <v>0</v>
          </cell>
          <cell r="G116">
            <v>0</v>
          </cell>
          <cell r="I116">
            <v>0</v>
          </cell>
          <cell r="J116">
            <v>0</v>
          </cell>
          <cell r="K116">
            <v>0</v>
          </cell>
        </row>
        <row r="118">
          <cell r="E118">
            <v>5845</v>
          </cell>
          <cell r="F118">
            <v>0</v>
          </cell>
          <cell r="G118">
            <v>0</v>
          </cell>
          <cell r="I118">
            <v>0</v>
          </cell>
          <cell r="J118">
            <v>0</v>
          </cell>
          <cell r="K118">
            <v>0</v>
          </cell>
        </row>
        <row r="120">
          <cell r="E120">
            <v>1677</v>
          </cell>
          <cell r="F120">
            <v>0</v>
          </cell>
          <cell r="G120">
            <v>0</v>
          </cell>
          <cell r="I120">
            <v>0</v>
          </cell>
          <cell r="J120">
            <v>0</v>
          </cell>
          <cell r="K120">
            <v>0</v>
          </cell>
        </row>
        <row r="122">
          <cell r="E122">
            <v>5878</v>
          </cell>
          <cell r="F122">
            <v>0</v>
          </cell>
          <cell r="G122">
            <v>0</v>
          </cell>
          <cell r="I122">
            <v>0</v>
          </cell>
          <cell r="J122">
            <v>0</v>
          </cell>
          <cell r="K122">
            <v>0</v>
          </cell>
        </row>
        <row r="124">
          <cell r="E124">
            <v>4476</v>
          </cell>
          <cell r="F124">
            <v>0</v>
          </cell>
          <cell r="G124">
            <v>0</v>
          </cell>
          <cell r="I124">
            <v>0</v>
          </cell>
          <cell r="J124">
            <v>0</v>
          </cell>
          <cell r="K124">
            <v>0</v>
          </cell>
        </row>
        <row r="126">
          <cell r="E126">
            <v>5510</v>
          </cell>
          <cell r="F126">
            <v>0</v>
          </cell>
          <cell r="G126">
            <v>0</v>
          </cell>
          <cell r="I126">
            <v>0</v>
          </cell>
          <cell r="J126">
            <v>0</v>
          </cell>
          <cell r="K126">
            <v>0</v>
          </cell>
        </row>
        <row r="128">
          <cell r="E128">
            <v>335</v>
          </cell>
          <cell r="F128">
            <v>0</v>
          </cell>
          <cell r="G128">
            <v>0</v>
          </cell>
          <cell r="I128">
            <v>0</v>
          </cell>
          <cell r="J128">
            <v>0</v>
          </cell>
          <cell r="K128">
            <v>0</v>
          </cell>
        </row>
        <row r="130">
          <cell r="E130">
            <v>1629</v>
          </cell>
          <cell r="F130">
            <v>0</v>
          </cell>
          <cell r="G130">
            <v>0</v>
          </cell>
          <cell r="I130">
            <v>0</v>
          </cell>
          <cell r="J130">
            <v>0</v>
          </cell>
          <cell r="K130">
            <v>0</v>
          </cell>
        </row>
        <row r="132">
          <cell r="E132">
            <v>360</v>
          </cell>
          <cell r="F132">
            <v>275</v>
          </cell>
          <cell r="G132">
            <v>0</v>
          </cell>
          <cell r="I132">
            <v>0</v>
          </cell>
          <cell r="J132">
            <v>0</v>
          </cell>
          <cell r="K132">
            <v>0</v>
          </cell>
        </row>
        <row r="134">
          <cell r="E134">
            <v>10912</v>
          </cell>
          <cell r="F134">
            <v>8185</v>
          </cell>
          <cell r="G134">
            <v>0</v>
          </cell>
          <cell r="I134">
            <v>0</v>
          </cell>
          <cell r="J134">
            <v>0</v>
          </cell>
          <cell r="K134">
            <v>0</v>
          </cell>
        </row>
        <row r="136">
          <cell r="E136">
            <v>714</v>
          </cell>
          <cell r="F136">
            <v>384</v>
          </cell>
          <cell r="G136">
            <v>0</v>
          </cell>
          <cell r="I136">
            <v>0</v>
          </cell>
          <cell r="J136">
            <v>0</v>
          </cell>
          <cell r="K136">
            <v>0</v>
          </cell>
        </row>
        <row r="138">
          <cell r="E138">
            <v>3640</v>
          </cell>
          <cell r="F138">
            <v>0</v>
          </cell>
          <cell r="G138">
            <v>0</v>
          </cell>
          <cell r="I138">
            <v>0</v>
          </cell>
          <cell r="J138">
            <v>0</v>
          </cell>
          <cell r="K138">
            <v>0</v>
          </cell>
        </row>
        <row r="140">
          <cell r="E140">
            <v>1039</v>
          </cell>
          <cell r="F140">
            <v>0</v>
          </cell>
          <cell r="G140">
            <v>0</v>
          </cell>
          <cell r="I140">
            <v>0</v>
          </cell>
          <cell r="J140">
            <v>0</v>
          </cell>
          <cell r="K140">
            <v>0</v>
          </cell>
        </row>
        <row r="142">
          <cell r="E142">
            <v>79628</v>
          </cell>
          <cell r="F142">
            <v>8844</v>
          </cell>
          <cell r="G142">
            <v>121234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200862</v>
          </cell>
          <cell r="M142">
            <v>79628</v>
          </cell>
          <cell r="N142">
            <v>8844</v>
          </cell>
          <cell r="O142">
            <v>121234</v>
          </cell>
        </row>
        <row r="147">
          <cell r="E147">
            <v>67471</v>
          </cell>
          <cell r="F147">
            <v>0</v>
          </cell>
          <cell r="G147">
            <v>14480</v>
          </cell>
          <cell r="I147">
            <v>0</v>
          </cell>
          <cell r="J147">
            <v>0</v>
          </cell>
          <cell r="K147">
            <v>0</v>
          </cell>
        </row>
        <row r="152">
          <cell r="E152">
            <v>67471</v>
          </cell>
          <cell r="F152">
            <v>0</v>
          </cell>
          <cell r="G152">
            <v>14480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81951</v>
          </cell>
          <cell r="M152">
            <v>67471</v>
          </cell>
          <cell r="N152">
            <v>0</v>
          </cell>
          <cell r="O152">
            <v>14480</v>
          </cell>
        </row>
        <row r="155">
          <cell r="E155">
            <v>0</v>
          </cell>
          <cell r="F155">
            <v>0</v>
          </cell>
          <cell r="G155">
            <v>34895</v>
          </cell>
          <cell r="I155">
            <v>0</v>
          </cell>
          <cell r="J155">
            <v>0</v>
          </cell>
          <cell r="K155">
            <v>0</v>
          </cell>
        </row>
        <row r="157">
          <cell r="E157">
            <v>0</v>
          </cell>
          <cell r="F157">
            <v>0</v>
          </cell>
          <cell r="G157">
            <v>349</v>
          </cell>
          <cell r="I157">
            <v>0</v>
          </cell>
          <cell r="J157">
            <v>0</v>
          </cell>
          <cell r="K157">
            <v>0</v>
          </cell>
        </row>
        <row r="159">
          <cell r="E159">
            <v>191</v>
          </cell>
          <cell r="F159">
            <v>0</v>
          </cell>
          <cell r="G159">
            <v>0</v>
          </cell>
          <cell r="I159">
            <v>0</v>
          </cell>
          <cell r="J159">
            <v>0</v>
          </cell>
          <cell r="K159">
            <v>0</v>
          </cell>
        </row>
        <row r="161">
          <cell r="E161">
            <v>1378</v>
          </cell>
          <cell r="F161">
            <v>0</v>
          </cell>
          <cell r="G161">
            <v>0</v>
          </cell>
          <cell r="I161">
            <v>0</v>
          </cell>
          <cell r="J161">
            <v>0</v>
          </cell>
          <cell r="K161">
            <v>0</v>
          </cell>
        </row>
        <row r="163">
          <cell r="E163">
            <v>269</v>
          </cell>
          <cell r="F163">
            <v>0</v>
          </cell>
          <cell r="G163">
            <v>0</v>
          </cell>
          <cell r="I163">
            <v>0</v>
          </cell>
          <cell r="J163">
            <v>0</v>
          </cell>
          <cell r="K163">
            <v>0</v>
          </cell>
        </row>
        <row r="165">
          <cell r="E165">
            <v>217</v>
          </cell>
          <cell r="F165">
            <v>0</v>
          </cell>
          <cell r="G165">
            <v>0</v>
          </cell>
          <cell r="I165">
            <v>0</v>
          </cell>
          <cell r="J165">
            <v>0</v>
          </cell>
          <cell r="K165">
            <v>0</v>
          </cell>
        </row>
        <row r="167">
          <cell r="E167">
            <v>287</v>
          </cell>
          <cell r="F167">
            <v>0</v>
          </cell>
          <cell r="G167">
            <v>0</v>
          </cell>
          <cell r="I167">
            <v>0</v>
          </cell>
          <cell r="J167">
            <v>0</v>
          </cell>
          <cell r="K167">
            <v>0</v>
          </cell>
        </row>
        <row r="169">
          <cell r="E169">
            <v>212</v>
          </cell>
          <cell r="F169">
            <v>0</v>
          </cell>
          <cell r="G169">
            <v>0</v>
          </cell>
          <cell r="I169">
            <v>0</v>
          </cell>
          <cell r="J169">
            <v>0</v>
          </cell>
          <cell r="K169">
            <v>0</v>
          </cell>
        </row>
        <row r="171">
          <cell r="E171">
            <v>202</v>
          </cell>
          <cell r="F171">
            <v>0</v>
          </cell>
          <cell r="G171">
            <v>0</v>
          </cell>
          <cell r="I171">
            <v>0</v>
          </cell>
          <cell r="J171">
            <v>0</v>
          </cell>
          <cell r="K171">
            <v>0</v>
          </cell>
        </row>
        <row r="173">
          <cell r="E173">
            <v>99</v>
          </cell>
          <cell r="F173">
            <v>0</v>
          </cell>
          <cell r="G173">
            <v>0</v>
          </cell>
          <cell r="I173">
            <v>0</v>
          </cell>
          <cell r="J173">
            <v>0</v>
          </cell>
          <cell r="K173">
            <v>0</v>
          </cell>
        </row>
        <row r="175">
          <cell r="E175">
            <v>105</v>
          </cell>
          <cell r="F175">
            <v>0</v>
          </cell>
          <cell r="G175">
            <v>0</v>
          </cell>
          <cell r="I175">
            <v>0</v>
          </cell>
          <cell r="J175">
            <v>0</v>
          </cell>
          <cell r="K175">
            <v>0</v>
          </cell>
        </row>
        <row r="177">
          <cell r="E177">
            <v>286</v>
          </cell>
          <cell r="F177">
            <v>0</v>
          </cell>
          <cell r="G177">
            <v>0</v>
          </cell>
          <cell r="I177">
            <v>0</v>
          </cell>
          <cell r="J177">
            <v>0</v>
          </cell>
          <cell r="K177">
            <v>0</v>
          </cell>
        </row>
        <row r="179">
          <cell r="E179">
            <v>2805</v>
          </cell>
          <cell r="F179">
            <v>0</v>
          </cell>
          <cell r="G179">
            <v>0</v>
          </cell>
          <cell r="I179">
            <v>0</v>
          </cell>
          <cell r="J179">
            <v>0</v>
          </cell>
          <cell r="K179">
            <v>0</v>
          </cell>
        </row>
        <row r="181">
          <cell r="E181">
            <v>2871</v>
          </cell>
          <cell r="F181">
            <v>0</v>
          </cell>
          <cell r="G181">
            <v>0</v>
          </cell>
          <cell r="I181">
            <v>0</v>
          </cell>
          <cell r="J181">
            <v>0</v>
          </cell>
          <cell r="K181">
            <v>0</v>
          </cell>
        </row>
        <row r="183">
          <cell r="E183">
            <v>8922</v>
          </cell>
          <cell r="F183">
            <v>0</v>
          </cell>
          <cell r="G183">
            <v>35244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44166</v>
          </cell>
          <cell r="M183">
            <v>8922</v>
          </cell>
          <cell r="N183">
            <v>0</v>
          </cell>
          <cell r="O183">
            <v>35244</v>
          </cell>
        </row>
        <row r="188">
          <cell r="E188">
            <v>19369</v>
          </cell>
          <cell r="F188">
            <v>0</v>
          </cell>
          <cell r="G188">
            <v>0</v>
          </cell>
          <cell r="I188">
            <v>0</v>
          </cell>
          <cell r="J188">
            <v>0</v>
          </cell>
          <cell r="K188">
            <v>0</v>
          </cell>
        </row>
        <row r="190">
          <cell r="E190">
            <v>1685</v>
          </cell>
          <cell r="F190">
            <v>0</v>
          </cell>
          <cell r="G190">
            <v>0</v>
          </cell>
          <cell r="I190">
            <v>0</v>
          </cell>
          <cell r="J190">
            <v>0</v>
          </cell>
          <cell r="K190">
            <v>0</v>
          </cell>
        </row>
        <row r="192">
          <cell r="E192">
            <v>1175</v>
          </cell>
          <cell r="F192">
            <v>0</v>
          </cell>
          <cell r="G192">
            <v>0</v>
          </cell>
          <cell r="I192">
            <v>0</v>
          </cell>
          <cell r="J192">
            <v>0</v>
          </cell>
          <cell r="K192">
            <v>0</v>
          </cell>
        </row>
        <row r="194">
          <cell r="E194">
            <v>22229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22229</v>
          </cell>
          <cell r="M194">
            <v>22229</v>
          </cell>
          <cell r="N194">
            <v>0</v>
          </cell>
          <cell r="O194">
            <v>0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04"/>
  <sheetViews>
    <sheetView showZeros="0" workbookViewId="0">
      <selection activeCell="B16" sqref="B16:E16"/>
    </sheetView>
  </sheetViews>
  <sheetFormatPr defaultColWidth="9.42578125" defaultRowHeight="15" x14ac:dyDescent="0.25"/>
  <cols>
    <col min="1" max="1" width="9.7109375" style="130" customWidth="1"/>
    <col min="2" max="2" width="69.85546875" style="167" customWidth="1"/>
    <col min="3" max="3" width="10.42578125" style="131" hidden="1" customWidth="1"/>
    <col min="4" max="4" width="9.28515625" style="130" hidden="1" customWidth="1"/>
    <col min="5" max="5" width="10.42578125" style="130" customWidth="1"/>
    <col min="6" max="16384" width="9.42578125" style="130"/>
  </cols>
  <sheetData>
    <row r="1" spans="2:5" x14ac:dyDescent="0.25">
      <c r="B1" s="375" t="s">
        <v>381</v>
      </c>
      <c r="C1" s="375"/>
      <c r="D1" s="375"/>
      <c r="E1" s="375"/>
    </row>
    <row r="2" spans="2:5" x14ac:dyDescent="0.25">
      <c r="B2" s="375" t="s">
        <v>380</v>
      </c>
      <c r="C2" s="375"/>
      <c r="D2" s="375"/>
      <c r="E2" s="375"/>
    </row>
    <row r="3" spans="2:5" x14ac:dyDescent="0.25">
      <c r="B3" s="375" t="s">
        <v>379</v>
      </c>
      <c r="C3" s="375"/>
      <c r="D3" s="375"/>
      <c r="E3" s="375"/>
    </row>
    <row r="4" spans="2:5" x14ac:dyDescent="0.25">
      <c r="B4" s="375" t="s">
        <v>378</v>
      </c>
      <c r="C4" s="375"/>
      <c r="D4" s="375"/>
      <c r="E4" s="375"/>
    </row>
    <row r="5" spans="2:5" x14ac:dyDescent="0.25">
      <c r="B5" s="376" t="s">
        <v>377</v>
      </c>
      <c r="C5" s="376"/>
      <c r="D5" s="376"/>
      <c r="E5" s="376"/>
    </row>
    <row r="6" spans="2:5" x14ac:dyDescent="0.25">
      <c r="B6" s="376" t="s">
        <v>402</v>
      </c>
      <c r="C6" s="376"/>
      <c r="D6" s="376"/>
      <c r="E6" s="376"/>
    </row>
    <row r="7" spans="2:5" x14ac:dyDescent="0.25">
      <c r="B7" s="376" t="s">
        <v>401</v>
      </c>
      <c r="C7" s="376"/>
      <c r="D7" s="376"/>
      <c r="E7" s="376"/>
    </row>
    <row r="8" spans="2:5" x14ac:dyDescent="0.25">
      <c r="B8" s="376" t="s">
        <v>406</v>
      </c>
      <c r="C8" s="376"/>
      <c r="D8" s="376"/>
      <c r="E8" s="376"/>
    </row>
    <row r="9" spans="2:5" x14ac:dyDescent="0.25">
      <c r="B9" s="376" t="s">
        <v>405</v>
      </c>
      <c r="C9" s="376"/>
      <c r="D9" s="376"/>
      <c r="E9" s="376"/>
    </row>
    <row r="10" spans="2:5" x14ac:dyDescent="0.25">
      <c r="B10" s="376" t="s">
        <v>409</v>
      </c>
      <c r="C10" s="376"/>
      <c r="D10" s="376"/>
      <c r="E10" s="376"/>
    </row>
    <row r="11" spans="2:5" x14ac:dyDescent="0.25">
      <c r="B11" s="376" t="s">
        <v>421</v>
      </c>
      <c r="C11" s="376"/>
      <c r="D11" s="376"/>
      <c r="E11" s="376"/>
    </row>
    <row r="12" spans="2:5" x14ac:dyDescent="0.25">
      <c r="B12" s="376" t="s">
        <v>420</v>
      </c>
      <c r="C12" s="376"/>
      <c r="D12" s="376"/>
      <c r="E12" s="376"/>
    </row>
    <row r="13" spans="2:5" x14ac:dyDescent="0.25">
      <c r="B13" s="376" t="s">
        <v>494</v>
      </c>
      <c r="C13" s="376"/>
      <c r="D13" s="376"/>
      <c r="E13" s="376"/>
    </row>
    <row r="14" spans="2:5" x14ac:dyDescent="0.25">
      <c r="B14" s="376" t="s">
        <v>493</v>
      </c>
      <c r="C14" s="376"/>
      <c r="D14" s="376"/>
      <c r="E14" s="376"/>
    </row>
    <row r="15" spans="2:5" x14ac:dyDescent="0.25">
      <c r="B15" s="376" t="s">
        <v>505</v>
      </c>
      <c r="C15" s="376"/>
      <c r="D15" s="376"/>
      <c r="E15" s="376"/>
    </row>
    <row r="16" spans="2:5" x14ac:dyDescent="0.25">
      <c r="B16" s="376" t="s">
        <v>504</v>
      </c>
      <c r="C16" s="376"/>
      <c r="D16" s="376"/>
      <c r="E16" s="376"/>
    </row>
    <row r="17" spans="1:5" x14ac:dyDescent="0.25">
      <c r="B17" s="150"/>
      <c r="C17" s="150"/>
    </row>
    <row r="18" spans="1:5" x14ac:dyDescent="0.25">
      <c r="A18" s="377" t="s">
        <v>273</v>
      </c>
      <c r="B18" s="377"/>
      <c r="C18" s="377"/>
    </row>
    <row r="19" spans="1:5" x14ac:dyDescent="0.25">
      <c r="E19" s="132" t="s">
        <v>187</v>
      </c>
    </row>
    <row r="20" spans="1:5" ht="30" x14ac:dyDescent="0.25">
      <c r="A20" s="327" t="s">
        <v>274</v>
      </c>
      <c r="B20" s="188" t="s">
        <v>275</v>
      </c>
      <c r="C20" s="326" t="s">
        <v>419</v>
      </c>
      <c r="D20" s="189" t="s">
        <v>418</v>
      </c>
      <c r="E20" s="188" t="s">
        <v>0</v>
      </c>
    </row>
    <row r="21" spans="1:5" x14ac:dyDescent="0.25">
      <c r="A21" s="133" t="s">
        <v>79</v>
      </c>
      <c r="B21" s="184" t="s">
        <v>276</v>
      </c>
      <c r="C21" s="174">
        <f>C22+C27+C31</f>
        <v>16608832</v>
      </c>
      <c r="D21" s="173">
        <f>D22+D27+D31</f>
        <v>160040</v>
      </c>
      <c r="E21" s="134">
        <f>E22+E27+E31</f>
        <v>16768872</v>
      </c>
    </row>
    <row r="22" spans="1:5" x14ac:dyDescent="0.25">
      <c r="A22" s="133" t="s">
        <v>277</v>
      </c>
      <c r="B22" s="184" t="s">
        <v>278</v>
      </c>
      <c r="C22" s="174">
        <f>C23</f>
        <v>14866768</v>
      </c>
      <c r="D22" s="173">
        <f>D23</f>
        <v>141733</v>
      </c>
      <c r="E22" s="134">
        <f>E23</f>
        <v>15008501</v>
      </c>
    </row>
    <row r="23" spans="1:5" ht="15" customHeight="1" x14ac:dyDescent="0.25">
      <c r="A23" s="133" t="s">
        <v>279</v>
      </c>
      <c r="B23" s="183" t="s">
        <v>345</v>
      </c>
      <c r="C23" s="177">
        <f>C24+C25+C26</f>
        <v>14866768</v>
      </c>
      <c r="D23" s="176">
        <f>D24+D25+D26</f>
        <v>141733</v>
      </c>
      <c r="E23" s="135">
        <f>E24+E25+E26</f>
        <v>15008501</v>
      </c>
    </row>
    <row r="24" spans="1:5" ht="15" customHeight="1" x14ac:dyDescent="0.25">
      <c r="A24" s="133" t="s">
        <v>280</v>
      </c>
      <c r="B24" s="183" t="s">
        <v>346</v>
      </c>
      <c r="C24" s="182">
        <v>8889858</v>
      </c>
      <c r="D24" s="181">
        <v>141733</v>
      </c>
      <c r="E24" s="136">
        <f>C24+D24</f>
        <v>9031591</v>
      </c>
    </row>
    <row r="25" spans="1:5" x14ac:dyDescent="0.25">
      <c r="A25" s="133" t="s">
        <v>281</v>
      </c>
      <c r="B25" s="183" t="s">
        <v>347</v>
      </c>
      <c r="C25" s="182">
        <v>2723984</v>
      </c>
      <c r="D25" s="181"/>
      <c r="E25" s="136">
        <f>C25+D25</f>
        <v>2723984</v>
      </c>
    </row>
    <row r="26" spans="1:5" ht="30" x14ac:dyDescent="0.25">
      <c r="A26" s="133" t="s">
        <v>282</v>
      </c>
      <c r="B26" s="325" t="s">
        <v>361</v>
      </c>
      <c r="C26" s="182">
        <v>3252926</v>
      </c>
      <c r="D26" s="181"/>
      <c r="E26" s="136">
        <f>C26+D26</f>
        <v>3252926</v>
      </c>
    </row>
    <row r="27" spans="1:5" x14ac:dyDescent="0.25">
      <c r="A27" s="133" t="s">
        <v>283</v>
      </c>
      <c r="B27" s="184" t="s">
        <v>284</v>
      </c>
      <c r="C27" s="174">
        <f>C28+C29+C30</f>
        <v>577792</v>
      </c>
      <c r="D27" s="173">
        <f>D28+D29+D30</f>
        <v>18307</v>
      </c>
      <c r="E27" s="134">
        <f>E28+E29+E30</f>
        <v>596099</v>
      </c>
    </row>
    <row r="28" spans="1:5" x14ac:dyDescent="0.25">
      <c r="A28" s="133" t="s">
        <v>285</v>
      </c>
      <c r="B28" s="183" t="s">
        <v>348</v>
      </c>
      <c r="C28" s="182">
        <v>251390</v>
      </c>
      <c r="D28" s="181"/>
      <c r="E28" s="136">
        <f>C28+D28</f>
        <v>251390</v>
      </c>
    </row>
    <row r="29" spans="1:5" x14ac:dyDescent="0.25">
      <c r="A29" s="133" t="s">
        <v>286</v>
      </c>
      <c r="B29" s="183" t="s">
        <v>349</v>
      </c>
      <c r="C29" s="182">
        <v>7820</v>
      </c>
      <c r="D29" s="181">
        <v>18307</v>
      </c>
      <c r="E29" s="136">
        <f>C29+D29</f>
        <v>26127</v>
      </c>
    </row>
    <row r="30" spans="1:5" x14ac:dyDescent="0.25">
      <c r="A30" s="133" t="s">
        <v>287</v>
      </c>
      <c r="B30" s="183" t="s">
        <v>350</v>
      </c>
      <c r="C30" s="182">
        <v>318582</v>
      </c>
      <c r="D30" s="181"/>
      <c r="E30" s="136">
        <f>C30+D30</f>
        <v>318582</v>
      </c>
    </row>
    <row r="31" spans="1:5" x14ac:dyDescent="0.25">
      <c r="A31" s="133" t="s">
        <v>288</v>
      </c>
      <c r="B31" s="187" t="s">
        <v>289</v>
      </c>
      <c r="C31" s="174">
        <f>C32+C33+C34</f>
        <v>1164272</v>
      </c>
      <c r="D31" s="173">
        <f>D32+D33+D34</f>
        <v>0</v>
      </c>
      <c r="E31" s="134">
        <f>E32+E33+E34</f>
        <v>1164272</v>
      </c>
    </row>
    <row r="32" spans="1:5" x14ac:dyDescent="0.25">
      <c r="A32" s="133" t="s">
        <v>290</v>
      </c>
      <c r="B32" s="183" t="s">
        <v>351</v>
      </c>
      <c r="C32" s="182">
        <v>78197</v>
      </c>
      <c r="D32" s="181"/>
      <c r="E32" s="136">
        <f>C32+D32</f>
        <v>78197</v>
      </c>
    </row>
    <row r="33" spans="1:5" x14ac:dyDescent="0.25">
      <c r="A33" s="137" t="s">
        <v>291</v>
      </c>
      <c r="B33" s="183" t="s">
        <v>352</v>
      </c>
      <c r="C33" s="182">
        <v>43443</v>
      </c>
      <c r="D33" s="181"/>
      <c r="E33" s="136">
        <f>C33+D33</f>
        <v>43443</v>
      </c>
    </row>
    <row r="34" spans="1:5" x14ac:dyDescent="0.25">
      <c r="A34" s="133" t="s">
        <v>292</v>
      </c>
      <c r="B34" s="183" t="s">
        <v>353</v>
      </c>
      <c r="C34" s="182">
        <v>1042632</v>
      </c>
      <c r="D34" s="181"/>
      <c r="E34" s="136">
        <f>C34+D34</f>
        <v>1042632</v>
      </c>
    </row>
    <row r="35" spans="1:5" x14ac:dyDescent="0.25">
      <c r="A35" s="133" t="s">
        <v>201</v>
      </c>
      <c r="B35" s="184" t="s">
        <v>293</v>
      </c>
      <c r="C35" s="174">
        <f>C36+C40+C44+C45</f>
        <v>1265548</v>
      </c>
      <c r="D35" s="173">
        <f>D36+D40+D44+D45</f>
        <v>5528</v>
      </c>
      <c r="E35" s="134">
        <f>E36+E40+E44+E45</f>
        <v>1271076</v>
      </c>
    </row>
    <row r="36" spans="1:5" x14ac:dyDescent="0.25">
      <c r="A36" s="133" t="s">
        <v>294</v>
      </c>
      <c r="B36" s="184" t="s">
        <v>295</v>
      </c>
      <c r="C36" s="174">
        <f>C37+C38+C39</f>
        <v>184778</v>
      </c>
      <c r="D36" s="173">
        <f>D37+D38+D39</f>
        <v>0</v>
      </c>
      <c r="E36" s="134">
        <f>E37+E38+E39</f>
        <v>184778</v>
      </c>
    </row>
    <row r="37" spans="1:5" ht="30" x14ac:dyDescent="0.25">
      <c r="A37" s="133" t="s">
        <v>296</v>
      </c>
      <c r="B37" s="183" t="s">
        <v>354</v>
      </c>
      <c r="C37" s="182">
        <v>145679</v>
      </c>
      <c r="D37" s="181"/>
      <c r="E37" s="136">
        <f>C37+D37</f>
        <v>145679</v>
      </c>
    </row>
    <row r="38" spans="1:5" x14ac:dyDescent="0.25">
      <c r="A38" s="133" t="s">
        <v>297</v>
      </c>
      <c r="B38" s="183" t="s">
        <v>355</v>
      </c>
      <c r="C38" s="182">
        <v>18825</v>
      </c>
      <c r="D38" s="181"/>
      <c r="E38" s="136">
        <f>C38+D38</f>
        <v>18825</v>
      </c>
    </row>
    <row r="39" spans="1:5" x14ac:dyDescent="0.25">
      <c r="A39" s="133" t="s">
        <v>298</v>
      </c>
      <c r="B39" s="183" t="s">
        <v>356</v>
      </c>
      <c r="C39" s="182">
        <v>20274</v>
      </c>
      <c r="D39" s="181"/>
      <c r="E39" s="136">
        <f>C39+D39</f>
        <v>20274</v>
      </c>
    </row>
    <row r="40" spans="1:5" x14ac:dyDescent="0.25">
      <c r="A40" s="133" t="s">
        <v>299</v>
      </c>
      <c r="B40" s="184" t="s">
        <v>300</v>
      </c>
      <c r="C40" s="174">
        <f>C41+C42+C43</f>
        <v>939265</v>
      </c>
      <c r="D40" s="173">
        <f>D41+D42+D43</f>
        <v>2600</v>
      </c>
      <c r="E40" s="134">
        <f>E41+E42+E43</f>
        <v>941865</v>
      </c>
    </row>
    <row r="41" spans="1:5" x14ac:dyDescent="0.25">
      <c r="A41" s="133" t="s">
        <v>301</v>
      </c>
      <c r="B41" s="183" t="s">
        <v>357</v>
      </c>
      <c r="C41" s="177">
        <v>164559</v>
      </c>
      <c r="D41" s="176"/>
      <c r="E41" s="136">
        <f>C41+D41</f>
        <v>164559</v>
      </c>
    </row>
    <row r="42" spans="1:5" ht="15.75" customHeight="1" x14ac:dyDescent="0.25">
      <c r="A42" s="133" t="s">
        <v>302</v>
      </c>
      <c r="B42" s="183" t="s">
        <v>358</v>
      </c>
      <c r="C42" s="177">
        <v>102574</v>
      </c>
      <c r="D42" s="176">
        <v>1200</v>
      </c>
      <c r="E42" s="136">
        <f>C42+D42</f>
        <v>103774</v>
      </c>
    </row>
    <row r="43" spans="1:5" x14ac:dyDescent="0.25">
      <c r="A43" s="133" t="s">
        <v>303</v>
      </c>
      <c r="B43" s="183" t="s">
        <v>359</v>
      </c>
      <c r="C43" s="182">
        <v>672132</v>
      </c>
      <c r="D43" s="181">
        <v>1400</v>
      </c>
      <c r="E43" s="136">
        <f>C43+D43</f>
        <v>673532</v>
      </c>
    </row>
    <row r="44" spans="1:5" x14ac:dyDescent="0.25">
      <c r="A44" s="133" t="s">
        <v>304</v>
      </c>
      <c r="B44" s="184" t="s">
        <v>305</v>
      </c>
      <c r="C44" s="174">
        <v>2896</v>
      </c>
      <c r="D44" s="173">
        <v>2928</v>
      </c>
      <c r="E44" s="136">
        <f>C44+D44</f>
        <v>5824</v>
      </c>
    </row>
    <row r="45" spans="1:5" x14ac:dyDescent="0.25">
      <c r="A45" s="133" t="s">
        <v>306</v>
      </c>
      <c r="B45" s="184" t="s">
        <v>307</v>
      </c>
      <c r="C45" s="180">
        <v>138609</v>
      </c>
      <c r="D45" s="179"/>
      <c r="E45" s="136">
        <f>C45+D45</f>
        <v>138609</v>
      </c>
    </row>
    <row r="46" spans="1:5" ht="28.5" x14ac:dyDescent="0.25">
      <c r="A46" s="133" t="s">
        <v>80</v>
      </c>
      <c r="B46" s="184" t="s">
        <v>308</v>
      </c>
      <c r="C46" s="180">
        <f>C47</f>
        <v>20273</v>
      </c>
      <c r="D46" s="179">
        <f>D47</f>
        <v>0</v>
      </c>
      <c r="E46" s="139">
        <f>E47</f>
        <v>20273</v>
      </c>
    </row>
    <row r="47" spans="1:5" x14ac:dyDescent="0.25">
      <c r="A47" s="133" t="s">
        <v>309</v>
      </c>
      <c r="B47" s="184" t="s">
        <v>310</v>
      </c>
      <c r="C47" s="180">
        <f>C48+C49</f>
        <v>20273</v>
      </c>
      <c r="D47" s="179">
        <f>D48+D49</f>
        <v>0</v>
      </c>
      <c r="E47" s="139">
        <f>E48+E49</f>
        <v>20273</v>
      </c>
    </row>
    <row r="48" spans="1:5" x14ac:dyDescent="0.25">
      <c r="A48" s="178" t="s">
        <v>311</v>
      </c>
      <c r="B48" s="186" t="s">
        <v>360</v>
      </c>
      <c r="C48" s="177">
        <v>20273</v>
      </c>
      <c r="D48" s="176"/>
      <c r="E48" s="135">
        <f>C48+D48</f>
        <v>20273</v>
      </c>
    </row>
    <row r="49" spans="1:5" hidden="1" x14ac:dyDescent="0.25">
      <c r="A49" s="133" t="s">
        <v>312</v>
      </c>
      <c r="B49" s="185" t="s">
        <v>313</v>
      </c>
      <c r="C49" s="177"/>
      <c r="D49" s="176"/>
      <c r="E49" s="140"/>
    </row>
    <row r="50" spans="1:5" x14ac:dyDescent="0.25">
      <c r="A50" s="133" t="s">
        <v>81</v>
      </c>
      <c r="B50" s="184" t="s">
        <v>314</v>
      </c>
      <c r="C50" s="174">
        <f>C51+C96+C97</f>
        <v>18531709</v>
      </c>
      <c r="D50" s="173">
        <f>D51+D96+D97</f>
        <v>69954</v>
      </c>
      <c r="E50" s="141">
        <f>E51+E96+E97</f>
        <v>18601663</v>
      </c>
    </row>
    <row r="51" spans="1:5" x14ac:dyDescent="0.25">
      <c r="A51" s="133" t="s">
        <v>315</v>
      </c>
      <c r="B51" s="175" t="s">
        <v>316</v>
      </c>
      <c r="C51" s="174">
        <f>C52+C74+C75</f>
        <v>16305899</v>
      </c>
      <c r="D51" s="173">
        <f>D52+D74+D75</f>
        <v>69954</v>
      </c>
      <c r="E51" s="141">
        <f>E52+E74+E75</f>
        <v>16375853</v>
      </c>
    </row>
    <row r="52" spans="1:5" s="313" customFormat="1" x14ac:dyDescent="0.25">
      <c r="A52" s="178" t="s">
        <v>317</v>
      </c>
      <c r="B52" s="185" t="s">
        <v>492</v>
      </c>
      <c r="C52" s="177">
        <f>C53+C54+C55+C56+C57+C58+C59+C61+C62+C64+C65+C66+C67+C68+C69+C70+C71+C72+C73+C60+C63</f>
        <v>2568263</v>
      </c>
      <c r="D52" s="176">
        <f>D53+D54+D55+D56+D57+D58+D59+D61+D62+D64+D65+D66+D67+D68+D69+D70+D71+D72+D73+D60+D63</f>
        <v>3538</v>
      </c>
      <c r="E52" s="324">
        <f>E53+E54+E55+E56+E57+E58+E59+E61+E62+E64+E65+E66+E67+E68+E69+E70+E71+E72+E73+E60+E63</f>
        <v>2571801</v>
      </c>
    </row>
    <row r="53" spans="1:5" x14ac:dyDescent="0.25">
      <c r="A53" s="133" t="s">
        <v>318</v>
      </c>
      <c r="B53" s="183" t="s">
        <v>491</v>
      </c>
      <c r="C53" s="182">
        <v>579</v>
      </c>
      <c r="D53" s="181"/>
      <c r="E53" s="136">
        <f>C53+D53</f>
        <v>579</v>
      </c>
    </row>
    <row r="54" spans="1:5" x14ac:dyDescent="0.25">
      <c r="A54" s="133" t="s">
        <v>319</v>
      </c>
      <c r="B54" s="183" t="s">
        <v>490</v>
      </c>
      <c r="C54" s="182">
        <v>7501</v>
      </c>
      <c r="D54" s="181"/>
      <c r="E54" s="136">
        <f>C54+D54</f>
        <v>7501</v>
      </c>
    </row>
    <row r="55" spans="1:5" x14ac:dyDescent="0.25">
      <c r="A55" s="133" t="s">
        <v>320</v>
      </c>
      <c r="B55" s="183" t="s">
        <v>489</v>
      </c>
      <c r="C55" s="182">
        <v>8000</v>
      </c>
      <c r="D55" s="181"/>
      <c r="E55" s="136">
        <f>C55+D55</f>
        <v>8000</v>
      </c>
    </row>
    <row r="56" spans="1:5" x14ac:dyDescent="0.25">
      <c r="A56" s="133" t="s">
        <v>321</v>
      </c>
      <c r="B56" s="183" t="s">
        <v>488</v>
      </c>
      <c r="C56" s="182">
        <v>216439</v>
      </c>
      <c r="D56" s="181"/>
      <c r="E56" s="136">
        <f>C56+D56</f>
        <v>216439</v>
      </c>
    </row>
    <row r="57" spans="1:5" x14ac:dyDescent="0.25">
      <c r="A57" s="133" t="s">
        <v>322</v>
      </c>
      <c r="B57" s="183" t="s">
        <v>487</v>
      </c>
      <c r="C57" s="182">
        <v>520804</v>
      </c>
      <c r="D57" s="181"/>
      <c r="E57" s="136">
        <f>C57+D57</f>
        <v>520804</v>
      </c>
    </row>
    <row r="58" spans="1:5" x14ac:dyDescent="0.25">
      <c r="A58" s="133" t="s">
        <v>323</v>
      </c>
      <c r="B58" s="183" t="s">
        <v>486</v>
      </c>
      <c r="C58" s="182">
        <v>447733</v>
      </c>
      <c r="D58" s="181"/>
      <c r="E58" s="136">
        <f>C58+D58</f>
        <v>447733</v>
      </c>
    </row>
    <row r="59" spans="1:5" x14ac:dyDescent="0.25">
      <c r="A59" s="133" t="s">
        <v>324</v>
      </c>
      <c r="B59" s="183" t="s">
        <v>485</v>
      </c>
      <c r="C59" s="182">
        <v>92215</v>
      </c>
      <c r="D59" s="181"/>
      <c r="E59" s="136">
        <f>C59+D59</f>
        <v>92215</v>
      </c>
    </row>
    <row r="60" spans="1:5" x14ac:dyDescent="0.25">
      <c r="A60" s="133" t="s">
        <v>325</v>
      </c>
      <c r="B60" s="183" t="s">
        <v>484</v>
      </c>
      <c r="C60" s="182">
        <v>13718</v>
      </c>
      <c r="D60" s="181"/>
      <c r="E60" s="136">
        <f>C60+D60</f>
        <v>13718</v>
      </c>
    </row>
    <row r="61" spans="1:5" ht="30" x14ac:dyDescent="0.25">
      <c r="A61" s="133" t="s">
        <v>326</v>
      </c>
      <c r="B61" s="183" t="s">
        <v>483</v>
      </c>
      <c r="C61" s="182">
        <v>204105</v>
      </c>
      <c r="D61" s="181"/>
      <c r="E61" s="136">
        <f>C61+D61</f>
        <v>204105</v>
      </c>
    </row>
    <row r="62" spans="1:5" x14ac:dyDescent="0.25">
      <c r="A62" s="133" t="s">
        <v>327</v>
      </c>
      <c r="B62" s="183" t="s">
        <v>482</v>
      </c>
      <c r="C62" s="182">
        <v>77005</v>
      </c>
      <c r="D62" s="181"/>
      <c r="E62" s="136">
        <f>C62+D62</f>
        <v>77005</v>
      </c>
    </row>
    <row r="63" spans="1:5" x14ac:dyDescent="0.25">
      <c r="A63" s="133" t="s">
        <v>328</v>
      </c>
      <c r="B63" s="183" t="s">
        <v>481</v>
      </c>
      <c r="C63" s="182">
        <v>71297</v>
      </c>
      <c r="D63" s="181"/>
      <c r="E63" s="136">
        <f>C63+D63</f>
        <v>71297</v>
      </c>
    </row>
    <row r="64" spans="1:5" x14ac:dyDescent="0.25">
      <c r="A64" s="133" t="s">
        <v>329</v>
      </c>
      <c r="B64" s="183" t="s">
        <v>480</v>
      </c>
      <c r="C64" s="182">
        <v>62761</v>
      </c>
      <c r="D64" s="181"/>
      <c r="E64" s="136">
        <f>C64+D64</f>
        <v>62761</v>
      </c>
    </row>
    <row r="65" spans="1:5" x14ac:dyDescent="0.25">
      <c r="A65" s="133" t="s">
        <v>330</v>
      </c>
      <c r="B65" s="183" t="s">
        <v>479</v>
      </c>
      <c r="C65" s="182">
        <v>8689</v>
      </c>
      <c r="D65" s="181"/>
      <c r="E65" s="136">
        <f>C65+D65</f>
        <v>8689</v>
      </c>
    </row>
    <row r="66" spans="1:5" x14ac:dyDescent="0.25">
      <c r="A66" s="133" t="s">
        <v>331</v>
      </c>
      <c r="B66" s="183" t="s">
        <v>478</v>
      </c>
      <c r="C66" s="182">
        <v>782</v>
      </c>
      <c r="D66" s="181"/>
      <c r="E66" s="136">
        <f>C66+D66</f>
        <v>782</v>
      </c>
    </row>
    <row r="67" spans="1:5" x14ac:dyDescent="0.25">
      <c r="A67" s="133" t="s">
        <v>332</v>
      </c>
      <c r="B67" s="183" t="s">
        <v>477</v>
      </c>
      <c r="C67" s="182">
        <v>16855</v>
      </c>
      <c r="D67" s="181"/>
      <c r="E67" s="136">
        <f>C67+D67</f>
        <v>16855</v>
      </c>
    </row>
    <row r="68" spans="1:5" x14ac:dyDescent="0.25">
      <c r="A68" s="133" t="s">
        <v>333</v>
      </c>
      <c r="B68" s="183" t="s">
        <v>476</v>
      </c>
      <c r="C68" s="182">
        <v>316976</v>
      </c>
      <c r="D68" s="181">
        <v>3538</v>
      </c>
      <c r="E68" s="136">
        <f>C68+D68</f>
        <v>320514</v>
      </c>
    </row>
    <row r="69" spans="1:5" ht="30" x14ac:dyDescent="0.25">
      <c r="A69" s="133" t="s">
        <v>334</v>
      </c>
      <c r="B69" s="183" t="s">
        <v>475</v>
      </c>
      <c r="C69" s="182">
        <v>12483</v>
      </c>
      <c r="D69" s="181"/>
      <c r="E69" s="136">
        <f>C69+D69</f>
        <v>12483</v>
      </c>
    </row>
    <row r="70" spans="1:5" x14ac:dyDescent="0.25">
      <c r="A70" s="133" t="s">
        <v>335</v>
      </c>
      <c r="B70" s="183" t="s">
        <v>474</v>
      </c>
      <c r="C70" s="182">
        <v>232565</v>
      </c>
      <c r="D70" s="181"/>
      <c r="E70" s="136">
        <f>C70+D70</f>
        <v>232565</v>
      </c>
    </row>
    <row r="71" spans="1:5" x14ac:dyDescent="0.25">
      <c r="A71" s="133" t="s">
        <v>336</v>
      </c>
      <c r="B71" s="183" t="s">
        <v>473</v>
      </c>
      <c r="C71" s="182">
        <v>201865</v>
      </c>
      <c r="D71" s="181"/>
      <c r="E71" s="136">
        <f>C71+D71</f>
        <v>201865</v>
      </c>
    </row>
    <row r="72" spans="1:5" ht="15.75" customHeight="1" x14ac:dyDescent="0.25">
      <c r="A72" s="133" t="s">
        <v>337</v>
      </c>
      <c r="B72" s="183" t="s">
        <v>472</v>
      </c>
      <c r="C72" s="182">
        <v>25933</v>
      </c>
      <c r="D72" s="181"/>
      <c r="E72" s="136">
        <f>C72+D72</f>
        <v>25933</v>
      </c>
    </row>
    <row r="73" spans="1:5" x14ac:dyDescent="0.25">
      <c r="A73" s="133" t="s">
        <v>338</v>
      </c>
      <c r="B73" s="183" t="s">
        <v>471</v>
      </c>
      <c r="C73" s="182">
        <v>29958</v>
      </c>
      <c r="D73" s="181"/>
      <c r="E73" s="136">
        <f>C73+D73</f>
        <v>29958</v>
      </c>
    </row>
    <row r="74" spans="1:5" s="313" customFormat="1" ht="15" customHeight="1" x14ac:dyDescent="0.25">
      <c r="A74" s="178" t="s">
        <v>339</v>
      </c>
      <c r="B74" s="323" t="s">
        <v>470</v>
      </c>
      <c r="C74" s="177">
        <v>8854647</v>
      </c>
      <c r="D74" s="176">
        <v>60714</v>
      </c>
      <c r="E74" s="135">
        <f>C74+D74</f>
        <v>8915361</v>
      </c>
    </row>
    <row r="75" spans="1:5" s="313" customFormat="1" ht="15" customHeight="1" x14ac:dyDescent="0.25">
      <c r="A75" s="178" t="s">
        <v>340</v>
      </c>
      <c r="B75" s="323" t="s">
        <v>469</v>
      </c>
      <c r="C75" s="177">
        <f>C76+C89+C90+C91+C92</f>
        <v>4882989</v>
      </c>
      <c r="D75" s="176">
        <f>D76+D89+D90+D91+D92</f>
        <v>5702</v>
      </c>
      <c r="E75" s="135">
        <f>E76+E89+E90+E91+E92</f>
        <v>4888691</v>
      </c>
    </row>
    <row r="76" spans="1:5" s="313" customFormat="1" ht="15.75" x14ac:dyDescent="0.25">
      <c r="A76" s="178" t="s">
        <v>468</v>
      </c>
      <c r="B76" s="323" t="s">
        <v>467</v>
      </c>
      <c r="C76" s="322">
        <f>SUM(C77:C88)</f>
        <v>1911492</v>
      </c>
      <c r="D76" s="321">
        <f>SUM(D77:D88)</f>
        <v>0</v>
      </c>
      <c r="E76" s="135">
        <f>SUM(E77:E88)</f>
        <v>1911492</v>
      </c>
    </row>
    <row r="77" spans="1:5" s="319" customFormat="1" ht="38.25" x14ac:dyDescent="0.25">
      <c r="A77" s="318" t="s">
        <v>466</v>
      </c>
      <c r="B77" s="320" t="s">
        <v>375</v>
      </c>
      <c r="C77" s="316">
        <v>173772</v>
      </c>
      <c r="D77" s="315"/>
      <c r="E77" s="314">
        <f>C77+D77</f>
        <v>173772</v>
      </c>
    </row>
    <row r="78" spans="1:5" s="319" customFormat="1" ht="25.5" x14ac:dyDescent="0.25">
      <c r="A78" s="318" t="s">
        <v>465</v>
      </c>
      <c r="B78" s="320" t="s">
        <v>374</v>
      </c>
      <c r="C78" s="316">
        <v>260658</v>
      </c>
      <c r="D78" s="315"/>
      <c r="E78" s="314">
        <f>C78+D78</f>
        <v>260658</v>
      </c>
    </row>
    <row r="79" spans="1:5" s="319" customFormat="1" ht="25.5" x14ac:dyDescent="0.25">
      <c r="A79" s="318" t="s">
        <v>464</v>
      </c>
      <c r="B79" s="320" t="s">
        <v>373</v>
      </c>
      <c r="C79" s="316">
        <v>260658</v>
      </c>
      <c r="D79" s="315"/>
      <c r="E79" s="314">
        <f>C79+D79</f>
        <v>260658</v>
      </c>
    </row>
    <row r="80" spans="1:5" s="319" customFormat="1" x14ac:dyDescent="0.25">
      <c r="A80" s="318" t="s">
        <v>463</v>
      </c>
      <c r="B80" s="320" t="s">
        <v>372</v>
      </c>
      <c r="C80" s="316">
        <v>173772</v>
      </c>
      <c r="D80" s="315"/>
      <c r="E80" s="314">
        <f>C80+D80</f>
        <v>173772</v>
      </c>
    </row>
    <row r="81" spans="1:5" s="319" customFormat="1" ht="25.5" x14ac:dyDescent="0.25">
      <c r="A81" s="318" t="s">
        <v>462</v>
      </c>
      <c r="B81" s="320" t="s">
        <v>371</v>
      </c>
      <c r="C81" s="316">
        <v>144810</v>
      </c>
      <c r="D81" s="315"/>
      <c r="E81" s="314">
        <f>C81+D81</f>
        <v>144810</v>
      </c>
    </row>
    <row r="82" spans="1:5" s="319" customFormat="1" x14ac:dyDescent="0.25">
      <c r="A82" s="318" t="s">
        <v>461</v>
      </c>
      <c r="B82" s="320" t="s">
        <v>370</v>
      </c>
      <c r="C82" s="316">
        <v>57924</v>
      </c>
      <c r="D82" s="315"/>
      <c r="E82" s="314">
        <f>C82+D82</f>
        <v>57924</v>
      </c>
    </row>
    <row r="83" spans="1:5" s="319" customFormat="1" x14ac:dyDescent="0.25">
      <c r="A83" s="318" t="s">
        <v>460</v>
      </c>
      <c r="B83" s="320" t="s">
        <v>369</v>
      </c>
      <c r="C83" s="316">
        <v>144810</v>
      </c>
      <c r="D83" s="315"/>
      <c r="E83" s="314">
        <f>C83+D83</f>
        <v>144810</v>
      </c>
    </row>
    <row r="84" spans="1:5" s="319" customFormat="1" x14ac:dyDescent="0.25">
      <c r="A84" s="318" t="s">
        <v>459</v>
      </c>
      <c r="B84" s="320" t="s">
        <v>368</v>
      </c>
      <c r="C84" s="316">
        <v>144810</v>
      </c>
      <c r="D84" s="315"/>
      <c r="E84" s="314">
        <f>C84+D84</f>
        <v>144810</v>
      </c>
    </row>
    <row r="85" spans="1:5" s="319" customFormat="1" ht="25.5" x14ac:dyDescent="0.25">
      <c r="A85" s="318" t="s">
        <v>458</v>
      </c>
      <c r="B85" s="320" t="s">
        <v>367</v>
      </c>
      <c r="C85" s="316">
        <v>202734</v>
      </c>
      <c r="D85" s="315"/>
      <c r="E85" s="314">
        <f>C85+D85</f>
        <v>202734</v>
      </c>
    </row>
    <row r="86" spans="1:5" s="319" customFormat="1" ht="25.5" x14ac:dyDescent="0.25">
      <c r="A86" s="318" t="s">
        <v>457</v>
      </c>
      <c r="B86" s="320" t="s">
        <v>366</v>
      </c>
      <c r="C86" s="316">
        <v>144810</v>
      </c>
      <c r="D86" s="315"/>
      <c r="E86" s="314">
        <f>C86+D86</f>
        <v>144810</v>
      </c>
    </row>
    <row r="87" spans="1:5" s="319" customFormat="1" x14ac:dyDescent="0.25">
      <c r="A87" s="318" t="s">
        <v>456</v>
      </c>
      <c r="B87" s="320" t="s">
        <v>365</v>
      </c>
      <c r="C87" s="316">
        <v>144810</v>
      </c>
      <c r="D87" s="315"/>
      <c r="E87" s="314">
        <f>C87+D87</f>
        <v>144810</v>
      </c>
    </row>
    <row r="88" spans="1:5" s="319" customFormat="1" ht="25.5" x14ac:dyDescent="0.25">
      <c r="A88" s="318" t="s">
        <v>455</v>
      </c>
      <c r="B88" s="320" t="s">
        <v>364</v>
      </c>
      <c r="C88" s="316">
        <v>57924</v>
      </c>
      <c r="D88" s="315"/>
      <c r="E88" s="314">
        <f>C88+D88</f>
        <v>57924</v>
      </c>
    </row>
    <row r="89" spans="1:5" s="313" customFormat="1" ht="30" x14ac:dyDescent="0.25">
      <c r="A89" s="178" t="s">
        <v>454</v>
      </c>
      <c r="B89" s="185" t="s">
        <v>453</v>
      </c>
      <c r="C89" s="177">
        <v>2231343</v>
      </c>
      <c r="D89" s="176"/>
      <c r="E89" s="135">
        <f>C89+D89</f>
        <v>2231343</v>
      </c>
    </row>
    <row r="90" spans="1:5" s="313" customFormat="1" ht="45" x14ac:dyDescent="0.25">
      <c r="A90" s="178" t="s">
        <v>452</v>
      </c>
      <c r="B90" s="185" t="s">
        <v>451</v>
      </c>
      <c r="C90" s="177">
        <v>408616</v>
      </c>
      <c r="D90" s="176">
        <v>5702</v>
      </c>
      <c r="E90" s="135">
        <f>C90+D90</f>
        <v>414318</v>
      </c>
    </row>
    <row r="91" spans="1:5" s="313" customFormat="1" x14ac:dyDescent="0.25">
      <c r="A91" s="178" t="s">
        <v>450</v>
      </c>
      <c r="B91" s="185" t="s">
        <v>449</v>
      </c>
      <c r="C91" s="177">
        <v>171505</v>
      </c>
      <c r="D91" s="176"/>
      <c r="E91" s="135">
        <f>C91+D91</f>
        <v>171505</v>
      </c>
    </row>
    <row r="92" spans="1:5" s="313" customFormat="1" x14ac:dyDescent="0.25">
      <c r="A92" s="178" t="s">
        <v>448</v>
      </c>
      <c r="B92" s="185" t="s">
        <v>447</v>
      </c>
      <c r="C92" s="177">
        <f>C93+C94+C95</f>
        <v>160033</v>
      </c>
      <c r="D92" s="176">
        <f>D93+D94+D95</f>
        <v>0</v>
      </c>
      <c r="E92" s="135">
        <f>E93+E94+E95</f>
        <v>160033</v>
      </c>
    </row>
    <row r="93" spans="1:5" s="313" customFormat="1" x14ac:dyDescent="0.25">
      <c r="A93" s="318" t="s">
        <v>446</v>
      </c>
      <c r="B93" s="317" t="s">
        <v>439</v>
      </c>
      <c r="C93" s="316">
        <v>19553</v>
      </c>
      <c r="D93" s="315"/>
      <c r="E93" s="314">
        <f>C93+D93</f>
        <v>19553</v>
      </c>
    </row>
    <row r="94" spans="1:5" s="313" customFormat="1" x14ac:dyDescent="0.25">
      <c r="A94" s="318" t="s">
        <v>445</v>
      </c>
      <c r="B94" s="317" t="s">
        <v>444</v>
      </c>
      <c r="C94" s="316">
        <v>37868</v>
      </c>
      <c r="D94" s="315"/>
      <c r="E94" s="314">
        <f>C94+D94</f>
        <v>37868</v>
      </c>
    </row>
    <row r="95" spans="1:5" s="313" customFormat="1" x14ac:dyDescent="0.25">
      <c r="A95" s="318" t="s">
        <v>443</v>
      </c>
      <c r="B95" s="317" t="s">
        <v>442</v>
      </c>
      <c r="C95" s="316">
        <v>102612</v>
      </c>
      <c r="D95" s="315"/>
      <c r="E95" s="314">
        <f>C95+D95</f>
        <v>102612</v>
      </c>
    </row>
    <row r="96" spans="1:5" ht="28.5" x14ac:dyDescent="0.25">
      <c r="A96" s="133" t="s">
        <v>341</v>
      </c>
      <c r="B96" s="175" t="s">
        <v>342</v>
      </c>
      <c r="C96" s="174">
        <v>2006952</v>
      </c>
      <c r="D96" s="173"/>
      <c r="E96" s="139">
        <f>C96+D96</f>
        <v>2006952</v>
      </c>
    </row>
    <row r="97" spans="1:5" x14ac:dyDescent="0.25">
      <c r="A97" s="133" t="s">
        <v>343</v>
      </c>
      <c r="B97" s="175" t="s">
        <v>363</v>
      </c>
      <c r="C97" s="174">
        <v>218858</v>
      </c>
      <c r="D97" s="173"/>
      <c r="E97" s="139">
        <f>C97+D97</f>
        <v>218858</v>
      </c>
    </row>
    <row r="98" spans="1:5" x14ac:dyDescent="0.25">
      <c r="A98" s="148" t="s">
        <v>82</v>
      </c>
      <c r="B98" s="172" t="s">
        <v>344</v>
      </c>
      <c r="C98" s="149">
        <f>C21+C35+C46+C50</f>
        <v>36426362</v>
      </c>
      <c r="D98" s="149">
        <f>D21+D35+D46+D50</f>
        <v>235522</v>
      </c>
      <c r="E98" s="149">
        <f>E21+E35+E46+E50</f>
        <v>36661884</v>
      </c>
    </row>
    <row r="99" spans="1:5" hidden="1" x14ac:dyDescent="0.25">
      <c r="A99" s="133"/>
      <c r="B99" s="138"/>
      <c r="C99" s="142"/>
    </row>
    <row r="100" spans="1:5" hidden="1" x14ac:dyDescent="0.25">
      <c r="A100" s="133"/>
      <c r="B100" s="170"/>
      <c r="C100" s="142"/>
    </row>
    <row r="101" spans="1:5" s="145" customFormat="1" hidden="1" x14ac:dyDescent="0.25">
      <c r="A101" s="143"/>
      <c r="B101" s="171"/>
      <c r="C101" s="144"/>
    </row>
    <row r="102" spans="1:5" hidden="1" x14ac:dyDescent="0.25">
      <c r="A102" s="133"/>
      <c r="B102" s="170"/>
      <c r="C102" s="146"/>
    </row>
    <row r="103" spans="1:5" hidden="1" x14ac:dyDescent="0.25">
      <c r="A103" s="133"/>
      <c r="B103" s="169"/>
      <c r="C103" s="147"/>
    </row>
    <row r="104" spans="1:5" x14ac:dyDescent="0.25">
      <c r="B104" s="168"/>
    </row>
  </sheetData>
  <mergeCells count="17">
    <mergeCell ref="B10:E10"/>
    <mergeCell ref="B1:E1"/>
    <mergeCell ref="B3:E3"/>
    <mergeCell ref="B4:E4"/>
    <mergeCell ref="B5:E5"/>
    <mergeCell ref="B6:E6"/>
    <mergeCell ref="B7:E7"/>
    <mergeCell ref="A18:C18"/>
    <mergeCell ref="B2:E2"/>
    <mergeCell ref="B11:E11"/>
    <mergeCell ref="B12:E12"/>
    <mergeCell ref="B13:E13"/>
    <mergeCell ref="B14:E14"/>
    <mergeCell ref="B15:E15"/>
    <mergeCell ref="B16:E16"/>
    <mergeCell ref="B8:E8"/>
    <mergeCell ref="B9:E9"/>
  </mergeCells>
  <pageMargins left="1.1811023622047245" right="0.39370078740157483" top="0.78740157480314965" bottom="0.59055118110236227" header="0.31496062992125984" footer="0.31496062992125984"/>
  <pageSetup paperSize="9" scale="96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85"/>
  <sheetViews>
    <sheetView showZeros="0" workbookViewId="0">
      <selection activeCell="V21" sqref="V21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hidden="1" customWidth="1"/>
    <col min="8" max="9" width="10" style="352" hidden="1" customWidth="1"/>
    <col min="10" max="10" width="10.28515625" style="352" hidden="1" customWidth="1"/>
    <col min="11" max="11" width="9.140625" style="35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7" x14ac:dyDescent="0.25">
      <c r="B1" s="423" t="s">
        <v>381</v>
      </c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</row>
    <row r="2" spans="1:17" x14ac:dyDescent="0.25">
      <c r="B2" s="423" t="s">
        <v>380</v>
      </c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</row>
    <row r="3" spans="1:17" x14ac:dyDescent="0.25">
      <c r="B3" s="423" t="s">
        <v>379</v>
      </c>
      <c r="C3" s="423"/>
      <c r="D3" s="423"/>
      <c r="E3" s="423"/>
      <c r="F3" s="423"/>
      <c r="G3" s="423"/>
      <c r="H3" s="423"/>
      <c r="I3" s="423"/>
      <c r="J3" s="423"/>
      <c r="K3" s="423"/>
      <c r="L3" s="423"/>
      <c r="M3" s="423"/>
      <c r="N3" s="423"/>
      <c r="O3" s="423"/>
    </row>
    <row r="4" spans="1:17" x14ac:dyDescent="0.25">
      <c r="B4" s="423" t="s">
        <v>415</v>
      </c>
      <c r="C4" s="423"/>
      <c r="D4" s="423"/>
      <c r="E4" s="423"/>
      <c r="F4" s="423"/>
      <c r="G4" s="423"/>
      <c r="H4" s="423"/>
      <c r="I4" s="423"/>
      <c r="J4" s="423"/>
      <c r="K4" s="423"/>
      <c r="L4" s="423"/>
      <c r="M4" s="423"/>
      <c r="N4" s="423"/>
      <c r="O4" s="423"/>
    </row>
    <row r="5" spans="1:17" ht="15" customHeight="1" x14ac:dyDescent="0.25">
      <c r="B5" s="424" t="s">
        <v>414</v>
      </c>
      <c r="C5" s="424"/>
      <c r="D5" s="424"/>
      <c r="E5" s="424"/>
      <c r="F5" s="424"/>
      <c r="G5" s="424"/>
      <c r="H5" s="424"/>
      <c r="I5" s="424"/>
      <c r="J5" s="424"/>
      <c r="K5" s="424"/>
      <c r="L5" s="424"/>
      <c r="M5" s="424"/>
      <c r="N5" s="424"/>
      <c r="O5" s="424"/>
    </row>
    <row r="6" spans="1:17" ht="15" customHeight="1" x14ac:dyDescent="0.25">
      <c r="B6" s="424" t="s">
        <v>500</v>
      </c>
      <c r="C6" s="424"/>
      <c r="D6" s="424"/>
      <c r="E6" s="424"/>
      <c r="F6" s="424"/>
      <c r="G6" s="424"/>
      <c r="H6" s="424"/>
      <c r="I6" s="424"/>
      <c r="J6" s="424"/>
      <c r="K6" s="424"/>
      <c r="L6" s="424"/>
      <c r="M6" s="424"/>
      <c r="N6" s="424"/>
      <c r="O6" s="424"/>
    </row>
    <row r="7" spans="1:17" ht="15" customHeight="1" x14ac:dyDescent="0.25">
      <c r="B7" s="424" t="s">
        <v>499</v>
      </c>
      <c r="C7" s="424"/>
      <c r="D7" s="424"/>
      <c r="E7" s="424"/>
      <c r="F7" s="424"/>
      <c r="G7" s="424"/>
      <c r="H7" s="424"/>
      <c r="I7" s="424"/>
      <c r="J7" s="424"/>
      <c r="K7" s="424"/>
      <c r="L7" s="424"/>
      <c r="M7" s="424"/>
      <c r="N7" s="424"/>
      <c r="O7" s="424"/>
    </row>
    <row r="8" spans="1:17" ht="15" customHeight="1" x14ac:dyDescent="0.25">
      <c r="B8" s="424" t="s">
        <v>495</v>
      </c>
      <c r="C8" s="424"/>
      <c r="D8" s="424"/>
      <c r="E8" s="424"/>
      <c r="F8" s="424"/>
      <c r="G8" s="424"/>
      <c r="H8" s="424"/>
      <c r="I8" s="424"/>
      <c r="J8" s="424"/>
      <c r="K8" s="424"/>
      <c r="L8" s="424"/>
      <c r="M8" s="424"/>
      <c r="N8" s="424"/>
      <c r="O8" s="424"/>
    </row>
    <row r="9" spans="1:17" ht="15" customHeight="1" x14ac:dyDescent="0.25">
      <c r="B9" s="424" t="s">
        <v>516</v>
      </c>
      <c r="C9" s="424"/>
      <c r="D9" s="424"/>
      <c r="E9" s="424"/>
      <c r="F9" s="424"/>
      <c r="G9" s="424"/>
      <c r="H9" s="424"/>
      <c r="I9" s="424"/>
      <c r="J9" s="424"/>
      <c r="K9" s="424"/>
      <c r="L9" s="424"/>
      <c r="M9" s="424"/>
      <c r="N9" s="424"/>
      <c r="O9" s="424"/>
    </row>
    <row r="10" spans="1:17" ht="15" customHeight="1" x14ac:dyDescent="0.25">
      <c r="B10" s="424" t="s">
        <v>511</v>
      </c>
      <c r="C10" s="424"/>
      <c r="D10" s="424"/>
      <c r="E10" s="424"/>
      <c r="F10" s="424"/>
      <c r="G10" s="424"/>
      <c r="H10" s="424"/>
      <c r="I10" s="424"/>
      <c r="J10" s="424"/>
      <c r="K10" s="424"/>
      <c r="L10" s="424"/>
      <c r="M10" s="424"/>
      <c r="N10" s="424"/>
      <c r="O10" s="424"/>
    </row>
    <row r="11" spans="1:17" x14ac:dyDescent="0.25">
      <c r="E11" s="3"/>
      <c r="F11" s="3"/>
      <c r="G11" s="3"/>
      <c r="H11" s="356"/>
      <c r="I11" s="356"/>
      <c r="J11" s="356"/>
      <c r="L11" s="3"/>
      <c r="M11" s="3"/>
      <c r="N11" s="3"/>
    </row>
    <row r="12" spans="1:17" ht="38.25" customHeight="1" x14ac:dyDescent="0.25">
      <c r="A12" s="395" t="s">
        <v>270</v>
      </c>
      <c r="B12" s="395"/>
      <c r="C12" s="395"/>
      <c r="D12" s="395"/>
      <c r="E12" s="395"/>
      <c r="F12" s="395"/>
      <c r="G12" s="395"/>
      <c r="H12" s="395"/>
      <c r="I12" s="395"/>
      <c r="J12" s="395"/>
      <c r="K12" s="395"/>
      <c r="L12" s="395"/>
      <c r="M12" s="395"/>
      <c r="N12" s="395"/>
      <c r="O12" s="395"/>
    </row>
    <row r="13" spans="1:17" ht="18.75" customHeight="1" x14ac:dyDescent="0.25">
      <c r="A13" s="309"/>
      <c r="B13" s="309"/>
      <c r="C13" s="309"/>
      <c r="D13" s="259"/>
      <c r="E13" s="259"/>
      <c r="F13" s="259"/>
      <c r="G13" s="259"/>
      <c r="H13" s="259"/>
      <c r="I13" s="259"/>
      <c r="J13" s="259"/>
      <c r="K13" s="259"/>
      <c r="L13" s="259"/>
      <c r="M13" s="259"/>
      <c r="N13" s="259"/>
      <c r="O13" s="4" t="s">
        <v>187</v>
      </c>
    </row>
    <row r="14" spans="1:17" x14ac:dyDescent="0.25">
      <c r="A14" s="404" t="s">
        <v>5</v>
      </c>
      <c r="B14" s="407" t="s">
        <v>436</v>
      </c>
      <c r="C14" s="407" t="s">
        <v>60</v>
      </c>
      <c r="D14" s="397" t="s">
        <v>425</v>
      </c>
      <c r="E14" s="417" t="s">
        <v>217</v>
      </c>
      <c r="F14" s="417"/>
      <c r="G14" s="417"/>
      <c r="H14" s="410" t="s">
        <v>427</v>
      </c>
      <c r="I14" s="416" t="s">
        <v>217</v>
      </c>
      <c r="J14" s="416"/>
      <c r="K14" s="416"/>
      <c r="L14" s="396" t="s">
        <v>0</v>
      </c>
      <c r="M14" s="396" t="s">
        <v>217</v>
      </c>
      <c r="N14" s="396"/>
      <c r="O14" s="396"/>
    </row>
    <row r="15" spans="1:17" x14ac:dyDescent="0.25">
      <c r="A15" s="405"/>
      <c r="B15" s="408"/>
      <c r="C15" s="408"/>
      <c r="D15" s="398"/>
      <c r="E15" s="417" t="s">
        <v>1</v>
      </c>
      <c r="F15" s="417"/>
      <c r="G15" s="403" t="s">
        <v>2</v>
      </c>
      <c r="H15" s="411"/>
      <c r="I15" s="416" t="s">
        <v>1</v>
      </c>
      <c r="J15" s="416"/>
      <c r="K15" s="394" t="s">
        <v>2</v>
      </c>
      <c r="L15" s="396"/>
      <c r="M15" s="396" t="s">
        <v>1</v>
      </c>
      <c r="N15" s="396"/>
      <c r="O15" s="384" t="s">
        <v>2</v>
      </c>
      <c r="Q15" s="164"/>
    </row>
    <row r="16" spans="1:17" ht="30.75" customHeight="1" x14ac:dyDescent="0.25">
      <c r="A16" s="406"/>
      <c r="B16" s="409"/>
      <c r="C16" s="409"/>
      <c r="D16" s="399"/>
      <c r="E16" s="305" t="s">
        <v>3</v>
      </c>
      <c r="F16" s="299" t="s">
        <v>4</v>
      </c>
      <c r="G16" s="403"/>
      <c r="H16" s="412"/>
      <c r="I16" s="304" t="s">
        <v>3</v>
      </c>
      <c r="J16" s="300" t="s">
        <v>4</v>
      </c>
      <c r="K16" s="394"/>
      <c r="L16" s="396"/>
      <c r="M16" s="296" t="s">
        <v>3</v>
      </c>
      <c r="N16" s="302" t="s">
        <v>4</v>
      </c>
      <c r="O16" s="384"/>
      <c r="P16" s="114"/>
    </row>
    <row r="17" spans="1:17" ht="15.95" customHeight="1" x14ac:dyDescent="0.25">
      <c r="A17" s="7" t="s">
        <v>79</v>
      </c>
      <c r="B17" s="380" t="s">
        <v>6</v>
      </c>
      <c r="C17" s="380"/>
      <c r="D17" s="380"/>
      <c r="E17" s="380"/>
      <c r="F17" s="380"/>
      <c r="G17" s="380"/>
      <c r="H17" s="380"/>
      <c r="I17" s="380"/>
      <c r="J17" s="380"/>
      <c r="K17" s="380"/>
      <c r="L17" s="380"/>
      <c r="M17" s="380"/>
      <c r="N17" s="380"/>
      <c r="O17" s="380"/>
      <c r="Q17" s="164"/>
    </row>
    <row r="18" spans="1:17" ht="15" customHeight="1" x14ac:dyDescent="0.25">
      <c r="A18" s="7" t="s">
        <v>201</v>
      </c>
      <c r="B18" s="63" t="s">
        <v>20</v>
      </c>
      <c r="C18" s="80"/>
      <c r="D18" s="200">
        <f>SUM(D19:D20)</f>
        <v>59532</v>
      </c>
      <c r="E18" s="200">
        <f>SUM(E19:E20)</f>
        <v>857</v>
      </c>
      <c r="F18" s="200">
        <f>SUM(F19:F20)</f>
        <v>321</v>
      </c>
      <c r="G18" s="200">
        <f>SUM(G19:G20)</f>
        <v>58675</v>
      </c>
      <c r="H18" s="278">
        <f>SUM(H19:H20)</f>
        <v>0</v>
      </c>
      <c r="I18" s="278">
        <f>SUM(I19:I20)</f>
        <v>0</v>
      </c>
      <c r="J18" s="278">
        <f>SUM(J19:J20)</f>
        <v>0</v>
      </c>
      <c r="K18" s="278">
        <f>SUM(K19:K20)</f>
        <v>0</v>
      </c>
      <c r="L18" s="81">
        <f>SUM(L19:L20)</f>
        <v>59532</v>
      </c>
      <c r="M18" s="81">
        <f>SUM(M19:M20)</f>
        <v>857</v>
      </c>
      <c r="N18" s="81">
        <f>SUM(N19:N20)</f>
        <v>321</v>
      </c>
      <c r="O18" s="10">
        <f>SUM(O19:O20)</f>
        <v>58675</v>
      </c>
      <c r="P18" s="229" t="s">
        <v>394</v>
      </c>
      <c r="Q18" s="228">
        <f>L19</f>
        <v>13121</v>
      </c>
    </row>
    <row r="19" spans="1:17" ht="15" customHeight="1" x14ac:dyDescent="0.25">
      <c r="A19" s="13"/>
      <c r="B19" s="63"/>
      <c r="C19" s="9" t="s">
        <v>9</v>
      </c>
      <c r="D19" s="197">
        <f>E19+G19</f>
        <v>13121</v>
      </c>
      <c r="E19" s="197">
        <v>785</v>
      </c>
      <c r="F19" s="197">
        <v>321</v>
      </c>
      <c r="G19" s="197">
        <v>12336</v>
      </c>
      <c r="H19" s="194">
        <f>I19+K19</f>
        <v>0</v>
      </c>
      <c r="I19" s="194"/>
      <c r="J19" s="194"/>
      <c r="K19" s="194"/>
      <c r="L19" s="10">
        <f>M19+O19</f>
        <v>13121</v>
      </c>
      <c r="M19" s="10">
        <f>E19+I19</f>
        <v>785</v>
      </c>
      <c r="N19" s="10">
        <f>F19+J19</f>
        <v>321</v>
      </c>
      <c r="O19" s="10">
        <f>G19+K19</f>
        <v>12336</v>
      </c>
      <c r="P19" s="229" t="s">
        <v>393</v>
      </c>
      <c r="Q19" s="228"/>
    </row>
    <row r="20" spans="1:17" ht="15" customHeight="1" x14ac:dyDescent="0.25">
      <c r="A20" s="13"/>
      <c r="B20" s="108"/>
      <c r="C20" s="9" t="s">
        <v>21</v>
      </c>
      <c r="D20" s="197">
        <f>E20+G20</f>
        <v>46411</v>
      </c>
      <c r="E20" s="197">
        <v>72</v>
      </c>
      <c r="F20" s="197"/>
      <c r="G20" s="197">
        <v>46339</v>
      </c>
      <c r="H20" s="194">
        <f>I20+K20</f>
        <v>0</v>
      </c>
      <c r="I20" s="194"/>
      <c r="J20" s="194"/>
      <c r="K20" s="194"/>
      <c r="L20" s="10">
        <f>M20+O20</f>
        <v>46411</v>
      </c>
      <c r="M20" s="10">
        <f>E20+I20</f>
        <v>72</v>
      </c>
      <c r="N20" s="10">
        <f>F20+J20</f>
        <v>0</v>
      </c>
      <c r="O20" s="10">
        <f>G20+K20</f>
        <v>46339</v>
      </c>
      <c r="P20" s="229" t="s">
        <v>392</v>
      </c>
      <c r="Q20" s="228">
        <f>L20</f>
        <v>46411</v>
      </c>
    </row>
    <row r="21" spans="1:17" ht="15.95" customHeight="1" x14ac:dyDescent="0.25">
      <c r="A21" s="109" t="s">
        <v>80</v>
      </c>
      <c r="B21" s="1" t="s">
        <v>193</v>
      </c>
      <c r="C21" s="16"/>
      <c r="D21" s="195">
        <f>D18</f>
        <v>59532</v>
      </c>
      <c r="E21" s="195">
        <f>E18</f>
        <v>857</v>
      </c>
      <c r="F21" s="195">
        <f>F18</f>
        <v>321</v>
      </c>
      <c r="G21" s="195">
        <f>G18</f>
        <v>58675</v>
      </c>
      <c r="H21" s="194">
        <f>H18</f>
        <v>0</v>
      </c>
      <c r="I21" s="194">
        <f>I18</f>
        <v>0</v>
      </c>
      <c r="J21" s="194">
        <f>J18</f>
        <v>0</v>
      </c>
      <c r="K21" s="194">
        <f>K18</f>
        <v>0</v>
      </c>
      <c r="L21" s="1">
        <f>L18</f>
        <v>59532</v>
      </c>
      <c r="M21" s="1">
        <f>M18</f>
        <v>857</v>
      </c>
      <c r="N21" s="1">
        <f>N18</f>
        <v>321</v>
      </c>
      <c r="O21" s="1">
        <f>O18</f>
        <v>58675</v>
      </c>
      <c r="P21" s="229" t="s">
        <v>391</v>
      </c>
      <c r="Q21" s="228">
        <f>L24+L41</f>
        <v>248348</v>
      </c>
    </row>
    <row r="22" spans="1:17" ht="15.95" customHeight="1" x14ac:dyDescent="0.25">
      <c r="A22" s="11" t="s">
        <v>81</v>
      </c>
      <c r="B22" s="380" t="s">
        <v>66</v>
      </c>
      <c r="C22" s="380"/>
      <c r="D22" s="380"/>
      <c r="E22" s="380"/>
      <c r="F22" s="380"/>
      <c r="G22" s="380"/>
      <c r="H22" s="380"/>
      <c r="I22" s="380"/>
      <c r="J22" s="380"/>
      <c r="K22" s="380"/>
      <c r="L22" s="380"/>
      <c r="M22" s="380"/>
      <c r="N22" s="380"/>
      <c r="O22" s="380"/>
      <c r="P22" s="229" t="s">
        <v>390</v>
      </c>
      <c r="Q22" s="228">
        <f>L25</f>
        <v>527747</v>
      </c>
    </row>
    <row r="23" spans="1:17" ht="15" customHeight="1" x14ac:dyDescent="0.25">
      <c r="A23" s="7" t="s">
        <v>82</v>
      </c>
      <c r="B23" s="49" t="s">
        <v>20</v>
      </c>
      <c r="C23" s="215"/>
      <c r="D23" s="200">
        <f>D24+D25+D26+D27</f>
        <v>716471</v>
      </c>
      <c r="E23" s="200">
        <f>E24+E25+E26+E27</f>
        <v>3575</v>
      </c>
      <c r="F23" s="200">
        <f>F24+F25+F26+F27</f>
        <v>2607</v>
      </c>
      <c r="G23" s="200">
        <f>G24+G25+G26+G27</f>
        <v>712896</v>
      </c>
      <c r="H23" s="278">
        <f>H24+H25+H26+H27</f>
        <v>11664</v>
      </c>
      <c r="I23" s="278">
        <f>I24+I25+I26+I27</f>
        <v>0</v>
      </c>
      <c r="J23" s="278">
        <f>J24+J25+J26+J27</f>
        <v>0</v>
      </c>
      <c r="K23" s="278">
        <f>K24+K25+K26+K27</f>
        <v>11664</v>
      </c>
      <c r="L23" s="81">
        <f>L24+L25+L26+L27</f>
        <v>728135</v>
      </c>
      <c r="M23" s="81">
        <f>M24+M25+M26+M27</f>
        <v>3575</v>
      </c>
      <c r="N23" s="81">
        <f>N24+N25+N26+N27</f>
        <v>2607</v>
      </c>
      <c r="O23" s="10">
        <f>O24+O25+O26+O27</f>
        <v>724560</v>
      </c>
      <c r="P23" s="229" t="s">
        <v>389</v>
      </c>
      <c r="Q23" s="228">
        <f>L26</f>
        <v>3649</v>
      </c>
    </row>
    <row r="24" spans="1:17" ht="15" customHeight="1" x14ac:dyDescent="0.25">
      <c r="A24" s="13"/>
      <c r="B24" s="49"/>
      <c r="C24" s="22" t="s">
        <v>25</v>
      </c>
      <c r="D24" s="197">
        <f>E24+G24</f>
        <v>156395</v>
      </c>
      <c r="E24" s="197"/>
      <c r="F24" s="197"/>
      <c r="G24" s="197">
        <v>156395</v>
      </c>
      <c r="H24" s="194">
        <f>I24+K24</f>
        <v>0</v>
      </c>
      <c r="I24" s="194"/>
      <c r="J24" s="194"/>
      <c r="K24" s="194"/>
      <c r="L24" s="10">
        <f>M24+O24</f>
        <v>156395</v>
      </c>
      <c r="M24" s="10">
        <f>E24+I24</f>
        <v>0</v>
      </c>
      <c r="N24" s="10">
        <f>F24+J24</f>
        <v>0</v>
      </c>
      <c r="O24" s="10">
        <f>G24+K24</f>
        <v>156395</v>
      </c>
      <c r="P24" s="229" t="s">
        <v>388</v>
      </c>
      <c r="Q24" s="228">
        <f>L30</f>
        <v>58909</v>
      </c>
    </row>
    <row r="25" spans="1:17" x14ac:dyDescent="0.25">
      <c r="A25" s="31"/>
      <c r="B25" s="32"/>
      <c r="C25" s="59" t="s">
        <v>33</v>
      </c>
      <c r="D25" s="197">
        <f>E25+G25</f>
        <v>516083</v>
      </c>
      <c r="E25" s="197"/>
      <c r="F25" s="197"/>
      <c r="G25" s="197">
        <v>516083</v>
      </c>
      <c r="H25" s="194">
        <f>I25+K25</f>
        <v>11664</v>
      </c>
      <c r="I25" s="194"/>
      <c r="J25" s="194"/>
      <c r="K25" s="194">
        <v>11664</v>
      </c>
      <c r="L25" s="10">
        <f>M25+O25</f>
        <v>527747</v>
      </c>
      <c r="M25" s="10">
        <f>E25+I25</f>
        <v>0</v>
      </c>
      <c r="N25" s="10">
        <f>F25+J25</f>
        <v>0</v>
      </c>
      <c r="O25" s="10">
        <f>G25+K25</f>
        <v>527747</v>
      </c>
      <c r="P25" s="229" t="s">
        <v>387</v>
      </c>
      <c r="Q25" s="228">
        <f>L27+L34+L44+L45</f>
        <v>1066950</v>
      </c>
    </row>
    <row r="26" spans="1:17" ht="15" customHeight="1" x14ac:dyDescent="0.25">
      <c r="A26" s="31"/>
      <c r="B26" s="32"/>
      <c r="C26" s="59" t="s">
        <v>22</v>
      </c>
      <c r="D26" s="197">
        <f>E26+G26</f>
        <v>3649</v>
      </c>
      <c r="E26" s="197"/>
      <c r="F26" s="197"/>
      <c r="G26" s="197">
        <v>3649</v>
      </c>
      <c r="H26" s="194">
        <f>I26+K26</f>
        <v>0</v>
      </c>
      <c r="I26" s="194"/>
      <c r="J26" s="194"/>
      <c r="K26" s="194"/>
      <c r="L26" s="10">
        <f>M26+O26</f>
        <v>3649</v>
      </c>
      <c r="M26" s="10">
        <f>E26+I26</f>
        <v>0</v>
      </c>
      <c r="N26" s="10">
        <f>F26+J26</f>
        <v>0</v>
      </c>
      <c r="O26" s="10">
        <f>G26+K26</f>
        <v>3649</v>
      </c>
      <c r="P26" s="229" t="s">
        <v>386</v>
      </c>
      <c r="Q26" s="228">
        <f>L35+L36+L37+L38</f>
        <v>22789</v>
      </c>
    </row>
    <row r="27" spans="1:17" ht="24.75" customHeight="1" x14ac:dyDescent="0.25">
      <c r="A27" s="31"/>
      <c r="B27" s="32"/>
      <c r="C27" s="59" t="s">
        <v>32</v>
      </c>
      <c r="D27" s="197">
        <f>E27+G27</f>
        <v>40344</v>
      </c>
      <c r="E27" s="197">
        <v>3575</v>
      </c>
      <c r="F27" s="197">
        <v>2607</v>
      </c>
      <c r="G27" s="197">
        <v>36769</v>
      </c>
      <c r="H27" s="194">
        <f>I27+K27</f>
        <v>0</v>
      </c>
      <c r="I27" s="194"/>
      <c r="J27" s="194"/>
      <c r="K27" s="194"/>
      <c r="L27" s="10">
        <f>M27+O27</f>
        <v>40344</v>
      </c>
      <c r="M27" s="10">
        <f>E27+I27</f>
        <v>3575</v>
      </c>
      <c r="N27" s="10">
        <f>F27+J27</f>
        <v>2607</v>
      </c>
      <c r="O27" s="10">
        <f>G27+K27</f>
        <v>36769</v>
      </c>
      <c r="P27" s="229" t="s">
        <v>385</v>
      </c>
      <c r="Q27" s="228"/>
    </row>
    <row r="28" spans="1:17" ht="15.95" customHeight="1" x14ac:dyDescent="0.25">
      <c r="A28" s="109" t="s">
        <v>83</v>
      </c>
      <c r="B28" s="1" t="s">
        <v>194</v>
      </c>
      <c r="C28" s="16"/>
      <c r="D28" s="195">
        <f>D23</f>
        <v>716471</v>
      </c>
      <c r="E28" s="195">
        <f>E23</f>
        <v>3575</v>
      </c>
      <c r="F28" s="195">
        <f>F23</f>
        <v>2607</v>
      </c>
      <c r="G28" s="195">
        <f>G23</f>
        <v>712896</v>
      </c>
      <c r="H28" s="194">
        <f>H23</f>
        <v>11664</v>
      </c>
      <c r="I28" s="194">
        <f>I23</f>
        <v>0</v>
      </c>
      <c r="J28" s="194">
        <f>J23</f>
        <v>0</v>
      </c>
      <c r="K28" s="194">
        <f>K23</f>
        <v>11664</v>
      </c>
      <c r="L28" s="1">
        <f>L23</f>
        <v>728135</v>
      </c>
      <c r="M28" s="1">
        <f>M23</f>
        <v>3575</v>
      </c>
      <c r="N28" s="1">
        <f>N23</f>
        <v>2607</v>
      </c>
      <c r="O28" s="1">
        <f>O23</f>
        <v>724560</v>
      </c>
      <c r="P28" s="227" t="s">
        <v>190</v>
      </c>
      <c r="Q28" s="226">
        <f>SUM(Q18:Q27)</f>
        <v>1987924</v>
      </c>
    </row>
    <row r="29" spans="1:17" ht="15.95" customHeight="1" x14ac:dyDescent="0.25">
      <c r="A29" s="13" t="s">
        <v>84</v>
      </c>
      <c r="B29" s="468" t="s">
        <v>70</v>
      </c>
      <c r="C29" s="469"/>
      <c r="D29" s="469"/>
      <c r="E29" s="469"/>
      <c r="F29" s="469"/>
      <c r="G29" s="469"/>
      <c r="H29" s="469"/>
      <c r="I29" s="469"/>
      <c r="J29" s="469"/>
      <c r="K29" s="469"/>
      <c r="L29" s="469"/>
      <c r="M29" s="469"/>
      <c r="N29" s="469"/>
      <c r="O29" s="470"/>
      <c r="P29" s="151"/>
      <c r="Q29" s="151"/>
    </row>
    <row r="30" spans="1:17" ht="15" customHeight="1" x14ac:dyDescent="0.25">
      <c r="A30" s="7" t="s">
        <v>85</v>
      </c>
      <c r="B30" s="18" t="s">
        <v>20</v>
      </c>
      <c r="C30" s="9" t="s">
        <v>34</v>
      </c>
      <c r="D30" s="197">
        <f>E30+G30</f>
        <v>58909</v>
      </c>
      <c r="E30" s="197"/>
      <c r="F30" s="197"/>
      <c r="G30" s="197">
        <v>58909</v>
      </c>
      <c r="H30" s="194">
        <f>I30+K30</f>
        <v>0</v>
      </c>
      <c r="I30" s="194"/>
      <c r="J30" s="194"/>
      <c r="K30" s="194"/>
      <c r="L30" s="10">
        <f>M30+O30</f>
        <v>58909</v>
      </c>
      <c r="M30" s="10">
        <f>E30+I30</f>
        <v>0</v>
      </c>
      <c r="N30" s="10">
        <f>F30+J30</f>
        <v>0</v>
      </c>
      <c r="O30" s="10">
        <f>G30+K30</f>
        <v>58909</v>
      </c>
      <c r="P30" s="151"/>
      <c r="Q30" s="151">
        <f>Q28-L47</f>
        <v>0</v>
      </c>
    </row>
    <row r="31" spans="1:17" ht="15.95" customHeight="1" x14ac:dyDescent="0.25">
      <c r="A31" s="109" t="s">
        <v>86</v>
      </c>
      <c r="B31" s="1" t="s">
        <v>195</v>
      </c>
      <c r="C31" s="110"/>
      <c r="D31" s="195">
        <f>D30</f>
        <v>58909</v>
      </c>
      <c r="E31" s="195">
        <f>E30</f>
        <v>0</v>
      </c>
      <c r="F31" s="195">
        <f>F30</f>
        <v>0</v>
      </c>
      <c r="G31" s="195">
        <f>G30</f>
        <v>58909</v>
      </c>
      <c r="H31" s="194">
        <f>H30</f>
        <v>0</v>
      </c>
      <c r="I31" s="194">
        <f>I30</f>
        <v>0</v>
      </c>
      <c r="J31" s="194">
        <f>J30</f>
        <v>0</v>
      </c>
      <c r="K31" s="194">
        <f>K30</f>
        <v>0</v>
      </c>
      <c r="L31" s="1">
        <f>L30</f>
        <v>58909</v>
      </c>
      <c r="M31" s="1">
        <f>M30</f>
        <v>0</v>
      </c>
      <c r="N31" s="1">
        <f>N30</f>
        <v>0</v>
      </c>
      <c r="O31" s="1">
        <f>O30</f>
        <v>58909</v>
      </c>
    </row>
    <row r="32" spans="1:17" ht="15.95" customHeight="1" x14ac:dyDescent="0.25">
      <c r="A32" s="7" t="s">
        <v>87</v>
      </c>
      <c r="B32" s="385" t="s">
        <v>189</v>
      </c>
      <c r="C32" s="386"/>
      <c r="D32" s="386"/>
      <c r="E32" s="386"/>
      <c r="F32" s="386"/>
      <c r="G32" s="386"/>
      <c r="H32" s="386"/>
      <c r="I32" s="386"/>
      <c r="J32" s="386"/>
      <c r="K32" s="386"/>
      <c r="L32" s="386"/>
      <c r="M32" s="386"/>
      <c r="N32" s="386"/>
      <c r="O32" s="387"/>
    </row>
    <row r="33" spans="1:15" ht="15" customHeight="1" x14ac:dyDescent="0.25">
      <c r="A33" s="7" t="s">
        <v>88</v>
      </c>
      <c r="B33" s="48" t="s">
        <v>20</v>
      </c>
      <c r="C33" s="22"/>
      <c r="D33" s="197">
        <f>SUM(D34:D35)</f>
        <v>98572</v>
      </c>
      <c r="E33" s="197">
        <f>SUM(E34:E35)</f>
        <v>12650</v>
      </c>
      <c r="F33" s="197">
        <f>SUM(F34:F35)</f>
        <v>0</v>
      </c>
      <c r="G33" s="197">
        <f>SUM(G34:G35)</f>
        <v>85922</v>
      </c>
      <c r="H33" s="194">
        <f>SUM(H34:H35)</f>
        <v>0</v>
      </c>
      <c r="I33" s="194">
        <f>SUM(I34:I35)</f>
        <v>0</v>
      </c>
      <c r="J33" s="194">
        <f>SUM(J34:J35)</f>
        <v>0</v>
      </c>
      <c r="K33" s="194">
        <f>SUM(K34:K35)</f>
        <v>0</v>
      </c>
      <c r="L33" s="10">
        <f>SUM(L34:L35)</f>
        <v>98572</v>
      </c>
      <c r="M33" s="10">
        <f>SUM(M34:M35)</f>
        <v>12650</v>
      </c>
      <c r="N33" s="10">
        <f>SUM(N34:N35)</f>
        <v>0</v>
      </c>
      <c r="O33" s="10">
        <f>SUM(O34:O35)</f>
        <v>85922</v>
      </c>
    </row>
    <row r="34" spans="1:15" ht="15" customHeight="1" x14ac:dyDescent="0.25">
      <c r="A34" s="13"/>
      <c r="B34" s="66"/>
      <c r="C34" s="22" t="s">
        <v>32</v>
      </c>
      <c r="D34" s="197">
        <f>E34+G34</f>
        <v>85683</v>
      </c>
      <c r="E34" s="198">
        <v>8450</v>
      </c>
      <c r="F34" s="198"/>
      <c r="G34" s="198">
        <v>77233</v>
      </c>
      <c r="H34" s="194">
        <f>I34+K34</f>
        <v>0</v>
      </c>
      <c r="I34" s="194"/>
      <c r="J34" s="194"/>
      <c r="K34" s="194"/>
      <c r="L34" s="10">
        <f>M34+O34</f>
        <v>85683</v>
      </c>
      <c r="M34" s="10">
        <f>E34+I34</f>
        <v>8450</v>
      </c>
      <c r="N34" s="10">
        <f>F34+J34</f>
        <v>0</v>
      </c>
      <c r="O34" s="10">
        <f>G34+K34</f>
        <v>77233</v>
      </c>
    </row>
    <row r="35" spans="1:15" ht="15" customHeight="1" x14ac:dyDescent="0.25">
      <c r="A35" s="13"/>
      <c r="B35" s="66"/>
      <c r="C35" s="22" t="s">
        <v>57</v>
      </c>
      <c r="D35" s="197">
        <f>E35+G35</f>
        <v>12889</v>
      </c>
      <c r="E35" s="198">
        <v>4200</v>
      </c>
      <c r="F35" s="198"/>
      <c r="G35" s="198">
        <v>8689</v>
      </c>
      <c r="H35" s="194">
        <f>I35+K35</f>
        <v>0</v>
      </c>
      <c r="I35" s="194"/>
      <c r="J35" s="194"/>
      <c r="K35" s="194"/>
      <c r="L35" s="10">
        <f>M35+O35</f>
        <v>12889</v>
      </c>
      <c r="M35" s="10">
        <f>E35+I35</f>
        <v>4200</v>
      </c>
      <c r="N35" s="10">
        <f>F35+J35</f>
        <v>0</v>
      </c>
      <c r="O35" s="10">
        <f>G35+K35</f>
        <v>8689</v>
      </c>
    </row>
    <row r="36" spans="1:15" ht="15" customHeight="1" x14ac:dyDescent="0.25">
      <c r="A36" s="7" t="s">
        <v>89</v>
      </c>
      <c r="B36" s="21" t="s">
        <v>175</v>
      </c>
      <c r="C36" s="22" t="s">
        <v>57</v>
      </c>
      <c r="D36" s="197">
        <f>E36+G36</f>
        <v>4200</v>
      </c>
      <c r="E36" s="197">
        <v>4200</v>
      </c>
      <c r="F36" s="197"/>
      <c r="G36" s="197"/>
      <c r="H36" s="194">
        <f>I36+K36</f>
        <v>0</v>
      </c>
      <c r="I36" s="194"/>
      <c r="J36" s="194"/>
      <c r="K36" s="194"/>
      <c r="L36" s="10">
        <f>M36+O36</f>
        <v>4200</v>
      </c>
      <c r="M36" s="10">
        <f>E36+I36</f>
        <v>4200</v>
      </c>
      <c r="N36" s="10">
        <f>F36+J36</f>
        <v>0</v>
      </c>
      <c r="O36" s="10">
        <f>G36+K36</f>
        <v>0</v>
      </c>
    </row>
    <row r="37" spans="1:15" ht="15" customHeight="1" x14ac:dyDescent="0.25">
      <c r="A37" s="7" t="s">
        <v>90</v>
      </c>
      <c r="B37" s="18" t="s">
        <v>37</v>
      </c>
      <c r="C37" s="9" t="s">
        <v>57</v>
      </c>
      <c r="D37" s="197">
        <f>E37+G37</f>
        <v>2600</v>
      </c>
      <c r="E37" s="197">
        <v>2600</v>
      </c>
      <c r="F37" s="197"/>
      <c r="G37" s="197"/>
      <c r="H37" s="194">
        <f>I37+K37</f>
        <v>0</v>
      </c>
      <c r="I37" s="194"/>
      <c r="J37" s="194"/>
      <c r="K37" s="194"/>
      <c r="L37" s="10">
        <f>M37+O37</f>
        <v>2600</v>
      </c>
      <c r="M37" s="10">
        <f>E37+I37</f>
        <v>2600</v>
      </c>
      <c r="N37" s="10">
        <f>F37+J37</f>
        <v>0</v>
      </c>
      <c r="O37" s="10">
        <f>G37+K37</f>
        <v>0</v>
      </c>
    </row>
    <row r="38" spans="1:15" ht="15" customHeight="1" x14ac:dyDescent="0.25">
      <c r="A38" s="7" t="s">
        <v>91</v>
      </c>
      <c r="B38" s="18" t="s">
        <v>56</v>
      </c>
      <c r="C38" s="9" t="s">
        <v>57</v>
      </c>
      <c r="D38" s="197">
        <f>E38+G38</f>
        <v>3100</v>
      </c>
      <c r="E38" s="197">
        <v>3100</v>
      </c>
      <c r="F38" s="197"/>
      <c r="G38" s="197"/>
      <c r="H38" s="194">
        <f>I38+K38</f>
        <v>0</v>
      </c>
      <c r="I38" s="194"/>
      <c r="J38" s="194"/>
      <c r="K38" s="194"/>
      <c r="L38" s="10">
        <f>M38+O38</f>
        <v>3100</v>
      </c>
      <c r="M38" s="10">
        <f>E38+I38</f>
        <v>3100</v>
      </c>
      <c r="N38" s="10">
        <f>F38+J38</f>
        <v>0</v>
      </c>
      <c r="O38" s="10">
        <f>G38+K38</f>
        <v>0</v>
      </c>
    </row>
    <row r="39" spans="1:15" ht="15.95" customHeight="1" x14ac:dyDescent="0.25">
      <c r="A39" s="109" t="s">
        <v>92</v>
      </c>
      <c r="B39" s="1" t="s">
        <v>196</v>
      </c>
      <c r="C39" s="16"/>
      <c r="D39" s="1">
        <f>D33+SUM(D36:D38)</f>
        <v>108472</v>
      </c>
      <c r="E39" s="1">
        <f>E33+SUM(E36:E38)</f>
        <v>22550</v>
      </c>
      <c r="F39" s="1">
        <f>F33+SUM(F36:F38)</f>
        <v>0</v>
      </c>
      <c r="G39" s="1">
        <f>G33+SUM(G36:G38)</f>
        <v>85922</v>
      </c>
      <c r="H39" s="194">
        <f>H33+SUM(H36:H38)</f>
        <v>0</v>
      </c>
      <c r="I39" s="194">
        <f>I33+SUM(I36:I38)</f>
        <v>0</v>
      </c>
      <c r="J39" s="194">
        <f>J33+SUM(J36:J38)</f>
        <v>0</v>
      </c>
      <c r="K39" s="194">
        <f>K33+SUM(K36:K38)</f>
        <v>0</v>
      </c>
      <c r="L39" s="1">
        <f>L33+SUM(L36:L38)</f>
        <v>108472</v>
      </c>
      <c r="M39" s="1">
        <f>M33+SUM(M36:M38)</f>
        <v>22550</v>
      </c>
      <c r="N39" s="1">
        <f>N33+SUM(N36:N38)</f>
        <v>0</v>
      </c>
      <c r="O39" s="1">
        <f>O33+SUM(O36:O38)</f>
        <v>85922</v>
      </c>
    </row>
    <row r="40" spans="1:15" ht="15.95" customHeight="1" x14ac:dyDescent="0.25">
      <c r="A40" s="13" t="s">
        <v>93</v>
      </c>
      <c r="B40" s="385" t="s">
        <v>200</v>
      </c>
      <c r="C40" s="386"/>
      <c r="D40" s="386"/>
      <c r="E40" s="386"/>
      <c r="F40" s="386"/>
      <c r="G40" s="386"/>
      <c r="H40" s="386"/>
      <c r="I40" s="386"/>
      <c r="J40" s="386"/>
      <c r="K40" s="386"/>
      <c r="L40" s="386"/>
      <c r="M40" s="386"/>
      <c r="N40" s="386"/>
      <c r="O40" s="387"/>
    </row>
    <row r="41" spans="1:15" ht="15" customHeight="1" x14ac:dyDescent="0.25">
      <c r="A41" s="7" t="s">
        <v>94</v>
      </c>
      <c r="B41" s="21" t="s">
        <v>20</v>
      </c>
      <c r="C41" s="22" t="s">
        <v>25</v>
      </c>
      <c r="D41" s="197">
        <f>E41+G41</f>
        <v>91953</v>
      </c>
      <c r="E41" s="198">
        <v>1940</v>
      </c>
      <c r="F41" s="198">
        <v>1477</v>
      </c>
      <c r="G41" s="198">
        <v>90013</v>
      </c>
      <c r="H41" s="194">
        <f>I41+K41</f>
        <v>0</v>
      </c>
      <c r="I41" s="194"/>
      <c r="J41" s="194"/>
      <c r="K41" s="194"/>
      <c r="L41" s="10">
        <f>M41+O41</f>
        <v>91953</v>
      </c>
      <c r="M41" s="10">
        <f>E41+I41</f>
        <v>1940</v>
      </c>
      <c r="N41" s="10">
        <f>F41+J41</f>
        <v>1477</v>
      </c>
      <c r="O41" s="10">
        <f>G41+K41</f>
        <v>90013</v>
      </c>
    </row>
    <row r="42" spans="1:15" ht="15.95" customHeight="1" x14ac:dyDescent="0.25">
      <c r="A42" s="109" t="s">
        <v>95</v>
      </c>
      <c r="B42" s="1" t="s">
        <v>197</v>
      </c>
      <c r="C42" s="16"/>
      <c r="D42" s="195">
        <f>D41</f>
        <v>91953</v>
      </c>
      <c r="E42" s="195">
        <f>E41</f>
        <v>1940</v>
      </c>
      <c r="F42" s="195">
        <f>F41</f>
        <v>1477</v>
      </c>
      <c r="G42" s="195">
        <f>G41</f>
        <v>90013</v>
      </c>
      <c r="H42" s="194">
        <f>H41</f>
        <v>0</v>
      </c>
      <c r="I42" s="194">
        <f>I41</f>
        <v>0</v>
      </c>
      <c r="J42" s="194">
        <f>J41</f>
        <v>0</v>
      </c>
      <c r="K42" s="194">
        <f>K41</f>
        <v>0</v>
      </c>
      <c r="L42" s="1">
        <f>L41</f>
        <v>91953</v>
      </c>
      <c r="M42" s="1">
        <f>M41</f>
        <v>1940</v>
      </c>
      <c r="N42" s="1">
        <f>N41</f>
        <v>1477</v>
      </c>
      <c r="O42" s="1">
        <f>O41</f>
        <v>90013</v>
      </c>
    </row>
    <row r="43" spans="1:15" ht="15.95" customHeight="1" x14ac:dyDescent="0.25">
      <c r="A43" s="11" t="s">
        <v>96</v>
      </c>
      <c r="B43" s="380" t="s">
        <v>74</v>
      </c>
      <c r="C43" s="380"/>
      <c r="D43" s="380"/>
      <c r="E43" s="380"/>
      <c r="F43" s="380"/>
      <c r="G43" s="380"/>
      <c r="H43" s="380"/>
      <c r="I43" s="380"/>
      <c r="J43" s="380"/>
      <c r="K43" s="380"/>
      <c r="L43" s="380"/>
      <c r="M43" s="380"/>
      <c r="N43" s="380"/>
      <c r="O43" s="380"/>
    </row>
    <row r="44" spans="1:15" ht="15" customHeight="1" x14ac:dyDescent="0.25">
      <c r="A44" s="27" t="s">
        <v>97</v>
      </c>
      <c r="B44" s="21" t="s">
        <v>20</v>
      </c>
      <c r="C44" s="28" t="s">
        <v>32</v>
      </c>
      <c r="D44" s="197">
        <f>E44+G44</f>
        <v>946587</v>
      </c>
      <c r="E44" s="197">
        <v>23190</v>
      </c>
      <c r="F44" s="197">
        <v>5075</v>
      </c>
      <c r="G44" s="197">
        <v>923397</v>
      </c>
      <c r="H44" s="194">
        <f>I44+K44</f>
        <v>-11664</v>
      </c>
      <c r="I44" s="194"/>
      <c r="J44" s="194"/>
      <c r="K44" s="194">
        <v>-11664</v>
      </c>
      <c r="L44" s="10">
        <f>M44+O44</f>
        <v>934923</v>
      </c>
      <c r="M44" s="10">
        <f>E44+I44</f>
        <v>23190</v>
      </c>
      <c r="N44" s="10">
        <f>F44+J44</f>
        <v>5075</v>
      </c>
      <c r="O44" s="10">
        <f>G44+K44</f>
        <v>911733</v>
      </c>
    </row>
    <row r="45" spans="1:15" ht="15" customHeight="1" x14ac:dyDescent="0.25">
      <c r="A45" s="30" t="s">
        <v>98</v>
      </c>
      <c r="B45" s="10" t="s">
        <v>30</v>
      </c>
      <c r="C45" s="28" t="s">
        <v>32</v>
      </c>
      <c r="D45" s="197">
        <f>E45+G45</f>
        <v>6000</v>
      </c>
      <c r="E45" s="197">
        <v>6000</v>
      </c>
      <c r="F45" s="197">
        <v>3740</v>
      </c>
      <c r="G45" s="197"/>
      <c r="H45" s="194">
        <f>I45+K45</f>
        <v>0</v>
      </c>
      <c r="I45" s="194"/>
      <c r="J45" s="194"/>
      <c r="K45" s="194"/>
      <c r="L45" s="10">
        <f>M45+O45</f>
        <v>6000</v>
      </c>
      <c r="M45" s="10">
        <f>E45+I45</f>
        <v>6000</v>
      </c>
      <c r="N45" s="10">
        <f>F45+J45</f>
        <v>3740</v>
      </c>
      <c r="O45" s="10">
        <f>G45+K45</f>
        <v>0</v>
      </c>
    </row>
    <row r="46" spans="1:15" ht="15.95" customHeight="1" x14ac:dyDescent="0.25">
      <c r="A46" s="109" t="s">
        <v>99</v>
      </c>
      <c r="B46" s="1" t="s">
        <v>198</v>
      </c>
      <c r="C46" s="110"/>
      <c r="D46" s="195">
        <f>SUM(D44:D45)</f>
        <v>952587</v>
      </c>
      <c r="E46" s="195">
        <f>SUM(E44:E45)</f>
        <v>29190</v>
      </c>
      <c r="F46" s="195">
        <f>SUM(F44:F45)</f>
        <v>8815</v>
      </c>
      <c r="G46" s="195">
        <f>SUM(G44:G45)</f>
        <v>923397</v>
      </c>
      <c r="H46" s="194">
        <f>SUM(H44:H45)</f>
        <v>-11664</v>
      </c>
      <c r="I46" s="194">
        <f>SUM(I44:I45)</f>
        <v>0</v>
      </c>
      <c r="J46" s="194">
        <f>SUM(J44:J45)</f>
        <v>0</v>
      </c>
      <c r="K46" s="194">
        <f>SUM(K44:K45)</f>
        <v>-11664</v>
      </c>
      <c r="L46" s="1">
        <f>SUM(L44:L45)</f>
        <v>940923</v>
      </c>
      <c r="M46" s="1">
        <f>SUM(M44:M45)</f>
        <v>29190</v>
      </c>
      <c r="N46" s="1">
        <f>SUM(N44:N45)</f>
        <v>8815</v>
      </c>
      <c r="O46" s="1">
        <f>SUM(O44:O45)</f>
        <v>911733</v>
      </c>
    </row>
    <row r="47" spans="1:15" ht="15.95" customHeight="1" x14ac:dyDescent="0.25">
      <c r="A47" s="111" t="s">
        <v>100</v>
      </c>
      <c r="B47" s="112" t="s">
        <v>190</v>
      </c>
      <c r="C47" s="113"/>
      <c r="D47" s="193">
        <f>D21+D28+D31+D39+D42+D46</f>
        <v>1987924</v>
      </c>
      <c r="E47" s="193">
        <f>E21+E28+E31+E39+E42+E46</f>
        <v>58112</v>
      </c>
      <c r="F47" s="193">
        <f>F21+F28+F31+F39+F42+F46</f>
        <v>13220</v>
      </c>
      <c r="G47" s="193">
        <f>G21+G28+G31+G39+G42+G46</f>
        <v>1929812</v>
      </c>
      <c r="H47" s="192">
        <f>H21+H28+H31+H39+H42+H46</f>
        <v>0</v>
      </c>
      <c r="I47" s="192">
        <f>I21+I28+I31+I39+I42+I46</f>
        <v>0</v>
      </c>
      <c r="J47" s="192">
        <f>J21+J28+J31+J39+J42+J46</f>
        <v>0</v>
      </c>
      <c r="K47" s="192">
        <f>K21+K28+K31+K39+K42+K46</f>
        <v>0</v>
      </c>
      <c r="L47" s="39">
        <f>L21+L28+L31+L39+L42+L46</f>
        <v>1987924</v>
      </c>
      <c r="M47" s="39">
        <f>M21+M28+M31+M39+M42+M46</f>
        <v>58112</v>
      </c>
      <c r="N47" s="39">
        <f>N21+N28+N31+N39+N42+N46</f>
        <v>13220</v>
      </c>
      <c r="O47" s="39">
        <f>O21+O28+O31+O39+O42+O46</f>
        <v>1929812</v>
      </c>
    </row>
    <row r="48" spans="1:15" x14ac:dyDescent="0.25">
      <c r="A48" s="14"/>
      <c r="B48" s="14"/>
      <c r="C48" s="46"/>
      <c r="D48" s="14"/>
      <c r="E48" s="14"/>
      <c r="F48" s="14"/>
      <c r="G48" s="14"/>
      <c r="H48" s="353"/>
      <c r="I48" s="353"/>
      <c r="J48" s="353"/>
      <c r="L48" s="14"/>
      <c r="M48" s="14"/>
      <c r="N48" s="14"/>
    </row>
    <row r="49" spans="1:14" x14ac:dyDescent="0.25">
      <c r="A49" s="14"/>
      <c r="B49" s="41"/>
      <c r="C49" s="355"/>
      <c r="D49" s="41"/>
      <c r="E49" s="41"/>
      <c r="F49" s="41"/>
      <c r="G49" s="41"/>
      <c r="H49" s="354"/>
      <c r="I49" s="354"/>
      <c r="J49" s="354"/>
      <c r="K49" s="354"/>
      <c r="L49" s="41"/>
      <c r="M49" s="41"/>
      <c r="N49" s="41"/>
    </row>
    <row r="50" spans="1:14" x14ac:dyDescent="0.25">
      <c r="A50" s="14"/>
      <c r="B50" s="14"/>
      <c r="C50" s="46"/>
      <c r="D50" s="14"/>
      <c r="E50" s="14"/>
      <c r="F50" s="14"/>
      <c r="G50" s="14"/>
      <c r="H50" s="353"/>
      <c r="I50" s="353"/>
      <c r="J50" s="353"/>
      <c r="L50" s="14"/>
      <c r="M50" s="14"/>
      <c r="N50" s="14"/>
    </row>
    <row r="51" spans="1:14" x14ac:dyDescent="0.25">
      <c r="A51" s="14"/>
      <c r="B51" s="14"/>
      <c r="C51" s="46"/>
      <c r="D51" s="14"/>
      <c r="E51" s="14"/>
      <c r="F51" s="14"/>
      <c r="G51" s="14"/>
      <c r="H51" s="353"/>
      <c r="I51" s="353"/>
      <c r="J51" s="353"/>
      <c r="L51" s="14"/>
      <c r="M51" s="14"/>
      <c r="N51" s="14"/>
    </row>
    <row r="52" spans="1:14" x14ac:dyDescent="0.25">
      <c r="A52" s="14"/>
      <c r="B52" s="14"/>
      <c r="C52" s="46"/>
      <c r="D52" s="14"/>
      <c r="E52" s="14"/>
      <c r="F52" s="14"/>
      <c r="G52" s="14"/>
      <c r="H52" s="353"/>
      <c r="I52" s="353"/>
      <c r="J52" s="353"/>
      <c r="L52" s="14"/>
      <c r="M52" s="14"/>
      <c r="N52" s="14"/>
    </row>
    <row r="53" spans="1:14" x14ac:dyDescent="0.25">
      <c r="A53" s="14"/>
      <c r="B53" s="14"/>
      <c r="C53" s="46"/>
      <c r="D53" s="14"/>
      <c r="E53" s="14"/>
      <c r="F53" s="14"/>
      <c r="G53" s="14"/>
      <c r="H53" s="353"/>
      <c r="I53" s="353"/>
      <c r="J53" s="353"/>
      <c r="L53" s="14"/>
      <c r="M53" s="14"/>
      <c r="N53" s="14"/>
    </row>
    <row r="54" spans="1:14" x14ac:dyDescent="0.25">
      <c r="A54" s="14"/>
      <c r="B54" s="14"/>
      <c r="C54" s="46"/>
      <c r="D54" s="14"/>
      <c r="E54" s="14"/>
      <c r="F54" s="14"/>
      <c r="G54" s="14"/>
      <c r="H54" s="353"/>
      <c r="I54" s="353"/>
      <c r="J54" s="353"/>
      <c r="L54" s="14"/>
      <c r="M54" s="14"/>
      <c r="N54" s="14"/>
    </row>
    <row r="55" spans="1:14" x14ac:dyDescent="0.25">
      <c r="A55" s="14"/>
      <c r="B55" s="14"/>
      <c r="C55" s="46"/>
      <c r="D55" s="14"/>
      <c r="E55" s="14"/>
      <c r="F55" s="14"/>
      <c r="G55" s="14"/>
      <c r="H55" s="353"/>
      <c r="I55" s="353"/>
      <c r="J55" s="353"/>
      <c r="L55" s="14"/>
      <c r="M55" s="14"/>
      <c r="N55" s="14"/>
    </row>
    <row r="56" spans="1:14" x14ac:dyDescent="0.25">
      <c r="A56" s="14"/>
      <c r="B56" s="14"/>
      <c r="C56" s="46"/>
      <c r="D56" s="14"/>
      <c r="E56" s="14"/>
      <c r="F56" s="14"/>
      <c r="G56" s="14"/>
      <c r="H56" s="353"/>
      <c r="I56" s="353"/>
      <c r="J56" s="353"/>
      <c r="L56" s="14"/>
      <c r="M56" s="14"/>
      <c r="N56" s="14"/>
    </row>
    <row r="57" spans="1:14" x14ac:dyDescent="0.25">
      <c r="A57" s="14"/>
      <c r="B57" s="14"/>
      <c r="C57" s="46"/>
      <c r="D57" s="14"/>
      <c r="E57" s="14"/>
      <c r="F57" s="14"/>
      <c r="G57" s="14"/>
      <c r="H57" s="353"/>
      <c r="I57" s="353"/>
      <c r="J57" s="353"/>
      <c r="L57" s="14"/>
      <c r="M57" s="14"/>
      <c r="N57" s="14"/>
    </row>
    <row r="58" spans="1:14" x14ac:dyDescent="0.25">
      <c r="A58" s="14"/>
      <c r="B58" s="14"/>
      <c r="C58" s="46"/>
      <c r="D58" s="14"/>
      <c r="E58" s="14"/>
      <c r="F58" s="14"/>
      <c r="G58" s="14"/>
      <c r="H58" s="353"/>
      <c r="I58" s="353"/>
      <c r="J58" s="353"/>
      <c r="L58" s="14"/>
      <c r="M58" s="14"/>
      <c r="N58" s="14"/>
    </row>
    <row r="59" spans="1:14" x14ac:dyDescent="0.25">
      <c r="A59" s="14"/>
      <c r="B59" s="14"/>
      <c r="C59" s="46"/>
      <c r="D59" s="14"/>
      <c r="E59" s="14"/>
      <c r="F59" s="14"/>
      <c r="G59" s="14"/>
      <c r="H59" s="353"/>
      <c r="I59" s="353"/>
      <c r="J59" s="353"/>
      <c r="L59" s="14"/>
      <c r="M59" s="14"/>
      <c r="N59" s="14"/>
    </row>
    <row r="60" spans="1:14" x14ac:dyDescent="0.25">
      <c r="A60" s="14"/>
      <c r="B60" s="14"/>
      <c r="C60" s="46"/>
      <c r="D60" s="14"/>
      <c r="E60" s="14"/>
      <c r="F60" s="14"/>
      <c r="G60" s="14"/>
      <c r="H60" s="353"/>
      <c r="I60" s="353"/>
      <c r="J60" s="353"/>
      <c r="L60" s="14"/>
      <c r="M60" s="14"/>
      <c r="N60" s="14"/>
    </row>
    <row r="61" spans="1:14" x14ac:dyDescent="0.25">
      <c r="A61" s="14"/>
      <c r="B61" s="14"/>
      <c r="C61" s="46"/>
      <c r="D61" s="14"/>
      <c r="E61" s="14"/>
      <c r="F61" s="14"/>
      <c r="G61" s="14"/>
      <c r="H61" s="353"/>
      <c r="I61" s="353"/>
      <c r="J61" s="353"/>
      <c r="L61" s="14"/>
      <c r="M61" s="14"/>
      <c r="N61" s="14"/>
    </row>
    <row r="62" spans="1:14" x14ac:dyDescent="0.25">
      <c r="A62" s="14"/>
      <c r="B62" s="14"/>
      <c r="C62" s="46"/>
      <c r="D62" s="14"/>
      <c r="E62" s="14"/>
      <c r="F62" s="14"/>
      <c r="G62" s="14"/>
      <c r="H62" s="353"/>
      <c r="I62" s="353"/>
      <c r="J62" s="353"/>
      <c r="L62" s="14"/>
      <c r="M62" s="14"/>
      <c r="N62" s="14"/>
    </row>
    <row r="63" spans="1:14" x14ac:dyDescent="0.25">
      <c r="A63" s="14"/>
      <c r="B63" s="14"/>
      <c r="C63" s="46"/>
      <c r="D63" s="14"/>
      <c r="E63" s="14"/>
      <c r="F63" s="14"/>
      <c r="G63" s="14"/>
      <c r="H63" s="353"/>
      <c r="I63" s="353"/>
      <c r="J63" s="353"/>
      <c r="L63" s="14"/>
      <c r="M63" s="14"/>
      <c r="N63" s="14"/>
    </row>
    <row r="64" spans="1:14" x14ac:dyDescent="0.25">
      <c r="A64" s="14"/>
      <c r="B64" s="14"/>
      <c r="C64" s="46"/>
      <c r="D64" s="14"/>
      <c r="E64" s="14"/>
      <c r="F64" s="14"/>
      <c r="G64" s="14"/>
      <c r="H64" s="353"/>
      <c r="I64" s="353"/>
      <c r="J64" s="353"/>
      <c r="L64" s="14"/>
      <c r="M64" s="14"/>
      <c r="N64" s="14"/>
    </row>
    <row r="65" spans="1:14" x14ac:dyDescent="0.25">
      <c r="A65" s="14"/>
      <c r="B65" s="14"/>
      <c r="C65" s="46"/>
      <c r="D65" s="14"/>
      <c r="E65" s="14"/>
      <c r="F65" s="14"/>
      <c r="G65" s="14"/>
      <c r="H65" s="353"/>
      <c r="I65" s="353"/>
      <c r="J65" s="353"/>
      <c r="L65" s="14"/>
      <c r="M65" s="14"/>
      <c r="N65" s="14"/>
    </row>
    <row r="66" spans="1:14" x14ac:dyDescent="0.25">
      <c r="A66" s="14"/>
      <c r="B66" s="14"/>
      <c r="C66" s="46"/>
      <c r="D66" s="14"/>
      <c r="E66" s="14"/>
      <c r="F66" s="14"/>
      <c r="G66" s="14"/>
      <c r="H66" s="353"/>
      <c r="I66" s="353"/>
      <c r="J66" s="353"/>
      <c r="L66" s="14"/>
      <c r="M66" s="14"/>
      <c r="N66" s="14"/>
    </row>
    <row r="67" spans="1:14" x14ac:dyDescent="0.25">
      <c r="A67" s="14"/>
      <c r="B67" s="14"/>
      <c r="C67" s="46"/>
      <c r="D67" s="14"/>
      <c r="E67" s="14"/>
      <c r="F67" s="14"/>
      <c r="G67" s="14"/>
      <c r="H67" s="353"/>
      <c r="I67" s="353"/>
      <c r="J67" s="353"/>
      <c r="L67" s="14"/>
      <c r="M67" s="14"/>
      <c r="N67" s="14"/>
    </row>
    <row r="68" spans="1:14" x14ac:dyDescent="0.25">
      <c r="A68" s="14"/>
      <c r="B68" s="14"/>
      <c r="C68" s="46"/>
      <c r="D68" s="14"/>
      <c r="E68" s="14"/>
      <c r="F68" s="14"/>
      <c r="G68" s="14"/>
      <c r="H68" s="353"/>
      <c r="I68" s="353"/>
      <c r="J68" s="353"/>
      <c r="L68" s="14"/>
      <c r="M68" s="14"/>
      <c r="N68" s="14"/>
    </row>
    <row r="69" spans="1:14" x14ac:dyDescent="0.25">
      <c r="A69" s="14"/>
      <c r="B69" s="14"/>
      <c r="C69" s="46"/>
      <c r="D69" s="14"/>
      <c r="E69" s="14"/>
      <c r="F69" s="14"/>
      <c r="G69" s="14"/>
      <c r="H69" s="353"/>
      <c r="I69" s="353"/>
      <c r="J69" s="353"/>
      <c r="L69" s="14"/>
      <c r="M69" s="14"/>
      <c r="N69" s="14"/>
    </row>
    <row r="70" spans="1:14" x14ac:dyDescent="0.25">
      <c r="A70" s="14"/>
      <c r="B70" s="14"/>
      <c r="C70" s="46"/>
      <c r="D70" s="14"/>
      <c r="E70" s="14"/>
      <c r="F70" s="14"/>
      <c r="G70" s="14"/>
      <c r="H70" s="353"/>
      <c r="I70" s="353"/>
      <c r="J70" s="353"/>
      <c r="L70" s="14"/>
      <c r="M70" s="14"/>
      <c r="N70" s="14"/>
    </row>
    <row r="71" spans="1:14" x14ac:dyDescent="0.25">
      <c r="A71" s="14"/>
      <c r="B71" s="14"/>
      <c r="C71" s="46"/>
      <c r="D71" s="14"/>
      <c r="E71" s="14"/>
      <c r="F71" s="14"/>
      <c r="G71" s="14"/>
      <c r="H71" s="353"/>
      <c r="I71" s="353"/>
      <c r="J71" s="353"/>
      <c r="L71" s="14"/>
      <c r="M71" s="14"/>
      <c r="N71" s="14"/>
    </row>
    <row r="72" spans="1:14" x14ac:dyDescent="0.25">
      <c r="A72" s="14"/>
      <c r="B72" s="14"/>
      <c r="C72" s="46"/>
      <c r="D72" s="14"/>
      <c r="E72" s="14"/>
      <c r="F72" s="14"/>
      <c r="G72" s="14"/>
      <c r="H72" s="353"/>
      <c r="I72" s="353"/>
      <c r="J72" s="353"/>
      <c r="L72" s="14"/>
      <c r="M72" s="14"/>
      <c r="N72" s="14"/>
    </row>
    <row r="73" spans="1:14" x14ac:dyDescent="0.25">
      <c r="A73" s="14"/>
      <c r="B73" s="14"/>
      <c r="C73" s="46"/>
      <c r="D73" s="14"/>
      <c r="E73" s="14"/>
      <c r="F73" s="14"/>
      <c r="G73" s="14"/>
      <c r="H73" s="353"/>
      <c r="I73" s="353"/>
      <c r="J73" s="353"/>
      <c r="L73" s="14"/>
      <c r="M73" s="14"/>
      <c r="N73" s="14"/>
    </row>
    <row r="74" spans="1:14" x14ac:dyDescent="0.25">
      <c r="A74" s="14"/>
      <c r="B74" s="14"/>
      <c r="C74" s="46"/>
      <c r="D74" s="14"/>
      <c r="E74" s="14"/>
      <c r="F74" s="14"/>
      <c r="G74" s="14"/>
      <c r="H74" s="353"/>
      <c r="I74" s="353"/>
      <c r="J74" s="353"/>
      <c r="L74" s="14"/>
      <c r="M74" s="14"/>
      <c r="N74" s="14"/>
    </row>
    <row r="75" spans="1:14" x14ac:dyDescent="0.25">
      <c r="A75" s="14"/>
      <c r="B75" s="14"/>
      <c r="C75" s="46"/>
      <c r="D75" s="14"/>
      <c r="E75" s="14"/>
      <c r="F75" s="14"/>
      <c r="G75" s="14"/>
      <c r="H75" s="353"/>
      <c r="I75" s="353"/>
      <c r="J75" s="353"/>
      <c r="L75" s="14"/>
      <c r="M75" s="14"/>
      <c r="N75" s="14"/>
    </row>
    <row r="76" spans="1:14" x14ac:dyDescent="0.25">
      <c r="A76" s="14"/>
      <c r="B76" s="14"/>
      <c r="C76" s="46"/>
      <c r="D76" s="14"/>
      <c r="E76" s="14"/>
      <c r="F76" s="14"/>
      <c r="G76" s="14"/>
      <c r="H76" s="353"/>
      <c r="I76" s="353"/>
      <c r="J76" s="353"/>
      <c r="L76" s="14"/>
      <c r="M76" s="14"/>
      <c r="N76" s="14"/>
    </row>
    <row r="77" spans="1:14" x14ac:dyDescent="0.25">
      <c r="A77" s="14"/>
      <c r="B77" s="14"/>
      <c r="C77" s="46"/>
      <c r="D77" s="14"/>
      <c r="E77" s="14"/>
      <c r="F77" s="14"/>
      <c r="G77" s="14"/>
      <c r="H77" s="353"/>
      <c r="I77" s="353"/>
      <c r="J77" s="353"/>
      <c r="L77" s="14"/>
      <c r="M77" s="14"/>
      <c r="N77" s="14"/>
    </row>
    <row r="78" spans="1:14" x14ac:dyDescent="0.25">
      <c r="A78" s="14"/>
      <c r="B78" s="14"/>
      <c r="C78" s="46"/>
      <c r="D78" s="14"/>
      <c r="E78" s="14"/>
      <c r="F78" s="14"/>
      <c r="G78" s="14"/>
      <c r="H78" s="353"/>
      <c r="I78" s="353"/>
      <c r="J78" s="353"/>
      <c r="L78" s="14"/>
      <c r="M78" s="14"/>
      <c r="N78" s="14"/>
    </row>
    <row r="79" spans="1:14" x14ac:dyDescent="0.25">
      <c r="A79" s="14"/>
      <c r="B79" s="14"/>
      <c r="C79" s="46"/>
      <c r="D79" s="14"/>
      <c r="E79" s="14"/>
      <c r="F79" s="14"/>
      <c r="G79" s="14"/>
      <c r="H79" s="353"/>
      <c r="I79" s="353"/>
      <c r="J79" s="353"/>
      <c r="L79" s="14"/>
      <c r="M79" s="14"/>
      <c r="N79" s="14"/>
    </row>
    <row r="80" spans="1:14" x14ac:dyDescent="0.25">
      <c r="A80" s="14"/>
      <c r="B80" s="14"/>
      <c r="C80" s="46"/>
      <c r="D80" s="14"/>
      <c r="E80" s="14"/>
      <c r="F80" s="14"/>
      <c r="G80" s="14"/>
      <c r="H80" s="353"/>
      <c r="I80" s="353"/>
      <c r="J80" s="353"/>
      <c r="L80" s="14"/>
      <c r="M80" s="14"/>
      <c r="N80" s="14"/>
    </row>
    <row r="81" spans="1:14" x14ac:dyDescent="0.25">
      <c r="A81" s="14"/>
      <c r="B81" s="14"/>
      <c r="C81" s="46"/>
      <c r="D81" s="14"/>
      <c r="E81" s="14"/>
      <c r="F81" s="14"/>
      <c r="G81" s="14"/>
      <c r="H81" s="353"/>
      <c r="I81" s="353"/>
      <c r="J81" s="353"/>
      <c r="L81" s="14"/>
      <c r="M81" s="14"/>
      <c r="N81" s="14"/>
    </row>
    <row r="82" spans="1:14" x14ac:dyDescent="0.25">
      <c r="A82" s="14"/>
      <c r="B82" s="14"/>
      <c r="C82" s="46"/>
      <c r="D82" s="14"/>
      <c r="E82" s="14"/>
      <c r="F82" s="14"/>
      <c r="G82" s="14"/>
      <c r="H82" s="353"/>
      <c r="I82" s="353"/>
      <c r="J82" s="353"/>
      <c r="L82" s="14"/>
      <c r="M82" s="14"/>
      <c r="N82" s="14"/>
    </row>
    <row r="83" spans="1:14" x14ac:dyDescent="0.25">
      <c r="A83" s="14"/>
      <c r="B83" s="14"/>
      <c r="C83" s="46"/>
      <c r="D83" s="14"/>
      <c r="E83" s="14"/>
      <c r="F83" s="14"/>
      <c r="G83" s="14"/>
      <c r="H83" s="353"/>
      <c r="I83" s="353"/>
      <c r="J83" s="353"/>
      <c r="L83" s="14"/>
      <c r="M83" s="14"/>
      <c r="N83" s="14"/>
    </row>
    <row r="84" spans="1:14" x14ac:dyDescent="0.25">
      <c r="A84" s="14"/>
      <c r="B84" s="14"/>
      <c r="C84" s="46"/>
      <c r="D84" s="14"/>
      <c r="E84" s="14"/>
      <c r="F84" s="14"/>
      <c r="G84" s="14"/>
      <c r="H84" s="353"/>
      <c r="I84" s="353"/>
      <c r="J84" s="353"/>
      <c r="L84" s="14"/>
      <c r="M84" s="14"/>
      <c r="N84" s="14"/>
    </row>
    <row r="85" spans="1:14" x14ac:dyDescent="0.25">
      <c r="A85" s="14"/>
      <c r="B85" s="14"/>
      <c r="C85" s="46"/>
      <c r="D85" s="14"/>
      <c r="E85" s="14"/>
      <c r="F85" s="14"/>
      <c r="G85" s="14"/>
      <c r="H85" s="353"/>
      <c r="I85" s="353"/>
      <c r="J85" s="353"/>
      <c r="L85" s="14"/>
      <c r="M85" s="14"/>
      <c r="N85" s="14"/>
    </row>
    <row r="86" spans="1:14" x14ac:dyDescent="0.25">
      <c r="A86" s="14"/>
      <c r="B86" s="14"/>
      <c r="C86" s="46"/>
      <c r="D86" s="14"/>
      <c r="E86" s="14"/>
      <c r="F86" s="14"/>
      <c r="G86" s="14"/>
      <c r="H86" s="353"/>
      <c r="I86" s="353"/>
      <c r="J86" s="353"/>
      <c r="L86" s="14"/>
      <c r="M86" s="14"/>
      <c r="N86" s="14"/>
    </row>
    <row r="87" spans="1:14" x14ac:dyDescent="0.25">
      <c r="A87" s="14"/>
      <c r="B87" s="14"/>
      <c r="C87" s="46"/>
      <c r="D87" s="14"/>
      <c r="E87" s="14"/>
      <c r="F87" s="14"/>
      <c r="G87" s="14"/>
      <c r="H87" s="353"/>
      <c r="I87" s="353"/>
      <c r="J87" s="353"/>
      <c r="L87" s="14"/>
      <c r="M87" s="14"/>
      <c r="N87" s="14"/>
    </row>
    <row r="88" spans="1:14" x14ac:dyDescent="0.25">
      <c r="A88" s="14"/>
      <c r="B88" s="14"/>
      <c r="C88" s="46"/>
      <c r="D88" s="14"/>
      <c r="E88" s="14"/>
      <c r="F88" s="14"/>
      <c r="G88" s="14"/>
      <c r="H88" s="353"/>
      <c r="I88" s="353"/>
      <c r="J88" s="353"/>
      <c r="L88" s="14"/>
      <c r="M88" s="14"/>
      <c r="N88" s="14"/>
    </row>
    <row r="89" spans="1:14" x14ac:dyDescent="0.25">
      <c r="A89" s="14"/>
      <c r="B89" s="14"/>
      <c r="C89" s="46"/>
      <c r="D89" s="14"/>
      <c r="E89" s="14"/>
      <c r="F89" s="14"/>
      <c r="G89" s="14"/>
      <c r="H89" s="353"/>
      <c r="I89" s="353"/>
      <c r="J89" s="353"/>
      <c r="L89" s="14"/>
      <c r="M89" s="14"/>
      <c r="N89" s="14"/>
    </row>
    <row r="90" spans="1:14" x14ac:dyDescent="0.25">
      <c r="A90" s="14"/>
      <c r="B90" s="14"/>
      <c r="C90" s="46"/>
      <c r="D90" s="14"/>
      <c r="E90" s="14"/>
      <c r="F90" s="14"/>
      <c r="G90" s="14"/>
      <c r="H90" s="353"/>
      <c r="I90" s="353"/>
      <c r="J90" s="353"/>
      <c r="L90" s="14"/>
      <c r="M90" s="14"/>
      <c r="N90" s="14"/>
    </row>
    <row r="91" spans="1:14" x14ac:dyDescent="0.25">
      <c r="A91" s="14"/>
      <c r="B91" s="14"/>
      <c r="C91" s="46"/>
      <c r="D91" s="14"/>
      <c r="E91" s="14"/>
      <c r="F91" s="14"/>
      <c r="G91" s="14"/>
      <c r="H91" s="353"/>
      <c r="I91" s="353"/>
      <c r="J91" s="353"/>
      <c r="L91" s="14"/>
      <c r="M91" s="14"/>
      <c r="N91" s="14"/>
    </row>
    <row r="92" spans="1:14" x14ac:dyDescent="0.25">
      <c r="A92" s="14"/>
      <c r="B92" s="14"/>
      <c r="C92" s="46"/>
      <c r="D92" s="14"/>
      <c r="E92" s="14"/>
      <c r="F92" s="14"/>
      <c r="G92" s="14"/>
      <c r="H92" s="353"/>
      <c r="I92" s="353"/>
      <c r="J92" s="353"/>
      <c r="L92" s="14"/>
      <c r="M92" s="14"/>
      <c r="N92" s="14"/>
    </row>
    <row r="93" spans="1:14" x14ac:dyDescent="0.25">
      <c r="A93" s="14"/>
      <c r="B93" s="14"/>
      <c r="C93" s="46"/>
      <c r="D93" s="14"/>
      <c r="E93" s="14"/>
      <c r="F93" s="14"/>
      <c r="G93" s="14"/>
      <c r="H93" s="353"/>
      <c r="I93" s="353"/>
      <c r="J93" s="353"/>
      <c r="L93" s="14"/>
      <c r="M93" s="14"/>
      <c r="N93" s="14"/>
    </row>
    <row r="94" spans="1:14" x14ac:dyDescent="0.25">
      <c r="A94" s="14"/>
      <c r="B94" s="14"/>
      <c r="C94" s="46"/>
      <c r="D94" s="14"/>
      <c r="E94" s="14"/>
      <c r="F94" s="14"/>
      <c r="G94" s="14"/>
      <c r="H94" s="353"/>
      <c r="I94" s="353"/>
      <c r="J94" s="353"/>
      <c r="L94" s="14"/>
      <c r="M94" s="14"/>
      <c r="N94" s="14"/>
    </row>
    <row r="95" spans="1:14" x14ac:dyDescent="0.25">
      <c r="A95" s="14"/>
      <c r="B95" s="14"/>
      <c r="C95" s="46"/>
      <c r="D95" s="14"/>
      <c r="E95" s="14"/>
      <c r="F95" s="14"/>
      <c r="G95" s="14"/>
      <c r="H95" s="353"/>
      <c r="I95" s="353"/>
      <c r="J95" s="353"/>
      <c r="L95" s="14"/>
      <c r="M95" s="14"/>
      <c r="N95" s="14"/>
    </row>
    <row r="96" spans="1:14" x14ac:dyDescent="0.25">
      <c r="A96" s="14"/>
      <c r="B96" s="14"/>
      <c r="C96" s="46"/>
      <c r="D96" s="14"/>
      <c r="E96" s="14"/>
      <c r="F96" s="14"/>
      <c r="G96" s="14"/>
      <c r="H96" s="353"/>
      <c r="I96" s="353"/>
      <c r="J96" s="353"/>
      <c r="L96" s="14"/>
      <c r="M96" s="14"/>
      <c r="N96" s="14"/>
    </row>
    <row r="97" spans="1:14" x14ac:dyDescent="0.25">
      <c r="A97" s="14"/>
      <c r="B97" s="14"/>
      <c r="C97" s="46"/>
      <c r="D97" s="14"/>
      <c r="E97" s="14"/>
      <c r="F97" s="14"/>
      <c r="G97" s="14"/>
      <c r="H97" s="353"/>
      <c r="I97" s="353"/>
      <c r="J97" s="353"/>
      <c r="L97" s="14"/>
      <c r="M97" s="14"/>
      <c r="N97" s="14"/>
    </row>
    <row r="98" spans="1:14" x14ac:dyDescent="0.25">
      <c r="A98" s="14"/>
      <c r="B98" s="14"/>
      <c r="C98" s="46"/>
      <c r="D98" s="14"/>
      <c r="E98" s="14"/>
      <c r="F98" s="14"/>
      <c r="G98" s="14"/>
      <c r="H98" s="353"/>
      <c r="I98" s="353"/>
      <c r="J98" s="353"/>
      <c r="L98" s="14"/>
      <c r="M98" s="14"/>
      <c r="N98" s="14"/>
    </row>
    <row r="99" spans="1:14" x14ac:dyDescent="0.25">
      <c r="A99" s="14"/>
      <c r="B99" s="14"/>
      <c r="C99" s="46"/>
      <c r="D99" s="14"/>
      <c r="E99" s="14"/>
      <c r="F99" s="14"/>
      <c r="G99" s="14"/>
      <c r="H99" s="353"/>
      <c r="I99" s="353"/>
      <c r="J99" s="353"/>
      <c r="L99" s="14"/>
      <c r="M99" s="14"/>
      <c r="N99" s="14"/>
    </row>
    <row r="100" spans="1:14" x14ac:dyDescent="0.25">
      <c r="A100" s="14"/>
      <c r="B100" s="14"/>
      <c r="C100" s="46"/>
      <c r="D100" s="14"/>
      <c r="E100" s="14"/>
      <c r="F100" s="14"/>
      <c r="G100" s="14"/>
      <c r="H100" s="353"/>
      <c r="I100" s="353"/>
      <c r="J100" s="353"/>
      <c r="L100" s="14"/>
      <c r="M100" s="14"/>
      <c r="N100" s="14"/>
    </row>
    <row r="101" spans="1:14" x14ac:dyDescent="0.25">
      <c r="A101" s="14"/>
      <c r="B101" s="14"/>
      <c r="C101" s="46"/>
      <c r="D101" s="14"/>
      <c r="E101" s="14"/>
      <c r="F101" s="14"/>
      <c r="G101" s="14"/>
      <c r="H101" s="353"/>
      <c r="I101" s="353"/>
      <c r="J101" s="353"/>
      <c r="L101" s="14"/>
      <c r="M101" s="14"/>
      <c r="N101" s="14"/>
    </row>
    <row r="102" spans="1:14" x14ac:dyDescent="0.25">
      <c r="A102" s="14"/>
      <c r="B102" s="14"/>
      <c r="C102" s="46"/>
      <c r="D102" s="14"/>
      <c r="E102" s="14"/>
      <c r="F102" s="14"/>
      <c r="G102" s="14"/>
      <c r="H102" s="353"/>
      <c r="I102" s="353"/>
      <c r="J102" s="353"/>
      <c r="L102" s="14"/>
      <c r="M102" s="14"/>
      <c r="N102" s="14"/>
    </row>
    <row r="103" spans="1:14" x14ac:dyDescent="0.25">
      <c r="A103" s="14"/>
      <c r="B103" s="14"/>
      <c r="C103" s="46"/>
      <c r="D103" s="14"/>
      <c r="E103" s="14"/>
      <c r="F103" s="14"/>
      <c r="G103" s="14"/>
      <c r="H103" s="353"/>
      <c r="I103" s="353"/>
      <c r="J103" s="353"/>
      <c r="L103" s="14"/>
      <c r="M103" s="14"/>
      <c r="N103" s="14"/>
    </row>
    <row r="104" spans="1:14" x14ac:dyDescent="0.25">
      <c r="A104" s="14"/>
      <c r="B104" s="14"/>
      <c r="C104" s="46"/>
      <c r="D104" s="14"/>
      <c r="E104" s="14"/>
      <c r="F104" s="14"/>
      <c r="G104" s="14"/>
      <c r="H104" s="353"/>
      <c r="I104" s="353"/>
      <c r="J104" s="353"/>
      <c r="L104" s="14"/>
      <c r="M104" s="14"/>
      <c r="N104" s="14"/>
    </row>
    <row r="105" spans="1:14" x14ac:dyDescent="0.25">
      <c r="A105" s="14"/>
      <c r="B105" s="14"/>
      <c r="C105" s="46"/>
      <c r="D105" s="14"/>
      <c r="E105" s="14"/>
      <c r="F105" s="14"/>
      <c r="G105" s="14"/>
      <c r="H105" s="353"/>
      <c r="I105" s="353"/>
      <c r="J105" s="353"/>
      <c r="L105" s="14"/>
      <c r="M105" s="14"/>
      <c r="N105" s="14"/>
    </row>
    <row r="106" spans="1:14" x14ac:dyDescent="0.25">
      <c r="A106" s="14"/>
      <c r="B106" s="14"/>
      <c r="C106" s="46"/>
      <c r="D106" s="14"/>
      <c r="E106" s="14"/>
      <c r="F106" s="14"/>
      <c r="G106" s="14"/>
      <c r="H106" s="353"/>
      <c r="I106" s="353"/>
      <c r="J106" s="353"/>
      <c r="L106" s="14"/>
      <c r="M106" s="14"/>
      <c r="N106" s="14"/>
    </row>
    <row r="107" spans="1:14" x14ac:dyDescent="0.25">
      <c r="A107" s="14"/>
      <c r="B107" s="14"/>
      <c r="C107" s="46"/>
      <c r="D107" s="14"/>
      <c r="E107" s="14"/>
      <c r="F107" s="14"/>
      <c r="G107" s="14"/>
      <c r="H107" s="353"/>
      <c r="I107" s="353"/>
      <c r="J107" s="353"/>
      <c r="L107" s="14"/>
      <c r="M107" s="14"/>
      <c r="N107" s="14"/>
    </row>
    <row r="108" spans="1:14" x14ac:dyDescent="0.25">
      <c r="A108" s="14"/>
      <c r="B108" s="14"/>
      <c r="C108" s="46"/>
      <c r="D108" s="14"/>
      <c r="E108" s="14"/>
      <c r="F108" s="14"/>
      <c r="G108" s="14"/>
      <c r="H108" s="353"/>
      <c r="I108" s="353"/>
      <c r="J108" s="353"/>
      <c r="L108" s="14"/>
      <c r="M108" s="14"/>
      <c r="N108" s="14"/>
    </row>
    <row r="109" spans="1:14" x14ac:dyDescent="0.25">
      <c r="A109" s="14"/>
      <c r="B109" s="14"/>
      <c r="C109" s="46"/>
      <c r="D109" s="14"/>
      <c r="E109" s="14"/>
      <c r="F109" s="14"/>
      <c r="G109" s="14"/>
      <c r="H109" s="353"/>
      <c r="I109" s="353"/>
      <c r="J109" s="353"/>
      <c r="L109" s="14"/>
      <c r="M109" s="14"/>
      <c r="N109" s="14"/>
    </row>
    <row r="110" spans="1:14" x14ac:dyDescent="0.25">
      <c r="A110" s="14"/>
      <c r="B110" s="14"/>
      <c r="C110" s="46"/>
      <c r="D110" s="14"/>
      <c r="E110" s="14"/>
      <c r="F110" s="14"/>
      <c r="G110" s="14"/>
      <c r="H110" s="353"/>
      <c r="I110" s="353"/>
      <c r="J110" s="353"/>
      <c r="L110" s="14"/>
      <c r="M110" s="14"/>
      <c r="N110" s="14"/>
    </row>
    <row r="111" spans="1:14" x14ac:dyDescent="0.25">
      <c r="A111" s="14"/>
      <c r="B111" s="14"/>
      <c r="C111" s="46"/>
      <c r="D111" s="14"/>
      <c r="E111" s="14"/>
      <c r="F111" s="14"/>
      <c r="G111" s="14"/>
      <c r="H111" s="353"/>
      <c r="I111" s="353"/>
      <c r="J111" s="353"/>
      <c r="L111" s="14"/>
      <c r="M111" s="14"/>
      <c r="N111" s="14"/>
    </row>
    <row r="112" spans="1:14" x14ac:dyDescent="0.25">
      <c r="A112" s="14"/>
      <c r="B112" s="14"/>
      <c r="C112" s="46"/>
      <c r="D112" s="14"/>
      <c r="E112" s="14"/>
      <c r="F112" s="14"/>
      <c r="G112" s="14"/>
      <c r="H112" s="353"/>
      <c r="I112" s="353"/>
      <c r="J112" s="353"/>
      <c r="L112" s="14"/>
      <c r="M112" s="14"/>
      <c r="N112" s="14"/>
    </row>
    <row r="113" spans="1:14" x14ac:dyDescent="0.25">
      <c r="A113" s="14"/>
      <c r="B113" s="14"/>
      <c r="C113" s="46"/>
      <c r="D113" s="14"/>
      <c r="E113" s="14"/>
      <c r="F113" s="14"/>
      <c r="G113" s="14"/>
      <c r="H113" s="353"/>
      <c r="I113" s="353"/>
      <c r="J113" s="353"/>
      <c r="L113" s="14"/>
      <c r="M113" s="14"/>
      <c r="N113" s="14"/>
    </row>
    <row r="114" spans="1:14" x14ac:dyDescent="0.25">
      <c r="A114" s="14"/>
      <c r="B114" s="14"/>
      <c r="C114" s="46"/>
      <c r="D114" s="14"/>
      <c r="E114" s="14"/>
      <c r="F114" s="14"/>
      <c r="G114" s="14"/>
      <c r="H114" s="353"/>
      <c r="I114" s="353"/>
      <c r="J114" s="353"/>
      <c r="L114" s="14"/>
      <c r="M114" s="14"/>
      <c r="N114" s="14"/>
    </row>
    <row r="115" spans="1:14" x14ac:dyDescent="0.25">
      <c r="A115" s="14"/>
      <c r="B115" s="14"/>
      <c r="C115" s="46"/>
      <c r="D115" s="14"/>
      <c r="E115" s="14"/>
      <c r="F115" s="14"/>
      <c r="G115" s="14"/>
      <c r="H115" s="353"/>
      <c r="I115" s="353"/>
      <c r="J115" s="353"/>
      <c r="L115" s="14"/>
      <c r="M115" s="14"/>
      <c r="N115" s="14"/>
    </row>
    <row r="116" spans="1:14" x14ac:dyDescent="0.25">
      <c r="A116" s="14"/>
      <c r="B116" s="14"/>
      <c r="C116" s="46"/>
      <c r="D116" s="14"/>
      <c r="E116" s="14"/>
      <c r="F116" s="14"/>
      <c r="G116" s="14"/>
      <c r="H116" s="353"/>
      <c r="I116" s="353"/>
      <c r="J116" s="353"/>
      <c r="L116" s="14"/>
      <c r="M116" s="14"/>
      <c r="N116" s="14"/>
    </row>
    <row r="117" spans="1:14" x14ac:dyDescent="0.25">
      <c r="A117" s="14"/>
      <c r="B117" s="14"/>
      <c r="C117" s="46"/>
      <c r="D117" s="14"/>
      <c r="E117" s="14"/>
      <c r="F117" s="14"/>
      <c r="G117" s="14"/>
      <c r="H117" s="353"/>
      <c r="I117" s="353"/>
      <c r="J117" s="353"/>
      <c r="L117" s="14"/>
      <c r="M117" s="14"/>
      <c r="N117" s="14"/>
    </row>
    <row r="118" spans="1:14" x14ac:dyDescent="0.25">
      <c r="A118" s="14"/>
      <c r="B118" s="14"/>
      <c r="C118" s="46"/>
      <c r="D118" s="14"/>
      <c r="E118" s="14"/>
      <c r="F118" s="14"/>
      <c r="G118" s="14"/>
      <c r="H118" s="353"/>
      <c r="I118" s="353"/>
      <c r="J118" s="353"/>
      <c r="L118" s="14"/>
      <c r="M118" s="14"/>
      <c r="N118" s="14"/>
    </row>
    <row r="119" spans="1:14" x14ac:dyDescent="0.25">
      <c r="A119" s="14"/>
      <c r="B119" s="14"/>
      <c r="C119" s="46"/>
      <c r="D119" s="14"/>
      <c r="E119" s="14"/>
      <c r="F119" s="14"/>
      <c r="G119" s="14"/>
      <c r="H119" s="353"/>
      <c r="I119" s="353"/>
      <c r="J119" s="353"/>
      <c r="L119" s="14"/>
      <c r="M119" s="14"/>
      <c r="N119" s="14"/>
    </row>
    <row r="120" spans="1:14" x14ac:dyDescent="0.25">
      <c r="A120" s="14"/>
      <c r="B120" s="14"/>
      <c r="C120" s="46"/>
      <c r="D120" s="14"/>
      <c r="E120" s="14"/>
      <c r="F120" s="14"/>
      <c r="G120" s="14"/>
      <c r="H120" s="353"/>
      <c r="I120" s="353"/>
      <c r="J120" s="353"/>
      <c r="L120" s="14"/>
      <c r="M120" s="14"/>
      <c r="N120" s="14"/>
    </row>
    <row r="121" spans="1:14" x14ac:dyDescent="0.25">
      <c r="A121" s="14"/>
      <c r="B121" s="14"/>
      <c r="C121" s="46"/>
      <c r="D121" s="14"/>
      <c r="E121" s="14"/>
      <c r="F121" s="14"/>
      <c r="G121" s="14"/>
      <c r="H121" s="353"/>
      <c r="I121" s="353"/>
      <c r="J121" s="353"/>
      <c r="L121" s="14"/>
      <c r="M121" s="14"/>
      <c r="N121" s="14"/>
    </row>
    <row r="122" spans="1:14" x14ac:dyDescent="0.25">
      <c r="A122" s="14"/>
      <c r="B122" s="14"/>
      <c r="C122" s="46"/>
      <c r="D122" s="14"/>
      <c r="E122" s="14"/>
      <c r="F122" s="14"/>
      <c r="G122" s="14"/>
      <c r="H122" s="353"/>
      <c r="I122" s="353"/>
      <c r="J122" s="353"/>
      <c r="L122" s="14"/>
      <c r="M122" s="14"/>
      <c r="N122" s="14"/>
    </row>
    <row r="123" spans="1:14" x14ac:dyDescent="0.25">
      <c r="A123" s="14"/>
      <c r="B123" s="14"/>
      <c r="C123" s="46"/>
      <c r="D123" s="14"/>
      <c r="E123" s="14"/>
      <c r="F123" s="14"/>
      <c r="G123" s="14"/>
      <c r="H123" s="353"/>
      <c r="I123" s="353"/>
      <c r="J123" s="353"/>
      <c r="L123" s="14"/>
      <c r="M123" s="14"/>
      <c r="N123" s="14"/>
    </row>
    <row r="124" spans="1:14" x14ac:dyDescent="0.25">
      <c r="A124" s="14"/>
      <c r="B124" s="14"/>
      <c r="C124" s="46"/>
      <c r="D124" s="14"/>
      <c r="E124" s="14"/>
      <c r="F124" s="14"/>
      <c r="G124" s="14"/>
      <c r="H124" s="353"/>
      <c r="I124" s="353"/>
      <c r="J124" s="353"/>
      <c r="L124" s="14"/>
      <c r="M124" s="14"/>
      <c r="N124" s="14"/>
    </row>
    <row r="125" spans="1:14" x14ac:dyDescent="0.25">
      <c r="A125" s="14"/>
      <c r="B125" s="14"/>
      <c r="C125" s="46"/>
      <c r="D125" s="14"/>
      <c r="E125" s="14"/>
      <c r="F125" s="14"/>
      <c r="G125" s="14"/>
      <c r="H125" s="353"/>
      <c r="I125" s="353"/>
      <c r="J125" s="353"/>
      <c r="L125" s="14"/>
      <c r="M125" s="14"/>
      <c r="N125" s="14"/>
    </row>
    <row r="126" spans="1:14" x14ac:dyDescent="0.25">
      <c r="A126" s="14"/>
      <c r="B126" s="14"/>
      <c r="C126" s="46"/>
      <c r="D126" s="14"/>
      <c r="E126" s="14"/>
      <c r="F126" s="14"/>
      <c r="G126" s="14"/>
      <c r="H126" s="353"/>
      <c r="I126" s="353"/>
      <c r="J126" s="353"/>
      <c r="L126" s="14"/>
      <c r="M126" s="14"/>
      <c r="N126" s="14"/>
    </row>
    <row r="127" spans="1:14" x14ac:dyDescent="0.25">
      <c r="A127" s="14"/>
      <c r="B127" s="14"/>
      <c r="C127" s="46"/>
      <c r="D127" s="14"/>
      <c r="E127" s="14"/>
      <c r="F127" s="14"/>
      <c r="G127" s="14"/>
      <c r="H127" s="353"/>
      <c r="I127" s="353"/>
      <c r="J127" s="353"/>
      <c r="L127" s="14"/>
      <c r="M127" s="14"/>
      <c r="N127" s="14"/>
    </row>
    <row r="128" spans="1:14" x14ac:dyDescent="0.25">
      <c r="A128" s="14"/>
      <c r="B128" s="14"/>
      <c r="C128" s="46"/>
      <c r="D128" s="14"/>
      <c r="E128" s="14"/>
      <c r="F128" s="14"/>
      <c r="G128" s="14"/>
      <c r="H128" s="353"/>
      <c r="I128" s="353"/>
      <c r="J128" s="353"/>
      <c r="L128" s="14"/>
      <c r="M128" s="14"/>
      <c r="N128" s="14"/>
    </row>
    <row r="129" spans="1:14" x14ac:dyDescent="0.25">
      <c r="A129" s="14"/>
      <c r="B129" s="14"/>
      <c r="C129" s="46"/>
      <c r="D129" s="14"/>
      <c r="E129" s="14"/>
      <c r="F129" s="14"/>
      <c r="G129" s="14"/>
      <c r="H129" s="353"/>
      <c r="I129" s="353"/>
      <c r="J129" s="353"/>
      <c r="L129" s="14"/>
      <c r="M129" s="14"/>
      <c r="N129" s="14"/>
    </row>
    <row r="130" spans="1:14" x14ac:dyDescent="0.25">
      <c r="A130" s="14"/>
      <c r="B130" s="14"/>
      <c r="C130" s="46"/>
      <c r="D130" s="14"/>
      <c r="E130" s="14"/>
      <c r="F130" s="14"/>
      <c r="G130" s="14"/>
      <c r="H130" s="353"/>
      <c r="I130" s="353"/>
      <c r="J130" s="353"/>
      <c r="L130" s="14"/>
      <c r="M130" s="14"/>
      <c r="N130" s="14"/>
    </row>
    <row r="131" spans="1:14" x14ac:dyDescent="0.25">
      <c r="A131" s="14"/>
      <c r="B131" s="14"/>
      <c r="C131" s="46"/>
      <c r="D131" s="14"/>
      <c r="E131" s="14"/>
      <c r="F131" s="14"/>
      <c r="G131" s="14"/>
      <c r="H131" s="353"/>
      <c r="I131" s="353"/>
      <c r="J131" s="353"/>
      <c r="L131" s="14"/>
      <c r="M131" s="14"/>
      <c r="N131" s="14"/>
    </row>
    <row r="132" spans="1:14" x14ac:dyDescent="0.25">
      <c r="A132" s="14"/>
      <c r="B132" s="14"/>
      <c r="C132" s="46"/>
      <c r="D132" s="14"/>
      <c r="E132" s="14"/>
      <c r="F132" s="14"/>
      <c r="G132" s="14"/>
      <c r="H132" s="353"/>
      <c r="I132" s="353"/>
      <c r="J132" s="353"/>
      <c r="L132" s="14"/>
      <c r="M132" s="14"/>
      <c r="N132" s="14"/>
    </row>
    <row r="133" spans="1:14" x14ac:dyDescent="0.25">
      <c r="A133" s="14"/>
      <c r="B133" s="14"/>
      <c r="C133" s="46"/>
      <c r="D133" s="14"/>
      <c r="E133" s="14"/>
      <c r="F133" s="14"/>
      <c r="G133" s="14"/>
      <c r="H133" s="353"/>
      <c r="I133" s="353"/>
      <c r="J133" s="353"/>
      <c r="L133" s="14"/>
      <c r="M133" s="14"/>
      <c r="N133" s="14"/>
    </row>
    <row r="134" spans="1:14" x14ac:dyDescent="0.25">
      <c r="A134" s="14"/>
      <c r="B134" s="14"/>
      <c r="C134" s="46"/>
      <c r="D134" s="14"/>
      <c r="E134" s="14"/>
      <c r="F134" s="14"/>
      <c r="G134" s="14"/>
      <c r="H134" s="353"/>
      <c r="I134" s="353"/>
      <c r="J134" s="353"/>
      <c r="L134" s="14"/>
      <c r="M134" s="14"/>
      <c r="N134" s="14"/>
    </row>
    <row r="135" spans="1:14" x14ac:dyDescent="0.25">
      <c r="A135" s="14"/>
      <c r="B135" s="14"/>
      <c r="C135" s="46"/>
      <c r="D135" s="14"/>
      <c r="E135" s="14"/>
      <c r="F135" s="14"/>
      <c r="G135" s="14"/>
      <c r="H135" s="353"/>
      <c r="I135" s="353"/>
      <c r="J135" s="353"/>
      <c r="L135" s="14"/>
      <c r="M135" s="14"/>
      <c r="N135" s="14"/>
    </row>
    <row r="136" spans="1:14" x14ac:dyDescent="0.25">
      <c r="A136" s="14"/>
      <c r="B136" s="14"/>
      <c r="C136" s="46"/>
      <c r="D136" s="14"/>
      <c r="E136" s="14"/>
      <c r="F136" s="14"/>
      <c r="G136" s="14"/>
      <c r="H136" s="353"/>
      <c r="I136" s="353"/>
      <c r="J136" s="353"/>
      <c r="L136" s="14"/>
      <c r="M136" s="14"/>
      <c r="N136" s="14"/>
    </row>
    <row r="137" spans="1:14" x14ac:dyDescent="0.25">
      <c r="A137" s="14"/>
      <c r="B137" s="14"/>
      <c r="C137" s="46"/>
      <c r="D137" s="14"/>
      <c r="E137" s="14"/>
      <c r="F137" s="14"/>
      <c r="G137" s="14"/>
      <c r="H137" s="353"/>
      <c r="I137" s="353"/>
      <c r="J137" s="353"/>
      <c r="L137" s="14"/>
      <c r="M137" s="14"/>
      <c r="N137" s="14"/>
    </row>
    <row r="138" spans="1:14" x14ac:dyDescent="0.25">
      <c r="A138" s="14"/>
      <c r="B138" s="14"/>
      <c r="C138" s="46"/>
      <c r="D138" s="14"/>
      <c r="E138" s="14"/>
      <c r="F138" s="14"/>
      <c r="G138" s="14"/>
      <c r="H138" s="353"/>
      <c r="I138" s="353"/>
      <c r="J138" s="353"/>
      <c r="L138" s="14"/>
      <c r="M138" s="14"/>
      <c r="N138" s="14"/>
    </row>
    <row r="139" spans="1:14" x14ac:dyDescent="0.25">
      <c r="A139" s="14"/>
      <c r="B139" s="14"/>
      <c r="C139" s="46"/>
      <c r="D139" s="14"/>
      <c r="E139" s="14"/>
      <c r="F139" s="14"/>
      <c r="G139" s="14"/>
      <c r="H139" s="353"/>
      <c r="I139" s="353"/>
      <c r="J139" s="353"/>
      <c r="L139" s="14"/>
      <c r="M139" s="14"/>
      <c r="N139" s="14"/>
    </row>
    <row r="140" spans="1:14" x14ac:dyDescent="0.25">
      <c r="A140" s="14"/>
      <c r="B140" s="14"/>
      <c r="C140" s="46"/>
      <c r="D140" s="14"/>
      <c r="E140" s="14"/>
      <c r="F140" s="14"/>
      <c r="G140" s="14"/>
      <c r="H140" s="353"/>
      <c r="I140" s="353"/>
      <c r="J140" s="353"/>
      <c r="L140" s="14"/>
      <c r="M140" s="14"/>
      <c r="N140" s="14"/>
    </row>
    <row r="141" spans="1:14" x14ac:dyDescent="0.25">
      <c r="A141" s="14"/>
      <c r="B141" s="14"/>
      <c r="C141" s="46"/>
      <c r="D141" s="14"/>
      <c r="E141" s="14"/>
      <c r="F141" s="14"/>
      <c r="G141" s="14"/>
      <c r="H141" s="353"/>
      <c r="I141" s="353"/>
      <c r="J141" s="353"/>
      <c r="L141" s="14"/>
      <c r="M141" s="14"/>
      <c r="N141" s="14"/>
    </row>
    <row r="142" spans="1:14" x14ac:dyDescent="0.25">
      <c r="A142" s="14"/>
      <c r="B142" s="14"/>
      <c r="C142" s="46"/>
      <c r="D142" s="14"/>
      <c r="E142" s="14"/>
      <c r="F142" s="14"/>
      <c r="G142" s="14"/>
      <c r="H142" s="353"/>
      <c r="I142" s="353"/>
      <c r="J142" s="353"/>
      <c r="L142" s="14"/>
      <c r="M142" s="14"/>
      <c r="N142" s="14"/>
    </row>
    <row r="143" spans="1:14" x14ac:dyDescent="0.25">
      <c r="A143" s="14"/>
      <c r="B143" s="14"/>
      <c r="C143" s="46"/>
      <c r="D143" s="14"/>
      <c r="E143" s="14"/>
      <c r="F143" s="14"/>
      <c r="G143" s="14"/>
      <c r="H143" s="353"/>
      <c r="I143" s="353"/>
      <c r="J143" s="353"/>
      <c r="L143" s="14"/>
      <c r="M143" s="14"/>
      <c r="N143" s="14"/>
    </row>
    <row r="144" spans="1:14" x14ac:dyDescent="0.25">
      <c r="A144" s="14"/>
      <c r="B144" s="14"/>
      <c r="C144" s="46"/>
      <c r="D144" s="14"/>
      <c r="E144" s="14"/>
      <c r="F144" s="14"/>
      <c r="G144" s="14"/>
      <c r="H144" s="353"/>
      <c r="I144" s="353"/>
      <c r="J144" s="353"/>
      <c r="L144" s="14"/>
      <c r="M144" s="14"/>
      <c r="N144" s="14"/>
    </row>
    <row r="145" spans="1:14" x14ac:dyDescent="0.25">
      <c r="A145" s="14"/>
      <c r="B145" s="14"/>
      <c r="C145" s="46"/>
      <c r="D145" s="14"/>
      <c r="E145" s="14"/>
      <c r="F145" s="14"/>
      <c r="G145" s="14"/>
      <c r="H145" s="353"/>
      <c r="I145" s="353"/>
      <c r="J145" s="353"/>
      <c r="L145" s="14"/>
      <c r="M145" s="14"/>
      <c r="N145" s="14"/>
    </row>
    <row r="146" spans="1:14" x14ac:dyDescent="0.25">
      <c r="A146" s="14"/>
      <c r="B146" s="14"/>
      <c r="C146" s="46"/>
      <c r="D146" s="14"/>
      <c r="E146" s="14"/>
      <c r="F146" s="14"/>
      <c r="G146" s="14"/>
      <c r="H146" s="353"/>
      <c r="I146" s="353"/>
      <c r="J146" s="353"/>
      <c r="L146" s="14"/>
      <c r="M146" s="14"/>
      <c r="N146" s="14"/>
    </row>
    <row r="147" spans="1:14" x14ac:dyDescent="0.25">
      <c r="A147" s="14"/>
      <c r="B147" s="14"/>
      <c r="C147" s="46"/>
      <c r="D147" s="14"/>
      <c r="E147" s="14"/>
      <c r="F147" s="14"/>
      <c r="G147" s="14"/>
      <c r="H147" s="353"/>
      <c r="I147" s="353"/>
      <c r="J147" s="353"/>
      <c r="L147" s="14"/>
      <c r="M147" s="14"/>
      <c r="N147" s="14"/>
    </row>
    <row r="148" spans="1:14" x14ac:dyDescent="0.25">
      <c r="A148" s="14"/>
      <c r="B148" s="14"/>
      <c r="C148" s="46"/>
      <c r="D148" s="14"/>
      <c r="E148" s="14"/>
      <c r="F148" s="14"/>
      <c r="G148" s="14"/>
      <c r="H148" s="353"/>
      <c r="I148" s="353"/>
      <c r="J148" s="353"/>
      <c r="L148" s="14"/>
      <c r="M148" s="14"/>
      <c r="N148" s="14"/>
    </row>
    <row r="149" spans="1:14" x14ac:dyDescent="0.25">
      <c r="A149" s="14"/>
      <c r="B149" s="14"/>
      <c r="C149" s="46"/>
      <c r="D149" s="14"/>
      <c r="E149" s="14"/>
      <c r="F149" s="14"/>
      <c r="G149" s="14"/>
      <c r="H149" s="353"/>
      <c r="I149" s="353"/>
      <c r="J149" s="353"/>
      <c r="L149" s="14"/>
      <c r="M149" s="14"/>
      <c r="N149" s="14"/>
    </row>
    <row r="150" spans="1:14" x14ac:dyDescent="0.25">
      <c r="A150" s="14"/>
      <c r="B150" s="14"/>
      <c r="C150" s="46"/>
      <c r="D150" s="14"/>
      <c r="E150" s="14"/>
      <c r="F150" s="14"/>
      <c r="G150" s="14"/>
      <c r="H150" s="353"/>
      <c r="I150" s="353"/>
      <c r="J150" s="353"/>
      <c r="L150" s="14"/>
      <c r="M150" s="14"/>
      <c r="N150" s="14"/>
    </row>
    <row r="151" spans="1:14" x14ac:dyDescent="0.25">
      <c r="A151" s="14"/>
      <c r="B151" s="14"/>
      <c r="C151" s="46"/>
      <c r="D151" s="14"/>
      <c r="E151" s="14"/>
      <c r="F151" s="14"/>
      <c r="G151" s="14"/>
      <c r="H151" s="353"/>
      <c r="I151" s="353"/>
      <c r="J151" s="353"/>
      <c r="L151" s="14"/>
      <c r="M151" s="14"/>
      <c r="N151" s="14"/>
    </row>
    <row r="152" spans="1:14" x14ac:dyDescent="0.25">
      <c r="A152" s="14"/>
      <c r="B152" s="14"/>
      <c r="C152" s="46"/>
      <c r="D152" s="14"/>
      <c r="E152" s="14"/>
      <c r="F152" s="14"/>
      <c r="G152" s="14"/>
      <c r="H152" s="353"/>
      <c r="I152" s="353"/>
      <c r="J152" s="353"/>
      <c r="L152" s="14"/>
      <c r="M152" s="14"/>
      <c r="N152" s="14"/>
    </row>
    <row r="153" spans="1:14" x14ac:dyDescent="0.25">
      <c r="A153" s="14"/>
      <c r="B153" s="14"/>
      <c r="C153" s="46"/>
      <c r="D153" s="14"/>
      <c r="E153" s="14"/>
      <c r="F153" s="14"/>
      <c r="G153" s="14"/>
      <c r="H153" s="353"/>
      <c r="I153" s="353"/>
      <c r="J153" s="353"/>
      <c r="L153" s="14"/>
      <c r="M153" s="14"/>
      <c r="N153" s="14"/>
    </row>
    <row r="154" spans="1:14" x14ac:dyDescent="0.25">
      <c r="A154" s="14"/>
      <c r="B154" s="14"/>
      <c r="C154" s="46"/>
      <c r="D154" s="14"/>
      <c r="E154" s="14"/>
      <c r="F154" s="14"/>
      <c r="G154" s="14"/>
      <c r="H154" s="353"/>
      <c r="I154" s="353"/>
      <c r="J154" s="353"/>
      <c r="L154" s="14"/>
      <c r="M154" s="14"/>
      <c r="N154" s="14"/>
    </row>
    <row r="155" spans="1:14" x14ac:dyDescent="0.25">
      <c r="A155" s="14"/>
      <c r="B155" s="14"/>
      <c r="C155" s="46"/>
      <c r="D155" s="14"/>
      <c r="E155" s="14"/>
      <c r="F155" s="14"/>
      <c r="G155" s="14"/>
      <c r="H155" s="353"/>
      <c r="I155" s="353"/>
      <c r="J155" s="353"/>
      <c r="L155" s="14"/>
      <c r="M155" s="14"/>
      <c r="N155" s="14"/>
    </row>
    <row r="156" spans="1:14" x14ac:dyDescent="0.25">
      <c r="A156" s="14"/>
      <c r="B156" s="14"/>
      <c r="C156" s="46"/>
      <c r="D156" s="14"/>
      <c r="E156" s="14"/>
      <c r="F156" s="14"/>
      <c r="G156" s="14"/>
      <c r="H156" s="353"/>
      <c r="I156" s="353"/>
      <c r="J156" s="353"/>
      <c r="L156" s="14"/>
      <c r="M156" s="14"/>
      <c r="N156" s="14"/>
    </row>
    <row r="157" spans="1:14" x14ac:dyDescent="0.25">
      <c r="C157" s="47"/>
    </row>
    <row r="158" spans="1:14" x14ac:dyDescent="0.25">
      <c r="C158" s="47"/>
    </row>
    <row r="159" spans="1:14" x14ac:dyDescent="0.25">
      <c r="C159" s="47"/>
    </row>
    <row r="160" spans="1:14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</sheetData>
  <mergeCells count="32">
    <mergeCell ref="B40:O40"/>
    <mergeCell ref="B29:O29"/>
    <mergeCell ref="B17:O17"/>
    <mergeCell ref="B22:O22"/>
    <mergeCell ref="B32:O32"/>
    <mergeCell ref="B9:O9"/>
    <mergeCell ref="B10:O10"/>
    <mergeCell ref="B1:O1"/>
    <mergeCell ref="B2:O2"/>
    <mergeCell ref="B3:O3"/>
    <mergeCell ref="B4:O4"/>
    <mergeCell ref="B5:O5"/>
    <mergeCell ref="B6:O6"/>
    <mergeCell ref="B7:O7"/>
    <mergeCell ref="B8:O8"/>
    <mergeCell ref="O15:O16"/>
    <mergeCell ref="E14:G14"/>
    <mergeCell ref="E15:F15"/>
    <mergeCell ref="D14:D16"/>
    <mergeCell ref="K15:K16"/>
    <mergeCell ref="G15:G16"/>
    <mergeCell ref="I15:J15"/>
    <mergeCell ref="B43:O43"/>
    <mergeCell ref="A12:O12"/>
    <mergeCell ref="L14:L16"/>
    <mergeCell ref="M14:O14"/>
    <mergeCell ref="M15:N15"/>
    <mergeCell ref="I14:K14"/>
    <mergeCell ref="A14:A16"/>
    <mergeCell ref="B14:B16"/>
    <mergeCell ref="H14:H16"/>
    <mergeCell ref="C14:C16"/>
  </mergeCells>
  <pageMargins left="0.59055118110236227" right="0.39370078740157483" top="0.74803149606299213" bottom="0.78740157480314965" header="0.31496062992125984" footer="0.31496062992125984"/>
  <pageSetup paperSize="9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44"/>
  <sheetViews>
    <sheetView showZeros="0" workbookViewId="0">
      <selection activeCell="X21" sqref="X21"/>
    </sheetView>
  </sheetViews>
  <sheetFormatPr defaultRowHeight="15" x14ac:dyDescent="0.25"/>
  <cols>
    <col min="1" max="1" width="5" style="2" customWidth="1"/>
    <col min="2" max="2" width="43.42578125" style="2" customWidth="1"/>
    <col min="3" max="3" width="6.7109375" style="3" customWidth="1"/>
    <col min="4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9" width="9.140625" style="2" customWidth="1"/>
    <col min="20" max="16384" width="9.140625" style="2"/>
  </cols>
  <sheetData>
    <row r="1" spans="1:15" x14ac:dyDescent="0.25">
      <c r="B1" s="472" t="s">
        <v>381</v>
      </c>
      <c r="C1" s="472"/>
      <c r="D1" s="472"/>
      <c r="E1" s="472"/>
      <c r="F1" s="472"/>
      <c r="G1" s="472"/>
      <c r="H1" s="472"/>
      <c r="I1" s="472"/>
      <c r="J1" s="472"/>
      <c r="K1" s="472"/>
      <c r="L1" s="472"/>
      <c r="M1" s="472"/>
      <c r="N1" s="472"/>
      <c r="O1" s="472"/>
    </row>
    <row r="2" spans="1:15" x14ac:dyDescent="0.25">
      <c r="B2" s="472" t="s">
        <v>380</v>
      </c>
      <c r="C2" s="472"/>
      <c r="D2" s="472"/>
      <c r="E2" s="472"/>
      <c r="F2" s="472"/>
      <c r="G2" s="472"/>
      <c r="H2" s="472"/>
      <c r="I2" s="472"/>
      <c r="J2" s="472"/>
      <c r="K2" s="472"/>
      <c r="L2" s="472"/>
      <c r="M2" s="472"/>
      <c r="N2" s="472"/>
      <c r="O2" s="472"/>
    </row>
    <row r="3" spans="1:15" x14ac:dyDescent="0.25">
      <c r="B3" s="472" t="s">
        <v>379</v>
      </c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472"/>
      <c r="O3" s="472"/>
    </row>
    <row r="4" spans="1:15" x14ac:dyDescent="0.25">
      <c r="B4" s="472" t="s">
        <v>398</v>
      </c>
      <c r="C4" s="472"/>
      <c r="D4" s="472"/>
      <c r="E4" s="472"/>
      <c r="F4" s="472"/>
      <c r="G4" s="472"/>
      <c r="H4" s="472"/>
      <c r="I4" s="472"/>
      <c r="J4" s="472"/>
      <c r="K4" s="472"/>
      <c r="L4" s="472"/>
      <c r="M4" s="472"/>
      <c r="N4" s="472"/>
      <c r="O4" s="472"/>
    </row>
    <row r="5" spans="1:15" ht="15" customHeight="1" x14ac:dyDescent="0.25">
      <c r="B5" s="471" t="s">
        <v>377</v>
      </c>
      <c r="C5" s="471"/>
      <c r="D5" s="471"/>
      <c r="E5" s="471"/>
      <c r="F5" s="471"/>
      <c r="G5" s="471"/>
      <c r="H5" s="471"/>
      <c r="I5" s="471"/>
      <c r="J5" s="471"/>
      <c r="K5" s="471"/>
      <c r="L5" s="471"/>
      <c r="M5" s="471"/>
      <c r="N5" s="471"/>
      <c r="O5" s="471"/>
    </row>
    <row r="6" spans="1:15" ht="15" customHeight="1" x14ac:dyDescent="0.25">
      <c r="B6" s="471" t="s">
        <v>383</v>
      </c>
      <c r="C6" s="471"/>
      <c r="D6" s="471"/>
      <c r="E6" s="471"/>
      <c r="F6" s="471"/>
      <c r="G6" s="471"/>
      <c r="H6" s="471"/>
      <c r="I6" s="471"/>
      <c r="J6" s="471"/>
      <c r="K6" s="471"/>
      <c r="L6" s="471"/>
      <c r="M6" s="471"/>
      <c r="N6" s="471"/>
      <c r="O6" s="471"/>
    </row>
    <row r="7" spans="1:15" x14ac:dyDescent="0.25">
      <c r="B7" s="471" t="s">
        <v>494</v>
      </c>
      <c r="C7" s="471"/>
      <c r="D7" s="471"/>
      <c r="E7" s="471"/>
      <c r="F7" s="471"/>
      <c r="G7" s="471"/>
      <c r="H7" s="471"/>
      <c r="I7" s="471"/>
      <c r="J7" s="471"/>
      <c r="K7" s="471"/>
      <c r="L7" s="471"/>
      <c r="M7" s="471"/>
      <c r="N7" s="471"/>
      <c r="O7" s="471"/>
    </row>
    <row r="8" spans="1:15" ht="15" customHeight="1" x14ac:dyDescent="0.25">
      <c r="B8" s="471" t="s">
        <v>495</v>
      </c>
      <c r="C8" s="471"/>
      <c r="D8" s="471"/>
      <c r="E8" s="471"/>
      <c r="F8" s="471"/>
      <c r="G8" s="471"/>
      <c r="H8" s="471"/>
      <c r="I8" s="471"/>
      <c r="J8" s="471"/>
      <c r="K8" s="471"/>
      <c r="L8" s="471"/>
      <c r="M8" s="471"/>
      <c r="N8" s="471"/>
      <c r="O8" s="471"/>
    </row>
    <row r="9" spans="1:15" x14ac:dyDescent="0.25">
      <c r="E9" s="3"/>
      <c r="F9" s="3"/>
      <c r="G9" s="3"/>
      <c r="H9" s="3"/>
      <c r="I9" s="3"/>
      <c r="J9" s="3"/>
      <c r="K9" s="3"/>
      <c r="L9" s="3"/>
      <c r="M9" s="3"/>
      <c r="N9" s="3"/>
    </row>
    <row r="10" spans="1:15" ht="30" customHeight="1" x14ac:dyDescent="0.25">
      <c r="A10" s="395" t="s">
        <v>268</v>
      </c>
      <c r="B10" s="395"/>
      <c r="C10" s="395"/>
      <c r="D10" s="395"/>
      <c r="E10" s="395"/>
      <c r="F10" s="395"/>
      <c r="G10" s="395"/>
      <c r="H10" s="395"/>
      <c r="I10" s="395"/>
      <c r="J10" s="395"/>
      <c r="K10" s="395"/>
      <c r="L10" s="395"/>
      <c r="M10" s="395"/>
      <c r="N10" s="395"/>
      <c r="O10" s="395"/>
    </row>
    <row r="11" spans="1:15" ht="18.75" customHeight="1" x14ac:dyDescent="0.25">
      <c r="A11" s="260"/>
      <c r="B11" s="260"/>
      <c r="C11" s="260"/>
      <c r="D11" s="259"/>
      <c r="E11" s="259"/>
      <c r="F11" s="259"/>
      <c r="G11" s="259"/>
      <c r="H11" s="259"/>
      <c r="I11" s="259"/>
      <c r="J11" s="259"/>
      <c r="K11" s="259"/>
      <c r="L11" s="259"/>
      <c r="M11" s="259"/>
      <c r="N11" s="259"/>
      <c r="O11" s="4" t="s">
        <v>187</v>
      </c>
    </row>
    <row r="12" spans="1:15" x14ac:dyDescent="0.25">
      <c r="A12" s="404" t="s">
        <v>5</v>
      </c>
      <c r="B12" s="407" t="s">
        <v>503</v>
      </c>
      <c r="C12" s="407" t="s">
        <v>60</v>
      </c>
      <c r="D12" s="397" t="s">
        <v>425</v>
      </c>
      <c r="E12" s="401" t="s">
        <v>217</v>
      </c>
      <c r="F12" s="401"/>
      <c r="G12" s="402"/>
      <c r="H12" s="410" t="s">
        <v>427</v>
      </c>
      <c r="I12" s="413" t="s">
        <v>217</v>
      </c>
      <c r="J12" s="414"/>
      <c r="K12" s="415"/>
      <c r="L12" s="396" t="s">
        <v>0</v>
      </c>
      <c r="M12" s="381" t="s">
        <v>217</v>
      </c>
      <c r="N12" s="382"/>
      <c r="O12" s="383"/>
    </row>
    <row r="13" spans="1:15" x14ac:dyDescent="0.25">
      <c r="A13" s="405"/>
      <c r="B13" s="408"/>
      <c r="C13" s="408"/>
      <c r="D13" s="398"/>
      <c r="E13" s="402" t="s">
        <v>1</v>
      </c>
      <c r="F13" s="417"/>
      <c r="G13" s="403" t="s">
        <v>2</v>
      </c>
      <c r="H13" s="411"/>
      <c r="I13" s="416" t="s">
        <v>1</v>
      </c>
      <c r="J13" s="416"/>
      <c r="K13" s="394" t="s">
        <v>2</v>
      </c>
      <c r="L13" s="396"/>
      <c r="M13" s="396" t="s">
        <v>1</v>
      </c>
      <c r="N13" s="396"/>
      <c r="O13" s="384" t="s">
        <v>2</v>
      </c>
    </row>
    <row r="14" spans="1:15" ht="29.25" customHeight="1" x14ac:dyDescent="0.25">
      <c r="A14" s="406"/>
      <c r="B14" s="409"/>
      <c r="C14" s="409"/>
      <c r="D14" s="399"/>
      <c r="E14" s="233" t="s">
        <v>3</v>
      </c>
      <c r="F14" s="232" t="s">
        <v>4</v>
      </c>
      <c r="G14" s="397"/>
      <c r="H14" s="412"/>
      <c r="I14" s="231" t="s">
        <v>3</v>
      </c>
      <c r="J14" s="230" t="s">
        <v>4</v>
      </c>
      <c r="K14" s="410"/>
      <c r="L14" s="441"/>
      <c r="M14" s="166" t="s">
        <v>3</v>
      </c>
      <c r="N14" s="165" t="s">
        <v>4</v>
      </c>
      <c r="O14" s="407"/>
    </row>
    <row r="15" spans="1:15" ht="15.75" customHeight="1" x14ac:dyDescent="0.25">
      <c r="A15" s="7" t="s">
        <v>79</v>
      </c>
      <c r="B15" s="380" t="s">
        <v>6</v>
      </c>
      <c r="C15" s="380"/>
      <c r="D15" s="380"/>
      <c r="E15" s="380"/>
      <c r="F15" s="380"/>
      <c r="G15" s="380"/>
      <c r="H15" s="380"/>
      <c r="I15" s="380"/>
      <c r="J15" s="380"/>
      <c r="K15" s="380"/>
      <c r="L15" s="380"/>
      <c r="M15" s="380"/>
      <c r="N15" s="380"/>
      <c r="O15" s="380"/>
    </row>
    <row r="16" spans="1:15" ht="15" customHeight="1" x14ac:dyDescent="0.25">
      <c r="A16" s="7" t="s">
        <v>201</v>
      </c>
      <c r="B16" s="14" t="s">
        <v>20</v>
      </c>
      <c r="C16" s="80"/>
      <c r="D16" s="200">
        <f t="shared" ref="D16:D40" si="0">E16+G16</f>
        <v>161545</v>
      </c>
      <c r="E16" s="200">
        <f t="shared" ref="E16:O16" si="1">E17+E20</f>
        <v>156937</v>
      </c>
      <c r="F16" s="200">
        <f t="shared" si="1"/>
        <v>0</v>
      </c>
      <c r="G16" s="200">
        <f t="shared" si="1"/>
        <v>4608</v>
      </c>
      <c r="H16" s="201">
        <f t="shared" si="1"/>
        <v>0</v>
      </c>
      <c r="I16" s="201">
        <f t="shared" si="1"/>
        <v>0</v>
      </c>
      <c r="J16" s="201">
        <f t="shared" si="1"/>
        <v>0</v>
      </c>
      <c r="K16" s="201">
        <f t="shared" si="1"/>
        <v>0</v>
      </c>
      <c r="L16" s="81">
        <f t="shared" si="1"/>
        <v>161545</v>
      </c>
      <c r="M16" s="81">
        <f t="shared" si="1"/>
        <v>156937</v>
      </c>
      <c r="N16" s="81">
        <f t="shared" si="1"/>
        <v>0</v>
      </c>
      <c r="O16" s="81">
        <f t="shared" si="1"/>
        <v>4608</v>
      </c>
    </row>
    <row r="17" spans="1:17" ht="15" customHeight="1" x14ac:dyDescent="0.25">
      <c r="A17" s="13"/>
      <c r="B17" s="14"/>
      <c r="C17" s="9" t="s">
        <v>9</v>
      </c>
      <c r="D17" s="197">
        <f t="shared" si="0"/>
        <v>5398</v>
      </c>
      <c r="E17" s="197">
        <f>E19+E18</f>
        <v>790</v>
      </c>
      <c r="F17" s="197">
        <f>F19+F18</f>
        <v>0</v>
      </c>
      <c r="G17" s="197">
        <f>G19+G18</f>
        <v>4608</v>
      </c>
      <c r="H17" s="196">
        <f>I17+K17</f>
        <v>0</v>
      </c>
      <c r="I17" s="196"/>
      <c r="J17" s="196"/>
      <c r="K17" s="196"/>
      <c r="L17" s="10">
        <f>M17+O17</f>
        <v>5398</v>
      </c>
      <c r="M17" s="10">
        <f t="shared" ref="M17:O21" si="2">E17+I17</f>
        <v>790</v>
      </c>
      <c r="N17" s="10">
        <f t="shared" si="2"/>
        <v>0</v>
      </c>
      <c r="O17" s="10">
        <f t="shared" si="2"/>
        <v>4608</v>
      </c>
    </row>
    <row r="18" spans="1:17" ht="15" customHeight="1" x14ac:dyDescent="0.25">
      <c r="A18" s="13"/>
      <c r="B18" s="115" t="s">
        <v>254</v>
      </c>
      <c r="C18" s="9" t="s">
        <v>9</v>
      </c>
      <c r="D18" s="197">
        <f t="shared" si="0"/>
        <v>4608</v>
      </c>
      <c r="E18" s="197"/>
      <c r="F18" s="197"/>
      <c r="G18" s="197">
        <v>4608</v>
      </c>
      <c r="H18" s="196">
        <f>I18+K18</f>
        <v>0</v>
      </c>
      <c r="I18" s="196"/>
      <c r="J18" s="196"/>
      <c r="K18" s="196"/>
      <c r="L18" s="10">
        <f>M18+O18</f>
        <v>4608</v>
      </c>
      <c r="M18" s="10">
        <f t="shared" si="2"/>
        <v>0</v>
      </c>
      <c r="N18" s="10">
        <f t="shared" si="2"/>
        <v>0</v>
      </c>
      <c r="O18" s="10">
        <f t="shared" si="2"/>
        <v>4608</v>
      </c>
      <c r="P18" s="466"/>
      <c r="Q18" s="466"/>
    </row>
    <row r="19" spans="1:17" s="26" customFormat="1" ht="15" customHeight="1" x14ac:dyDescent="0.25">
      <c r="A19" s="116"/>
      <c r="B19" s="117" t="s">
        <v>255</v>
      </c>
      <c r="C19" s="9" t="s">
        <v>9</v>
      </c>
      <c r="D19" s="207">
        <f t="shared" si="0"/>
        <v>790</v>
      </c>
      <c r="E19" s="207">
        <v>790</v>
      </c>
      <c r="F19" s="207"/>
      <c r="G19" s="207"/>
      <c r="H19" s="196">
        <f>I19+K19</f>
        <v>0</v>
      </c>
      <c r="I19" s="196"/>
      <c r="J19" s="196"/>
      <c r="K19" s="196"/>
      <c r="L19" s="10">
        <f>M19+O19</f>
        <v>790</v>
      </c>
      <c r="M19" s="10">
        <f t="shared" si="2"/>
        <v>790</v>
      </c>
      <c r="N19" s="10">
        <f t="shared" si="2"/>
        <v>0</v>
      </c>
      <c r="O19" s="10">
        <f t="shared" si="2"/>
        <v>0</v>
      </c>
      <c r="P19" s="229" t="s">
        <v>394</v>
      </c>
      <c r="Q19" s="228">
        <f>L17+L22+L24+L26+L28+L30+L32+L34+L36+L38</f>
        <v>21294</v>
      </c>
    </row>
    <row r="20" spans="1:17" s="119" customFormat="1" ht="15.75" customHeight="1" x14ac:dyDescent="0.25">
      <c r="A20" s="31"/>
      <c r="B20" s="118"/>
      <c r="C20" s="54" t="s">
        <v>25</v>
      </c>
      <c r="D20" s="197">
        <f t="shared" si="0"/>
        <v>156147</v>
      </c>
      <c r="E20" s="197">
        <f>E21</f>
        <v>156147</v>
      </c>
      <c r="F20" s="197">
        <f>F21</f>
        <v>0</v>
      </c>
      <c r="G20" s="197">
        <f>G21</f>
        <v>0</v>
      </c>
      <c r="H20" s="196">
        <f>I20+K20</f>
        <v>0</v>
      </c>
      <c r="I20" s="196"/>
      <c r="J20" s="196"/>
      <c r="K20" s="196"/>
      <c r="L20" s="10">
        <f>M20+O20</f>
        <v>156147</v>
      </c>
      <c r="M20" s="10">
        <f t="shared" si="2"/>
        <v>156147</v>
      </c>
      <c r="N20" s="10">
        <f t="shared" si="2"/>
        <v>0</v>
      </c>
      <c r="O20" s="10">
        <f t="shared" si="2"/>
        <v>0</v>
      </c>
      <c r="P20" s="229" t="s">
        <v>393</v>
      </c>
      <c r="Q20" s="228"/>
    </row>
    <row r="21" spans="1:17" s="122" customFormat="1" ht="15" customHeight="1" x14ac:dyDescent="0.25">
      <c r="A21" s="120"/>
      <c r="B21" s="121" t="s">
        <v>254</v>
      </c>
      <c r="C21" s="54" t="s">
        <v>25</v>
      </c>
      <c r="D21" s="207">
        <f t="shared" si="0"/>
        <v>156147</v>
      </c>
      <c r="E21" s="207">
        <v>156147</v>
      </c>
      <c r="F21" s="207"/>
      <c r="G21" s="207"/>
      <c r="H21" s="196">
        <f>I21+K21</f>
        <v>0</v>
      </c>
      <c r="I21" s="196"/>
      <c r="J21" s="196"/>
      <c r="K21" s="196"/>
      <c r="L21" s="10">
        <f>M21+O21</f>
        <v>156147</v>
      </c>
      <c r="M21" s="10">
        <f t="shared" si="2"/>
        <v>156147</v>
      </c>
      <c r="N21" s="10">
        <f t="shared" si="2"/>
        <v>0</v>
      </c>
      <c r="O21" s="10">
        <f t="shared" si="2"/>
        <v>0</v>
      </c>
      <c r="P21" s="229" t="s">
        <v>392</v>
      </c>
      <c r="Q21" s="228">
        <f>L46</f>
        <v>8489</v>
      </c>
    </row>
    <row r="22" spans="1:17" ht="15" customHeight="1" x14ac:dyDescent="0.25">
      <c r="A22" s="7" t="s">
        <v>80</v>
      </c>
      <c r="B22" s="8" t="s">
        <v>7</v>
      </c>
      <c r="C22" s="9" t="s">
        <v>9</v>
      </c>
      <c r="D22" s="197">
        <f t="shared" si="0"/>
        <v>187</v>
      </c>
      <c r="E22" s="197">
        <f t="shared" ref="E22:O22" si="3">E23</f>
        <v>187</v>
      </c>
      <c r="F22" s="197">
        <f t="shared" si="3"/>
        <v>0</v>
      </c>
      <c r="G22" s="197">
        <f t="shared" si="3"/>
        <v>0</v>
      </c>
      <c r="H22" s="196">
        <f t="shared" si="3"/>
        <v>0</v>
      </c>
      <c r="I22" s="196">
        <f t="shared" si="3"/>
        <v>0</v>
      </c>
      <c r="J22" s="196">
        <f t="shared" si="3"/>
        <v>0</v>
      </c>
      <c r="K22" s="196">
        <f t="shared" si="3"/>
        <v>0</v>
      </c>
      <c r="L22" s="10">
        <f t="shared" si="3"/>
        <v>187</v>
      </c>
      <c r="M22" s="10">
        <f t="shared" si="3"/>
        <v>187</v>
      </c>
      <c r="N22" s="10">
        <f t="shared" si="3"/>
        <v>0</v>
      </c>
      <c r="O22" s="10">
        <f t="shared" si="3"/>
        <v>0</v>
      </c>
      <c r="P22" s="229" t="s">
        <v>391</v>
      </c>
      <c r="Q22" s="228">
        <f>L20+L148</f>
        <v>223618</v>
      </c>
    </row>
    <row r="23" spans="1:17" s="26" customFormat="1" ht="15" customHeight="1" x14ac:dyDescent="0.25">
      <c r="A23" s="31"/>
      <c r="B23" s="121" t="s">
        <v>256</v>
      </c>
      <c r="C23" s="54" t="s">
        <v>9</v>
      </c>
      <c r="D23" s="207">
        <f t="shared" si="0"/>
        <v>187</v>
      </c>
      <c r="E23" s="207">
        <v>187</v>
      </c>
      <c r="F23" s="207"/>
      <c r="G23" s="207"/>
      <c r="H23" s="196">
        <f>I23+K23</f>
        <v>0</v>
      </c>
      <c r="I23" s="196"/>
      <c r="J23" s="196"/>
      <c r="K23" s="196"/>
      <c r="L23" s="10">
        <f>M23+O23</f>
        <v>187</v>
      </c>
      <c r="M23" s="10">
        <f>E23+I23</f>
        <v>187</v>
      </c>
      <c r="N23" s="10">
        <f>F23+J23</f>
        <v>0</v>
      </c>
      <c r="O23" s="10">
        <f>G23+K23</f>
        <v>0</v>
      </c>
      <c r="P23" s="229" t="s">
        <v>390</v>
      </c>
      <c r="Q23" s="228">
        <f>L48</f>
        <v>14024</v>
      </c>
    </row>
    <row r="24" spans="1:17" ht="15" customHeight="1" x14ac:dyDescent="0.25">
      <c r="A24" s="7" t="s">
        <v>81</v>
      </c>
      <c r="B24" s="8" t="s">
        <v>10</v>
      </c>
      <c r="C24" s="9" t="s">
        <v>9</v>
      </c>
      <c r="D24" s="197">
        <f t="shared" si="0"/>
        <v>49</v>
      </c>
      <c r="E24" s="197">
        <f t="shared" ref="E24:O24" si="4">E25</f>
        <v>49</v>
      </c>
      <c r="F24" s="197">
        <f t="shared" si="4"/>
        <v>0</v>
      </c>
      <c r="G24" s="197">
        <f t="shared" si="4"/>
        <v>0</v>
      </c>
      <c r="H24" s="196">
        <f t="shared" si="4"/>
        <v>0</v>
      </c>
      <c r="I24" s="196">
        <f t="shared" si="4"/>
        <v>0</v>
      </c>
      <c r="J24" s="196">
        <f t="shared" si="4"/>
        <v>0</v>
      </c>
      <c r="K24" s="196">
        <f t="shared" si="4"/>
        <v>0</v>
      </c>
      <c r="L24" s="10">
        <f t="shared" si="4"/>
        <v>49</v>
      </c>
      <c r="M24" s="10">
        <f t="shared" si="4"/>
        <v>49</v>
      </c>
      <c r="N24" s="10">
        <f t="shared" si="4"/>
        <v>0</v>
      </c>
      <c r="O24" s="10">
        <f t="shared" si="4"/>
        <v>0</v>
      </c>
      <c r="P24" s="229" t="s">
        <v>389</v>
      </c>
      <c r="Q24" s="228">
        <f>L52+L54+L56+L58+L60+L62+L64+L66+L68+L70+L72</f>
        <v>32473</v>
      </c>
    </row>
    <row r="25" spans="1:17" s="26" customFormat="1" ht="15" customHeight="1" x14ac:dyDescent="0.25">
      <c r="A25" s="31"/>
      <c r="B25" s="121" t="s">
        <v>257</v>
      </c>
      <c r="C25" s="54" t="s">
        <v>9</v>
      </c>
      <c r="D25" s="207">
        <f t="shared" si="0"/>
        <v>49</v>
      </c>
      <c r="E25" s="207">
        <v>49</v>
      </c>
      <c r="F25" s="207"/>
      <c r="G25" s="207"/>
      <c r="H25" s="196">
        <f>I25+K25</f>
        <v>0</v>
      </c>
      <c r="I25" s="196"/>
      <c r="J25" s="196"/>
      <c r="K25" s="196"/>
      <c r="L25" s="10">
        <f>M25+O25</f>
        <v>49</v>
      </c>
      <c r="M25" s="10">
        <f>E25+I25</f>
        <v>49</v>
      </c>
      <c r="N25" s="10">
        <f>F25+J25</f>
        <v>0</v>
      </c>
      <c r="O25" s="10">
        <f>G25+K25</f>
        <v>0</v>
      </c>
      <c r="P25" s="229" t="s">
        <v>388</v>
      </c>
      <c r="Q25" s="228">
        <f>L81</f>
        <v>11254</v>
      </c>
    </row>
    <row r="26" spans="1:17" ht="15" customHeight="1" x14ac:dyDescent="0.25">
      <c r="A26" s="7" t="s">
        <v>82</v>
      </c>
      <c r="B26" s="8" t="s">
        <v>11</v>
      </c>
      <c r="C26" s="9" t="s">
        <v>9</v>
      </c>
      <c r="D26" s="197">
        <f t="shared" si="0"/>
        <v>69</v>
      </c>
      <c r="E26" s="197">
        <f t="shared" ref="E26:O26" si="5">E27</f>
        <v>69</v>
      </c>
      <c r="F26" s="197">
        <f t="shared" si="5"/>
        <v>0</v>
      </c>
      <c r="G26" s="197">
        <f t="shared" si="5"/>
        <v>0</v>
      </c>
      <c r="H26" s="196">
        <f t="shared" si="5"/>
        <v>0</v>
      </c>
      <c r="I26" s="196">
        <f t="shared" si="5"/>
        <v>0</v>
      </c>
      <c r="J26" s="196">
        <f t="shared" si="5"/>
        <v>0</v>
      </c>
      <c r="K26" s="196">
        <f t="shared" si="5"/>
        <v>0</v>
      </c>
      <c r="L26" s="10">
        <f t="shared" si="5"/>
        <v>69</v>
      </c>
      <c r="M26" s="10">
        <f t="shared" si="5"/>
        <v>69</v>
      </c>
      <c r="N26" s="10">
        <f t="shared" si="5"/>
        <v>0</v>
      </c>
      <c r="O26" s="10">
        <f t="shared" si="5"/>
        <v>0</v>
      </c>
      <c r="P26" s="229" t="s">
        <v>387</v>
      </c>
      <c r="Q26" s="228">
        <f>L150+L155+L157+L159+L161+L163+L165+L167+L169+L171+L173+L175+L177+L179+L181</f>
        <v>58646</v>
      </c>
    </row>
    <row r="27" spans="1:17" s="26" customFormat="1" ht="15" customHeight="1" x14ac:dyDescent="0.25">
      <c r="A27" s="31"/>
      <c r="B27" s="121" t="s">
        <v>257</v>
      </c>
      <c r="C27" s="54" t="s">
        <v>9</v>
      </c>
      <c r="D27" s="207">
        <f t="shared" si="0"/>
        <v>69</v>
      </c>
      <c r="E27" s="207">
        <v>69</v>
      </c>
      <c r="F27" s="207"/>
      <c r="G27" s="207"/>
      <c r="H27" s="196">
        <f>I27+K27</f>
        <v>0</v>
      </c>
      <c r="I27" s="196"/>
      <c r="J27" s="196"/>
      <c r="K27" s="196"/>
      <c r="L27" s="10">
        <f>M27+O27</f>
        <v>69</v>
      </c>
      <c r="M27" s="10">
        <f>E27+I27</f>
        <v>69</v>
      </c>
      <c r="N27" s="10">
        <f>F27+J27</f>
        <v>0</v>
      </c>
      <c r="O27" s="10">
        <f>G27+K27</f>
        <v>0</v>
      </c>
      <c r="P27" s="229" t="s">
        <v>386</v>
      </c>
      <c r="Q27" s="228">
        <f>L90+L92+L94+L96+L98+L100+L102+L104+L106+L108+L110+L112+L114+L116+L118+L120+L122+L124+L126+L128+L130+L132+L134+L136+L138+L140</f>
        <v>200862</v>
      </c>
    </row>
    <row r="28" spans="1:17" ht="15" customHeight="1" x14ac:dyDescent="0.25">
      <c r="A28" s="7" t="s">
        <v>83</v>
      </c>
      <c r="B28" s="8" t="s">
        <v>12</v>
      </c>
      <c r="C28" s="9" t="s">
        <v>9</v>
      </c>
      <c r="D28" s="197">
        <f t="shared" si="0"/>
        <v>146</v>
      </c>
      <c r="E28" s="197">
        <f t="shared" ref="E28:O28" si="6">E29</f>
        <v>146</v>
      </c>
      <c r="F28" s="197">
        <f t="shared" si="6"/>
        <v>0</v>
      </c>
      <c r="G28" s="197">
        <f t="shared" si="6"/>
        <v>0</v>
      </c>
      <c r="H28" s="196">
        <f t="shared" si="6"/>
        <v>0</v>
      </c>
      <c r="I28" s="196">
        <f t="shared" si="6"/>
        <v>0</v>
      </c>
      <c r="J28" s="196">
        <f t="shared" si="6"/>
        <v>0</v>
      </c>
      <c r="K28" s="196">
        <f t="shared" si="6"/>
        <v>0</v>
      </c>
      <c r="L28" s="10">
        <f t="shared" si="6"/>
        <v>146</v>
      </c>
      <c r="M28" s="10">
        <f t="shared" si="6"/>
        <v>146</v>
      </c>
      <c r="N28" s="10">
        <f t="shared" si="6"/>
        <v>0</v>
      </c>
      <c r="O28" s="10">
        <f t="shared" si="6"/>
        <v>0</v>
      </c>
      <c r="P28" s="229" t="s">
        <v>385</v>
      </c>
      <c r="Q28" s="228">
        <f>L188+L190+L192</f>
        <v>22229</v>
      </c>
    </row>
    <row r="29" spans="1:17" s="26" customFormat="1" ht="15" customHeight="1" x14ac:dyDescent="0.25">
      <c r="A29" s="31"/>
      <c r="B29" s="121" t="s">
        <v>257</v>
      </c>
      <c r="C29" s="54" t="s">
        <v>9</v>
      </c>
      <c r="D29" s="207">
        <f t="shared" si="0"/>
        <v>146</v>
      </c>
      <c r="E29" s="207">
        <v>146</v>
      </c>
      <c r="F29" s="207"/>
      <c r="G29" s="207"/>
      <c r="H29" s="196">
        <f>I29+K29</f>
        <v>0</v>
      </c>
      <c r="I29" s="196"/>
      <c r="J29" s="196"/>
      <c r="K29" s="196"/>
      <c r="L29" s="10">
        <f>M29+O29</f>
        <v>146</v>
      </c>
      <c r="M29" s="10">
        <f>E29+I29</f>
        <v>146</v>
      </c>
      <c r="N29" s="10">
        <f>F29+J29</f>
        <v>0</v>
      </c>
      <c r="O29" s="10">
        <f>G29+K29</f>
        <v>0</v>
      </c>
      <c r="P29" s="227" t="s">
        <v>190</v>
      </c>
      <c r="Q29" s="226">
        <f>SUM(Q19:Q28)</f>
        <v>592889</v>
      </c>
    </row>
    <row r="30" spans="1:17" ht="15" customHeight="1" x14ac:dyDescent="0.25">
      <c r="A30" s="7" t="s">
        <v>84</v>
      </c>
      <c r="B30" s="55" t="s">
        <v>14</v>
      </c>
      <c r="C30" s="9" t="s">
        <v>9</v>
      </c>
      <c r="D30" s="197">
        <f t="shared" si="0"/>
        <v>196</v>
      </c>
      <c r="E30" s="197">
        <f t="shared" ref="E30:O30" si="7">E31</f>
        <v>196</v>
      </c>
      <c r="F30" s="197">
        <f t="shared" si="7"/>
        <v>0</v>
      </c>
      <c r="G30" s="197">
        <f t="shared" si="7"/>
        <v>0</v>
      </c>
      <c r="H30" s="196">
        <f t="shared" si="7"/>
        <v>0</v>
      </c>
      <c r="I30" s="196">
        <f t="shared" si="7"/>
        <v>0</v>
      </c>
      <c r="J30" s="196">
        <f t="shared" si="7"/>
        <v>0</v>
      </c>
      <c r="K30" s="196">
        <f t="shared" si="7"/>
        <v>0</v>
      </c>
      <c r="L30" s="10">
        <f t="shared" si="7"/>
        <v>196</v>
      </c>
      <c r="M30" s="10">
        <f t="shared" si="7"/>
        <v>196</v>
      </c>
      <c r="N30" s="10">
        <f t="shared" si="7"/>
        <v>0</v>
      </c>
      <c r="O30" s="10">
        <f t="shared" si="7"/>
        <v>0</v>
      </c>
      <c r="P30" s="228"/>
      <c r="Q30" s="228"/>
    </row>
    <row r="31" spans="1:17" s="26" customFormat="1" ht="15" customHeight="1" x14ac:dyDescent="0.25">
      <c r="A31" s="57"/>
      <c r="B31" s="123" t="s">
        <v>257</v>
      </c>
      <c r="C31" s="54" t="s">
        <v>9</v>
      </c>
      <c r="D31" s="207">
        <f t="shared" si="0"/>
        <v>196</v>
      </c>
      <c r="E31" s="207">
        <v>196</v>
      </c>
      <c r="F31" s="207"/>
      <c r="G31" s="207"/>
      <c r="H31" s="196">
        <f>I31+K31</f>
        <v>0</v>
      </c>
      <c r="I31" s="196"/>
      <c r="J31" s="196"/>
      <c r="K31" s="196"/>
      <c r="L31" s="10">
        <f>M31+O31</f>
        <v>196</v>
      </c>
      <c r="M31" s="10">
        <f>E31+I31</f>
        <v>196</v>
      </c>
      <c r="N31" s="10">
        <f>F31+J31</f>
        <v>0</v>
      </c>
      <c r="O31" s="10">
        <f>G31+K31</f>
        <v>0</v>
      </c>
      <c r="P31" s="151"/>
      <c r="Q31" s="151">
        <f>Q29-L197</f>
        <v>0</v>
      </c>
    </row>
    <row r="32" spans="1:17" ht="15" customHeight="1" x14ac:dyDescent="0.25">
      <c r="A32" s="7" t="s">
        <v>85</v>
      </c>
      <c r="B32" s="8" t="s">
        <v>16</v>
      </c>
      <c r="C32" s="9" t="s">
        <v>9</v>
      </c>
      <c r="D32" s="197">
        <f t="shared" si="0"/>
        <v>1686</v>
      </c>
      <c r="E32" s="197">
        <f t="shared" ref="E32:O32" si="8">E33</f>
        <v>86</v>
      </c>
      <c r="F32" s="197">
        <f t="shared" si="8"/>
        <v>0</v>
      </c>
      <c r="G32" s="197">
        <f t="shared" si="8"/>
        <v>1600</v>
      </c>
      <c r="H32" s="196">
        <f t="shared" si="8"/>
        <v>0</v>
      </c>
      <c r="I32" s="196">
        <f t="shared" si="8"/>
        <v>0</v>
      </c>
      <c r="J32" s="196">
        <f t="shared" si="8"/>
        <v>0</v>
      </c>
      <c r="K32" s="196">
        <f t="shared" si="8"/>
        <v>0</v>
      </c>
      <c r="L32" s="10">
        <f t="shared" si="8"/>
        <v>1686</v>
      </c>
      <c r="M32" s="10">
        <f t="shared" si="8"/>
        <v>86</v>
      </c>
      <c r="N32" s="10">
        <f t="shared" si="8"/>
        <v>0</v>
      </c>
      <c r="O32" s="10">
        <f t="shared" si="8"/>
        <v>1600</v>
      </c>
      <c r="P32" s="26"/>
      <c r="Q32" s="26"/>
    </row>
    <row r="33" spans="1:17" s="26" customFormat="1" ht="15" customHeight="1" x14ac:dyDescent="0.25">
      <c r="A33" s="31"/>
      <c r="B33" s="121" t="s">
        <v>257</v>
      </c>
      <c r="C33" s="54" t="s">
        <v>9</v>
      </c>
      <c r="D33" s="207">
        <f t="shared" si="0"/>
        <v>1686</v>
      </c>
      <c r="E33" s="207">
        <v>86</v>
      </c>
      <c r="F33" s="207"/>
      <c r="G33" s="207">
        <v>1600</v>
      </c>
      <c r="H33" s="196">
        <f>I33+K33</f>
        <v>0</v>
      </c>
      <c r="I33" s="196"/>
      <c r="J33" s="196"/>
      <c r="K33" s="196"/>
      <c r="L33" s="10">
        <f>M33+O33</f>
        <v>1686</v>
      </c>
      <c r="M33" s="10">
        <f>E33+I33</f>
        <v>86</v>
      </c>
      <c r="N33" s="10">
        <f>F33+J33</f>
        <v>0</v>
      </c>
      <c r="O33" s="10">
        <f>G33+K33</f>
        <v>1600</v>
      </c>
      <c r="P33" s="2"/>
      <c r="Q33" s="2"/>
    </row>
    <row r="34" spans="1:17" ht="15" customHeight="1" x14ac:dyDescent="0.25">
      <c r="A34" s="7" t="s">
        <v>86</v>
      </c>
      <c r="B34" s="8" t="s">
        <v>17</v>
      </c>
      <c r="C34" s="9" t="s">
        <v>9</v>
      </c>
      <c r="D34" s="197">
        <f t="shared" si="0"/>
        <v>107</v>
      </c>
      <c r="E34" s="197">
        <f t="shared" ref="E34:O34" si="9">E35</f>
        <v>107</v>
      </c>
      <c r="F34" s="197">
        <f t="shared" si="9"/>
        <v>0</v>
      </c>
      <c r="G34" s="197">
        <f t="shared" si="9"/>
        <v>0</v>
      </c>
      <c r="H34" s="196">
        <f t="shared" si="9"/>
        <v>0</v>
      </c>
      <c r="I34" s="196">
        <f t="shared" si="9"/>
        <v>0</v>
      </c>
      <c r="J34" s="196">
        <f t="shared" si="9"/>
        <v>0</v>
      </c>
      <c r="K34" s="196">
        <f t="shared" si="9"/>
        <v>0</v>
      </c>
      <c r="L34" s="10">
        <f t="shared" si="9"/>
        <v>107</v>
      </c>
      <c r="M34" s="10">
        <f t="shared" si="9"/>
        <v>107</v>
      </c>
      <c r="N34" s="10">
        <f t="shared" si="9"/>
        <v>0</v>
      </c>
      <c r="O34" s="10">
        <f t="shared" si="9"/>
        <v>0</v>
      </c>
      <c r="P34" s="26"/>
      <c r="Q34" s="26"/>
    </row>
    <row r="35" spans="1:17" s="26" customFormat="1" ht="15" customHeight="1" x14ac:dyDescent="0.25">
      <c r="A35" s="31"/>
      <c r="B35" s="121" t="s">
        <v>257</v>
      </c>
      <c r="C35" s="54" t="s">
        <v>9</v>
      </c>
      <c r="D35" s="207">
        <f t="shared" si="0"/>
        <v>107</v>
      </c>
      <c r="E35" s="207">
        <v>107</v>
      </c>
      <c r="F35" s="207"/>
      <c r="G35" s="207"/>
      <c r="H35" s="196">
        <f>I35+K35</f>
        <v>0</v>
      </c>
      <c r="I35" s="196"/>
      <c r="J35" s="196"/>
      <c r="K35" s="196"/>
      <c r="L35" s="10">
        <f>M35+O35</f>
        <v>107</v>
      </c>
      <c r="M35" s="10">
        <f>E35+I35</f>
        <v>107</v>
      </c>
      <c r="N35" s="10">
        <f>F35+J35</f>
        <v>0</v>
      </c>
      <c r="O35" s="10">
        <f>G35+K35</f>
        <v>0</v>
      </c>
      <c r="P35" s="2"/>
      <c r="Q35" s="2"/>
    </row>
    <row r="36" spans="1:17" ht="15" customHeight="1" x14ac:dyDescent="0.25">
      <c r="A36" s="7" t="s">
        <v>87</v>
      </c>
      <c r="B36" s="8" t="s">
        <v>18</v>
      </c>
      <c r="C36" s="9" t="s">
        <v>9</v>
      </c>
      <c r="D36" s="197">
        <f t="shared" si="0"/>
        <v>482</v>
      </c>
      <c r="E36" s="197">
        <f t="shared" ref="E36:O36" si="10">E37</f>
        <v>482</v>
      </c>
      <c r="F36" s="197">
        <f t="shared" si="10"/>
        <v>0</v>
      </c>
      <c r="G36" s="197">
        <f t="shared" si="10"/>
        <v>0</v>
      </c>
      <c r="H36" s="196">
        <f t="shared" si="10"/>
        <v>0</v>
      </c>
      <c r="I36" s="196">
        <f t="shared" si="10"/>
        <v>0</v>
      </c>
      <c r="J36" s="196">
        <f t="shared" si="10"/>
        <v>0</v>
      </c>
      <c r="K36" s="196">
        <f t="shared" si="10"/>
        <v>0</v>
      </c>
      <c r="L36" s="10">
        <f t="shared" si="10"/>
        <v>482</v>
      </c>
      <c r="M36" s="10">
        <f t="shared" si="10"/>
        <v>482</v>
      </c>
      <c r="N36" s="10">
        <f t="shared" si="10"/>
        <v>0</v>
      </c>
      <c r="O36" s="10">
        <f t="shared" si="10"/>
        <v>0</v>
      </c>
      <c r="P36" s="26"/>
      <c r="Q36" s="26"/>
    </row>
    <row r="37" spans="1:17" s="26" customFormat="1" ht="15" customHeight="1" x14ac:dyDescent="0.25">
      <c r="A37" s="31"/>
      <c r="B37" s="121" t="s">
        <v>257</v>
      </c>
      <c r="C37" s="54" t="s">
        <v>9</v>
      </c>
      <c r="D37" s="207">
        <f t="shared" si="0"/>
        <v>482</v>
      </c>
      <c r="E37" s="207">
        <v>482</v>
      </c>
      <c r="F37" s="207"/>
      <c r="G37" s="207"/>
      <c r="H37" s="196">
        <f>I37+K37</f>
        <v>0</v>
      </c>
      <c r="I37" s="196"/>
      <c r="J37" s="196"/>
      <c r="K37" s="196"/>
      <c r="L37" s="10">
        <f>M37+O37</f>
        <v>482</v>
      </c>
      <c r="M37" s="10">
        <f>E37+I37</f>
        <v>482</v>
      </c>
      <c r="N37" s="10">
        <f>F37+J37</f>
        <v>0</v>
      </c>
      <c r="O37" s="10">
        <f>G37+K37</f>
        <v>0</v>
      </c>
      <c r="P37" s="2"/>
      <c r="Q37" s="2"/>
    </row>
    <row r="38" spans="1:17" ht="15" customHeight="1" x14ac:dyDescent="0.25">
      <c r="A38" s="7" t="s">
        <v>88</v>
      </c>
      <c r="B38" s="8" t="s">
        <v>26</v>
      </c>
      <c r="C38" s="9" t="s">
        <v>9</v>
      </c>
      <c r="D38" s="197">
        <f t="shared" si="0"/>
        <v>12974</v>
      </c>
      <c r="E38" s="197">
        <f t="shared" ref="E38:O38" si="11">E39</f>
        <v>0</v>
      </c>
      <c r="F38" s="197">
        <f t="shared" si="11"/>
        <v>0</v>
      </c>
      <c r="G38" s="197">
        <f t="shared" si="11"/>
        <v>12974</v>
      </c>
      <c r="H38" s="196">
        <f t="shared" si="11"/>
        <v>0</v>
      </c>
      <c r="I38" s="196">
        <f t="shared" si="11"/>
        <v>0</v>
      </c>
      <c r="J38" s="196">
        <f t="shared" si="11"/>
        <v>0</v>
      </c>
      <c r="K38" s="196">
        <f t="shared" si="11"/>
        <v>0</v>
      </c>
      <c r="L38" s="10">
        <f t="shared" si="11"/>
        <v>12974</v>
      </c>
      <c r="M38" s="10">
        <f t="shared" si="11"/>
        <v>0</v>
      </c>
      <c r="N38" s="10">
        <f t="shared" si="11"/>
        <v>0</v>
      </c>
      <c r="O38" s="10">
        <f t="shared" si="11"/>
        <v>12974</v>
      </c>
      <c r="P38" s="26"/>
      <c r="Q38" s="26"/>
    </row>
    <row r="39" spans="1:17" s="26" customFormat="1" ht="15" customHeight="1" x14ac:dyDescent="0.25">
      <c r="A39" s="31"/>
      <c r="B39" s="121" t="s">
        <v>254</v>
      </c>
      <c r="C39" s="54" t="s">
        <v>9</v>
      </c>
      <c r="D39" s="207">
        <f t="shared" si="0"/>
        <v>12974</v>
      </c>
      <c r="E39" s="207"/>
      <c r="F39" s="207"/>
      <c r="G39" s="207">
        <v>12974</v>
      </c>
      <c r="H39" s="196">
        <f>I39+K39</f>
        <v>0</v>
      </c>
      <c r="I39" s="196"/>
      <c r="J39" s="196"/>
      <c r="K39" s="196"/>
      <c r="L39" s="10">
        <f>M39+O39</f>
        <v>12974</v>
      </c>
      <c r="M39" s="10">
        <f>E39+I39</f>
        <v>0</v>
      </c>
      <c r="N39" s="10">
        <f>F39+J39</f>
        <v>0</v>
      </c>
      <c r="O39" s="10">
        <f>G39+K39</f>
        <v>12974</v>
      </c>
      <c r="P39" s="2"/>
      <c r="Q39" s="2"/>
    </row>
    <row r="40" spans="1:17" ht="15" customHeight="1" x14ac:dyDescent="0.25">
      <c r="A40" s="64" t="s">
        <v>89</v>
      </c>
      <c r="B40" s="159" t="s">
        <v>258</v>
      </c>
      <c r="C40" s="20"/>
      <c r="D40" s="195">
        <f t="shared" si="0"/>
        <v>177441</v>
      </c>
      <c r="E40" s="195">
        <f t="shared" ref="E40:O40" si="12">E42+E43</f>
        <v>158259</v>
      </c>
      <c r="F40" s="195">
        <f t="shared" si="12"/>
        <v>0</v>
      </c>
      <c r="G40" s="195">
        <f t="shared" si="12"/>
        <v>19182</v>
      </c>
      <c r="H40" s="194">
        <f t="shared" si="12"/>
        <v>0</v>
      </c>
      <c r="I40" s="194">
        <f t="shared" si="12"/>
        <v>0</v>
      </c>
      <c r="J40" s="194">
        <f t="shared" si="12"/>
        <v>0</v>
      </c>
      <c r="K40" s="194">
        <f t="shared" si="12"/>
        <v>0</v>
      </c>
      <c r="L40" s="1">
        <f t="shared" si="12"/>
        <v>177441</v>
      </c>
      <c r="M40" s="1">
        <f t="shared" si="12"/>
        <v>158259</v>
      </c>
      <c r="N40" s="1">
        <f t="shared" si="12"/>
        <v>0</v>
      </c>
      <c r="O40" s="1">
        <f t="shared" si="12"/>
        <v>19182</v>
      </c>
      <c r="P40" s="26"/>
      <c r="Q40" s="26"/>
    </row>
    <row r="41" spans="1:17" ht="15" customHeight="1" x14ac:dyDescent="0.25">
      <c r="A41" s="71"/>
      <c r="B41" s="157" t="s">
        <v>217</v>
      </c>
      <c r="C41" s="20"/>
      <c r="D41" s="195"/>
      <c r="E41" s="195"/>
      <c r="F41" s="195"/>
      <c r="G41" s="195"/>
      <c r="H41" s="194"/>
      <c r="I41" s="194"/>
      <c r="J41" s="194"/>
      <c r="K41" s="194"/>
      <c r="L41" s="1"/>
      <c r="M41" s="1"/>
      <c r="N41" s="1"/>
      <c r="O41" s="1"/>
      <c r="P41" s="26"/>
      <c r="Q41" s="26"/>
    </row>
    <row r="42" spans="1:17" s="26" customFormat="1" ht="15" customHeight="1" x14ac:dyDescent="0.25">
      <c r="A42" s="156"/>
      <c r="B42" s="104" t="s">
        <v>8</v>
      </c>
      <c r="C42" s="20"/>
      <c r="D42" s="207">
        <f>E42+G42</f>
        <v>173729</v>
      </c>
      <c r="E42" s="207">
        <f t="shared" ref="E42:O42" si="13">E18+E21+E39</f>
        <v>156147</v>
      </c>
      <c r="F42" s="207">
        <f t="shared" si="13"/>
        <v>0</v>
      </c>
      <c r="G42" s="207">
        <f t="shared" si="13"/>
        <v>17582</v>
      </c>
      <c r="H42" s="205">
        <f t="shared" si="13"/>
        <v>0</v>
      </c>
      <c r="I42" s="205">
        <f t="shared" si="13"/>
        <v>0</v>
      </c>
      <c r="J42" s="205">
        <f t="shared" si="13"/>
        <v>0</v>
      </c>
      <c r="K42" s="205">
        <f t="shared" si="13"/>
        <v>0</v>
      </c>
      <c r="L42" s="73">
        <f t="shared" si="13"/>
        <v>173729</v>
      </c>
      <c r="M42" s="73">
        <f t="shared" si="13"/>
        <v>156147</v>
      </c>
      <c r="N42" s="73">
        <f t="shared" si="13"/>
        <v>0</v>
      </c>
      <c r="O42" s="73">
        <f t="shared" si="13"/>
        <v>17582</v>
      </c>
      <c r="P42" s="2"/>
      <c r="Q42" s="2"/>
    </row>
    <row r="43" spans="1:17" s="26" customFormat="1" ht="15.75" customHeight="1" x14ac:dyDescent="0.2">
      <c r="A43" s="155"/>
      <c r="B43" s="371" t="s">
        <v>261</v>
      </c>
      <c r="C43" s="20"/>
      <c r="D43" s="207">
        <f>E43+G43</f>
        <v>3712</v>
      </c>
      <c r="E43" s="207">
        <f t="shared" ref="E43:O43" si="14">E19+E23+E25+E27+E29+E31+E33+E35+E37</f>
        <v>2112</v>
      </c>
      <c r="F43" s="207">
        <f t="shared" si="14"/>
        <v>0</v>
      </c>
      <c r="G43" s="207">
        <f t="shared" si="14"/>
        <v>1600</v>
      </c>
      <c r="H43" s="205">
        <f t="shared" si="14"/>
        <v>0</v>
      </c>
      <c r="I43" s="205">
        <f t="shared" si="14"/>
        <v>0</v>
      </c>
      <c r="J43" s="205">
        <f t="shared" si="14"/>
        <v>0</v>
      </c>
      <c r="K43" s="205">
        <f t="shared" si="14"/>
        <v>0</v>
      </c>
      <c r="L43" s="73">
        <f t="shared" si="14"/>
        <v>3712</v>
      </c>
      <c r="M43" s="73">
        <f t="shared" si="14"/>
        <v>2112</v>
      </c>
      <c r="N43" s="73">
        <f t="shared" si="14"/>
        <v>0</v>
      </c>
      <c r="O43" s="73">
        <f t="shared" si="14"/>
        <v>1600</v>
      </c>
    </row>
    <row r="44" spans="1:17" ht="18.75" customHeight="1" x14ac:dyDescent="0.25">
      <c r="A44" s="13" t="s">
        <v>90</v>
      </c>
      <c r="B44" s="468" t="s">
        <v>66</v>
      </c>
      <c r="C44" s="469"/>
      <c r="D44" s="469"/>
      <c r="E44" s="469"/>
      <c r="F44" s="469"/>
      <c r="G44" s="469"/>
      <c r="H44" s="469"/>
      <c r="I44" s="469"/>
      <c r="J44" s="469"/>
      <c r="K44" s="469"/>
      <c r="L44" s="469"/>
      <c r="M44" s="469"/>
      <c r="N44" s="469"/>
      <c r="O44" s="469"/>
    </row>
    <row r="45" spans="1:17" ht="15" customHeight="1" x14ac:dyDescent="0.25">
      <c r="A45" s="7" t="s">
        <v>91</v>
      </c>
      <c r="B45" s="55" t="s">
        <v>20</v>
      </c>
      <c r="C45" s="22"/>
      <c r="D45" s="197">
        <f t="shared" ref="D45:D74" si="15">E45+G45</f>
        <v>48817</v>
      </c>
      <c r="E45" s="197">
        <f t="shared" ref="E45:O45" si="16">E46+E48+E52</f>
        <v>13903</v>
      </c>
      <c r="F45" s="197">
        <f t="shared" si="16"/>
        <v>0</v>
      </c>
      <c r="G45" s="197">
        <f t="shared" si="16"/>
        <v>34914</v>
      </c>
      <c r="H45" s="196">
        <f t="shared" si="16"/>
        <v>0</v>
      </c>
      <c r="I45" s="196">
        <f t="shared" si="16"/>
        <v>0</v>
      </c>
      <c r="J45" s="196">
        <f t="shared" si="16"/>
        <v>0</v>
      </c>
      <c r="K45" s="196">
        <f t="shared" si="16"/>
        <v>0</v>
      </c>
      <c r="L45" s="10">
        <f t="shared" si="16"/>
        <v>48817</v>
      </c>
      <c r="M45" s="10">
        <f t="shared" si="16"/>
        <v>13903</v>
      </c>
      <c r="N45" s="10">
        <f t="shared" si="16"/>
        <v>0</v>
      </c>
      <c r="O45" s="10">
        <f t="shared" si="16"/>
        <v>34914</v>
      </c>
      <c r="P45" s="26"/>
      <c r="Q45" s="26"/>
    </row>
    <row r="46" spans="1:17" ht="15" customHeight="1" x14ac:dyDescent="0.25">
      <c r="A46" s="13"/>
      <c r="B46" s="56"/>
      <c r="C46" s="22" t="s">
        <v>21</v>
      </c>
      <c r="D46" s="197">
        <f t="shared" si="15"/>
        <v>8489</v>
      </c>
      <c r="E46" s="197">
        <f>E47</f>
        <v>8489</v>
      </c>
      <c r="F46" s="197">
        <f>F47</f>
        <v>0</v>
      </c>
      <c r="G46" s="197">
        <f>G47</f>
        <v>0</v>
      </c>
      <c r="H46" s="196">
        <f t="shared" ref="H46:H53" si="17">I46+K46</f>
        <v>0</v>
      </c>
      <c r="I46" s="196"/>
      <c r="J46" s="196"/>
      <c r="K46" s="196"/>
      <c r="L46" s="10">
        <f t="shared" ref="L46:L53" si="18">M46+O46</f>
        <v>8489</v>
      </c>
      <c r="M46" s="10">
        <f t="shared" ref="M46:O53" si="19">E46+I46</f>
        <v>8489</v>
      </c>
      <c r="N46" s="10">
        <f t="shared" si="19"/>
        <v>0</v>
      </c>
      <c r="O46" s="10">
        <f t="shared" si="19"/>
        <v>0</v>
      </c>
      <c r="P46" s="26"/>
      <c r="Q46" s="26"/>
    </row>
    <row r="47" spans="1:17" s="26" customFormat="1" ht="15" customHeight="1" x14ac:dyDescent="0.25">
      <c r="A47" s="120"/>
      <c r="B47" s="115" t="s">
        <v>254</v>
      </c>
      <c r="C47" s="59" t="s">
        <v>21</v>
      </c>
      <c r="D47" s="197">
        <f t="shared" si="15"/>
        <v>8489</v>
      </c>
      <c r="E47" s="207">
        <v>8489</v>
      </c>
      <c r="F47" s="207"/>
      <c r="G47" s="207"/>
      <c r="H47" s="196">
        <f t="shared" si="17"/>
        <v>0</v>
      </c>
      <c r="I47" s="196"/>
      <c r="J47" s="196"/>
      <c r="K47" s="196"/>
      <c r="L47" s="10">
        <f t="shared" si="18"/>
        <v>8489</v>
      </c>
      <c r="M47" s="10">
        <f t="shared" si="19"/>
        <v>8489</v>
      </c>
      <c r="N47" s="10">
        <f t="shared" si="19"/>
        <v>0</v>
      </c>
      <c r="O47" s="10">
        <f t="shared" si="19"/>
        <v>0</v>
      </c>
      <c r="P47" s="2"/>
      <c r="Q47" s="2"/>
    </row>
    <row r="48" spans="1:17" ht="15" customHeight="1" x14ac:dyDescent="0.25">
      <c r="A48" s="13"/>
      <c r="B48" s="56"/>
      <c r="C48" s="22" t="s">
        <v>33</v>
      </c>
      <c r="D48" s="197">
        <f t="shared" si="15"/>
        <v>14024</v>
      </c>
      <c r="E48" s="197">
        <f>E49+E50+E51</f>
        <v>5414</v>
      </c>
      <c r="F48" s="197">
        <f>F49+F50+F51</f>
        <v>0</v>
      </c>
      <c r="G48" s="197">
        <f>G49+G50+G51</f>
        <v>8610</v>
      </c>
      <c r="H48" s="196">
        <f t="shared" si="17"/>
        <v>0</v>
      </c>
      <c r="I48" s="196"/>
      <c r="J48" s="196"/>
      <c r="K48" s="196"/>
      <c r="L48" s="10">
        <f t="shared" si="18"/>
        <v>14024</v>
      </c>
      <c r="M48" s="10">
        <f t="shared" si="19"/>
        <v>5414</v>
      </c>
      <c r="N48" s="10">
        <f t="shared" si="19"/>
        <v>0</v>
      </c>
      <c r="O48" s="10">
        <f t="shared" si="19"/>
        <v>8610</v>
      </c>
    </row>
    <row r="49" spans="1:17" s="26" customFormat="1" ht="15" customHeight="1" x14ac:dyDescent="0.25">
      <c r="A49" s="120"/>
      <c r="B49" s="115" t="s">
        <v>254</v>
      </c>
      <c r="C49" s="59" t="s">
        <v>33</v>
      </c>
      <c r="D49" s="197">
        <f t="shared" si="15"/>
        <v>9587</v>
      </c>
      <c r="E49" s="207">
        <v>977</v>
      </c>
      <c r="F49" s="207"/>
      <c r="G49" s="207">
        <v>8610</v>
      </c>
      <c r="H49" s="196">
        <f t="shared" si="17"/>
        <v>0</v>
      </c>
      <c r="I49" s="196"/>
      <c r="J49" s="196"/>
      <c r="K49" s="196"/>
      <c r="L49" s="10">
        <f t="shared" si="18"/>
        <v>9587</v>
      </c>
      <c r="M49" s="10">
        <f t="shared" si="19"/>
        <v>977</v>
      </c>
      <c r="N49" s="10">
        <f t="shared" si="19"/>
        <v>0</v>
      </c>
      <c r="O49" s="10">
        <f t="shared" si="19"/>
        <v>8610</v>
      </c>
      <c r="P49" s="2"/>
      <c r="Q49" s="2"/>
    </row>
    <row r="50" spans="1:17" s="26" customFormat="1" ht="15" customHeight="1" x14ac:dyDescent="0.25">
      <c r="A50" s="120"/>
      <c r="B50" s="124" t="s">
        <v>259</v>
      </c>
      <c r="C50" s="59" t="s">
        <v>33</v>
      </c>
      <c r="D50" s="197">
        <f t="shared" si="15"/>
        <v>4145</v>
      </c>
      <c r="E50" s="207">
        <v>4145</v>
      </c>
      <c r="F50" s="207"/>
      <c r="G50" s="207"/>
      <c r="H50" s="196">
        <f t="shared" si="17"/>
        <v>0</v>
      </c>
      <c r="I50" s="196"/>
      <c r="J50" s="196"/>
      <c r="K50" s="196"/>
      <c r="L50" s="10">
        <f t="shared" si="18"/>
        <v>4145</v>
      </c>
      <c r="M50" s="10">
        <f t="shared" si="19"/>
        <v>4145</v>
      </c>
      <c r="N50" s="10">
        <f t="shared" si="19"/>
        <v>0</v>
      </c>
      <c r="O50" s="10">
        <f t="shared" si="19"/>
        <v>0</v>
      </c>
    </row>
    <row r="51" spans="1:17" s="26" customFormat="1" ht="26.25" customHeight="1" x14ac:dyDescent="0.25">
      <c r="A51" s="120"/>
      <c r="B51" s="125" t="s">
        <v>67</v>
      </c>
      <c r="C51" s="59" t="s">
        <v>33</v>
      </c>
      <c r="D51" s="207">
        <f t="shared" si="15"/>
        <v>292</v>
      </c>
      <c r="E51" s="207">
        <v>292</v>
      </c>
      <c r="F51" s="207"/>
      <c r="G51" s="207"/>
      <c r="H51" s="196">
        <f t="shared" si="17"/>
        <v>0</v>
      </c>
      <c r="I51" s="196"/>
      <c r="J51" s="196"/>
      <c r="K51" s="196"/>
      <c r="L51" s="10">
        <f t="shared" si="18"/>
        <v>292</v>
      </c>
      <c r="M51" s="10">
        <f t="shared" si="19"/>
        <v>292</v>
      </c>
      <c r="N51" s="10">
        <f t="shared" si="19"/>
        <v>0</v>
      </c>
      <c r="O51" s="10">
        <f t="shared" si="19"/>
        <v>0</v>
      </c>
      <c r="P51" s="2"/>
      <c r="Q51" s="2"/>
    </row>
    <row r="52" spans="1:17" ht="15" customHeight="1" x14ac:dyDescent="0.25">
      <c r="A52" s="13"/>
      <c r="B52" s="56"/>
      <c r="C52" s="22" t="s">
        <v>22</v>
      </c>
      <c r="D52" s="197">
        <f t="shared" si="15"/>
        <v>26304</v>
      </c>
      <c r="E52" s="197">
        <f>E53</f>
        <v>0</v>
      </c>
      <c r="F52" s="197">
        <f>F53</f>
        <v>0</v>
      </c>
      <c r="G52" s="197">
        <f>G53</f>
        <v>26304</v>
      </c>
      <c r="H52" s="196">
        <f t="shared" si="17"/>
        <v>0</v>
      </c>
      <c r="I52" s="196"/>
      <c r="J52" s="196"/>
      <c r="K52" s="196"/>
      <c r="L52" s="10">
        <f t="shared" si="18"/>
        <v>26304</v>
      </c>
      <c r="M52" s="10">
        <f t="shared" si="19"/>
        <v>0</v>
      </c>
      <c r="N52" s="10">
        <f t="shared" si="19"/>
        <v>0</v>
      </c>
      <c r="O52" s="10">
        <f t="shared" si="19"/>
        <v>26304</v>
      </c>
      <c r="P52" s="26"/>
      <c r="Q52" s="26"/>
    </row>
    <row r="53" spans="1:17" s="26" customFormat="1" ht="15" customHeight="1" x14ac:dyDescent="0.25">
      <c r="A53" s="120"/>
      <c r="B53" s="115" t="s">
        <v>254</v>
      </c>
      <c r="C53" s="59" t="s">
        <v>22</v>
      </c>
      <c r="D53" s="197">
        <f t="shared" si="15"/>
        <v>26304</v>
      </c>
      <c r="E53" s="207"/>
      <c r="F53" s="207"/>
      <c r="G53" s="207">
        <v>26304</v>
      </c>
      <c r="H53" s="196">
        <f t="shared" si="17"/>
        <v>0</v>
      </c>
      <c r="I53" s="196"/>
      <c r="J53" s="196"/>
      <c r="K53" s="196"/>
      <c r="L53" s="10">
        <f t="shared" si="18"/>
        <v>26304</v>
      </c>
      <c r="M53" s="10">
        <f t="shared" si="19"/>
        <v>0</v>
      </c>
      <c r="N53" s="10">
        <f t="shared" si="19"/>
        <v>0</v>
      </c>
      <c r="O53" s="10">
        <f t="shared" si="19"/>
        <v>26304</v>
      </c>
    </row>
    <row r="54" spans="1:17" ht="15" customHeight="1" x14ac:dyDescent="0.25">
      <c r="A54" s="7" t="s">
        <v>92</v>
      </c>
      <c r="B54" s="8" t="s">
        <v>7</v>
      </c>
      <c r="C54" s="9" t="s">
        <v>22</v>
      </c>
      <c r="D54" s="197">
        <f t="shared" si="15"/>
        <v>5</v>
      </c>
      <c r="E54" s="197">
        <f t="shared" ref="E54:O54" si="20">E55</f>
        <v>5</v>
      </c>
      <c r="F54" s="197">
        <f t="shared" si="20"/>
        <v>0</v>
      </c>
      <c r="G54" s="197">
        <f t="shared" si="20"/>
        <v>0</v>
      </c>
      <c r="H54" s="196">
        <f t="shared" si="20"/>
        <v>0</v>
      </c>
      <c r="I54" s="196">
        <f t="shared" si="20"/>
        <v>0</v>
      </c>
      <c r="J54" s="196">
        <f t="shared" si="20"/>
        <v>0</v>
      </c>
      <c r="K54" s="196">
        <f t="shared" si="20"/>
        <v>0</v>
      </c>
      <c r="L54" s="10">
        <f t="shared" si="20"/>
        <v>5</v>
      </c>
      <c r="M54" s="10">
        <f t="shared" si="20"/>
        <v>5</v>
      </c>
      <c r="N54" s="10">
        <f t="shared" si="20"/>
        <v>0</v>
      </c>
      <c r="O54" s="10">
        <f t="shared" si="20"/>
        <v>0</v>
      </c>
      <c r="P54" s="26"/>
      <c r="Q54" s="26"/>
    </row>
    <row r="55" spans="1:17" s="26" customFormat="1" ht="15" customHeight="1" x14ac:dyDescent="0.25">
      <c r="A55" s="31"/>
      <c r="B55" s="121" t="s">
        <v>257</v>
      </c>
      <c r="C55" s="54" t="s">
        <v>22</v>
      </c>
      <c r="D55" s="207">
        <f t="shared" si="15"/>
        <v>5</v>
      </c>
      <c r="E55" s="207">
        <v>5</v>
      </c>
      <c r="F55" s="207"/>
      <c r="G55" s="207"/>
      <c r="H55" s="196">
        <f>I55+K55</f>
        <v>0</v>
      </c>
      <c r="I55" s="196"/>
      <c r="J55" s="196"/>
      <c r="K55" s="196"/>
      <c r="L55" s="10">
        <f>M55+O55</f>
        <v>5</v>
      </c>
      <c r="M55" s="10">
        <f>E55+I55</f>
        <v>5</v>
      </c>
      <c r="N55" s="10">
        <f>F55+J55</f>
        <v>0</v>
      </c>
      <c r="O55" s="10">
        <f>G55+K55</f>
        <v>0</v>
      </c>
      <c r="P55" s="2"/>
      <c r="Q55" s="2"/>
    </row>
    <row r="56" spans="1:17" ht="15" customHeight="1" x14ac:dyDescent="0.25">
      <c r="A56" s="7" t="s">
        <v>93</v>
      </c>
      <c r="B56" s="8" t="s">
        <v>10</v>
      </c>
      <c r="C56" s="9" t="s">
        <v>22</v>
      </c>
      <c r="D56" s="197">
        <f t="shared" si="15"/>
        <v>186</v>
      </c>
      <c r="E56" s="197">
        <f t="shared" ref="E56:O56" si="21">E57</f>
        <v>186</v>
      </c>
      <c r="F56" s="197">
        <f t="shared" si="21"/>
        <v>0</v>
      </c>
      <c r="G56" s="197">
        <f t="shared" si="21"/>
        <v>0</v>
      </c>
      <c r="H56" s="196">
        <f t="shared" si="21"/>
        <v>0</v>
      </c>
      <c r="I56" s="196">
        <f t="shared" si="21"/>
        <v>0</v>
      </c>
      <c r="J56" s="196">
        <f t="shared" si="21"/>
        <v>0</v>
      </c>
      <c r="K56" s="196">
        <f t="shared" si="21"/>
        <v>0</v>
      </c>
      <c r="L56" s="10">
        <f t="shared" si="21"/>
        <v>186</v>
      </c>
      <c r="M56" s="10">
        <f t="shared" si="21"/>
        <v>186</v>
      </c>
      <c r="N56" s="10">
        <f t="shared" si="21"/>
        <v>0</v>
      </c>
      <c r="O56" s="10">
        <f t="shared" si="21"/>
        <v>0</v>
      </c>
      <c r="P56" s="26"/>
      <c r="Q56" s="26"/>
    </row>
    <row r="57" spans="1:17" s="26" customFormat="1" ht="15" customHeight="1" x14ac:dyDescent="0.25">
      <c r="A57" s="31"/>
      <c r="B57" s="121" t="s">
        <v>257</v>
      </c>
      <c r="C57" s="54" t="s">
        <v>22</v>
      </c>
      <c r="D57" s="207">
        <f t="shared" si="15"/>
        <v>186</v>
      </c>
      <c r="E57" s="207">
        <v>186</v>
      </c>
      <c r="F57" s="207"/>
      <c r="G57" s="207"/>
      <c r="H57" s="196">
        <f>I57+K57</f>
        <v>0</v>
      </c>
      <c r="I57" s="196"/>
      <c r="J57" s="196"/>
      <c r="K57" s="196"/>
      <c r="L57" s="10">
        <f>M57+O57</f>
        <v>186</v>
      </c>
      <c r="M57" s="10">
        <f>E57+I57</f>
        <v>186</v>
      </c>
      <c r="N57" s="10">
        <f>F57+J57</f>
        <v>0</v>
      </c>
      <c r="O57" s="10">
        <f>G57+K57</f>
        <v>0</v>
      </c>
      <c r="P57" s="2"/>
      <c r="Q57" s="2"/>
    </row>
    <row r="58" spans="1:17" ht="15" customHeight="1" x14ac:dyDescent="0.25">
      <c r="A58" s="7" t="s">
        <v>94</v>
      </c>
      <c r="B58" s="8" t="s">
        <v>11</v>
      </c>
      <c r="C58" s="9" t="s">
        <v>22</v>
      </c>
      <c r="D58" s="197">
        <f t="shared" si="15"/>
        <v>1225</v>
      </c>
      <c r="E58" s="197">
        <f t="shared" ref="E58:O58" si="22">E59</f>
        <v>384</v>
      </c>
      <c r="F58" s="197">
        <f t="shared" si="22"/>
        <v>0</v>
      </c>
      <c r="G58" s="197">
        <f t="shared" si="22"/>
        <v>841</v>
      </c>
      <c r="H58" s="196">
        <f t="shared" si="22"/>
        <v>0</v>
      </c>
      <c r="I58" s="196">
        <f t="shared" si="22"/>
        <v>0</v>
      </c>
      <c r="J58" s="196">
        <f t="shared" si="22"/>
        <v>0</v>
      </c>
      <c r="K58" s="196">
        <f t="shared" si="22"/>
        <v>0</v>
      </c>
      <c r="L58" s="10">
        <f t="shared" si="22"/>
        <v>1225</v>
      </c>
      <c r="M58" s="10">
        <f t="shared" si="22"/>
        <v>384</v>
      </c>
      <c r="N58" s="10">
        <f t="shared" si="22"/>
        <v>0</v>
      </c>
      <c r="O58" s="10">
        <f t="shared" si="22"/>
        <v>841</v>
      </c>
      <c r="P58" s="26"/>
      <c r="Q58" s="26"/>
    </row>
    <row r="59" spans="1:17" s="26" customFormat="1" ht="15" customHeight="1" x14ac:dyDescent="0.25">
      <c r="A59" s="31"/>
      <c r="B59" s="121" t="s">
        <v>257</v>
      </c>
      <c r="C59" s="54" t="s">
        <v>22</v>
      </c>
      <c r="D59" s="207">
        <f t="shared" si="15"/>
        <v>1225</v>
      </c>
      <c r="E59" s="207">
        <v>384</v>
      </c>
      <c r="F59" s="207"/>
      <c r="G59" s="207">
        <v>841</v>
      </c>
      <c r="H59" s="196">
        <f>I59+K59</f>
        <v>0</v>
      </c>
      <c r="I59" s="196"/>
      <c r="J59" s="196"/>
      <c r="K59" s="196"/>
      <c r="L59" s="10">
        <f>M59+O59</f>
        <v>1225</v>
      </c>
      <c r="M59" s="10">
        <f>E59+I59</f>
        <v>384</v>
      </c>
      <c r="N59" s="10">
        <f>F59+J59</f>
        <v>0</v>
      </c>
      <c r="O59" s="10">
        <f>G59+K59</f>
        <v>841</v>
      </c>
      <c r="P59" s="2"/>
      <c r="Q59" s="2"/>
    </row>
    <row r="60" spans="1:17" ht="15" customHeight="1" x14ac:dyDescent="0.25">
      <c r="A60" s="27" t="s">
        <v>95</v>
      </c>
      <c r="B60" s="18" t="s">
        <v>12</v>
      </c>
      <c r="C60" s="9" t="s">
        <v>22</v>
      </c>
      <c r="D60" s="197">
        <f t="shared" si="15"/>
        <v>117</v>
      </c>
      <c r="E60" s="197">
        <f t="shared" ref="E60:O60" si="23">E61</f>
        <v>117</v>
      </c>
      <c r="F60" s="197">
        <f t="shared" si="23"/>
        <v>0</v>
      </c>
      <c r="G60" s="197">
        <f t="shared" si="23"/>
        <v>0</v>
      </c>
      <c r="H60" s="196">
        <f t="shared" si="23"/>
        <v>0</v>
      </c>
      <c r="I60" s="196">
        <f t="shared" si="23"/>
        <v>0</v>
      </c>
      <c r="J60" s="196">
        <f t="shared" si="23"/>
        <v>0</v>
      </c>
      <c r="K60" s="196">
        <f t="shared" si="23"/>
        <v>0</v>
      </c>
      <c r="L60" s="29">
        <f t="shared" si="23"/>
        <v>117</v>
      </c>
      <c r="M60" s="29">
        <f t="shared" si="23"/>
        <v>117</v>
      </c>
      <c r="N60" s="29">
        <f t="shared" si="23"/>
        <v>0</v>
      </c>
      <c r="O60" s="29">
        <f t="shared" si="23"/>
        <v>0</v>
      </c>
      <c r="P60" s="26"/>
      <c r="Q60" s="26"/>
    </row>
    <row r="61" spans="1:17" s="26" customFormat="1" ht="15" customHeight="1" x14ac:dyDescent="0.25">
      <c r="A61" s="57"/>
      <c r="B61" s="121" t="s">
        <v>257</v>
      </c>
      <c r="C61" s="54" t="s">
        <v>22</v>
      </c>
      <c r="D61" s="207">
        <f t="shared" si="15"/>
        <v>117</v>
      </c>
      <c r="E61" s="207">
        <v>117</v>
      </c>
      <c r="F61" s="207"/>
      <c r="G61" s="207"/>
      <c r="H61" s="196">
        <f>I61+K61</f>
        <v>0</v>
      </c>
      <c r="I61" s="196"/>
      <c r="J61" s="196"/>
      <c r="K61" s="196"/>
      <c r="L61" s="10">
        <f>M61+O61</f>
        <v>117</v>
      </c>
      <c r="M61" s="10">
        <f>E61+I61</f>
        <v>117</v>
      </c>
      <c r="N61" s="10">
        <f>F61+J61</f>
        <v>0</v>
      </c>
      <c r="O61" s="10">
        <f>G61+K61</f>
        <v>0</v>
      </c>
      <c r="P61" s="2"/>
      <c r="Q61" s="2"/>
    </row>
    <row r="62" spans="1:17" ht="15" customHeight="1" x14ac:dyDescent="0.25">
      <c r="A62" s="27" t="s">
        <v>96</v>
      </c>
      <c r="B62" s="18" t="s">
        <v>13</v>
      </c>
      <c r="C62" s="9" t="s">
        <v>22</v>
      </c>
      <c r="D62" s="197">
        <f t="shared" si="15"/>
        <v>334</v>
      </c>
      <c r="E62" s="197">
        <f t="shared" ref="E62:O62" si="24">E63</f>
        <v>334</v>
      </c>
      <c r="F62" s="197">
        <f t="shared" si="24"/>
        <v>0</v>
      </c>
      <c r="G62" s="197">
        <f t="shared" si="24"/>
        <v>0</v>
      </c>
      <c r="H62" s="196">
        <f t="shared" si="24"/>
        <v>0</v>
      </c>
      <c r="I62" s="196">
        <f t="shared" si="24"/>
        <v>0</v>
      </c>
      <c r="J62" s="196">
        <f t="shared" si="24"/>
        <v>0</v>
      </c>
      <c r="K62" s="196">
        <f t="shared" si="24"/>
        <v>0</v>
      </c>
      <c r="L62" s="29">
        <f t="shared" si="24"/>
        <v>334</v>
      </c>
      <c r="M62" s="29">
        <f t="shared" si="24"/>
        <v>334</v>
      </c>
      <c r="N62" s="29">
        <f t="shared" si="24"/>
        <v>0</v>
      </c>
      <c r="O62" s="29">
        <f t="shared" si="24"/>
        <v>0</v>
      </c>
      <c r="P62" s="26"/>
      <c r="Q62" s="26"/>
    </row>
    <row r="63" spans="1:17" s="26" customFormat="1" ht="15" customHeight="1" x14ac:dyDescent="0.25">
      <c r="A63" s="57"/>
      <c r="B63" s="121" t="s">
        <v>257</v>
      </c>
      <c r="C63" s="54" t="s">
        <v>22</v>
      </c>
      <c r="D63" s="207">
        <f t="shared" si="15"/>
        <v>334</v>
      </c>
      <c r="E63" s="207">
        <v>334</v>
      </c>
      <c r="F63" s="207"/>
      <c r="G63" s="207"/>
      <c r="H63" s="196">
        <f>I63+K63</f>
        <v>0</v>
      </c>
      <c r="I63" s="196"/>
      <c r="J63" s="196"/>
      <c r="K63" s="196"/>
      <c r="L63" s="10">
        <f>M63+O63</f>
        <v>334</v>
      </c>
      <c r="M63" s="10">
        <f>E63+I63</f>
        <v>334</v>
      </c>
      <c r="N63" s="10">
        <f>F63+J63</f>
        <v>0</v>
      </c>
      <c r="O63" s="10">
        <f>G63+K63</f>
        <v>0</v>
      </c>
      <c r="P63" s="2"/>
      <c r="Q63" s="2"/>
    </row>
    <row r="64" spans="1:17" ht="15" customHeight="1" x14ac:dyDescent="0.25">
      <c r="A64" s="7" t="s">
        <v>97</v>
      </c>
      <c r="B64" s="55" t="s">
        <v>14</v>
      </c>
      <c r="C64" s="9" t="s">
        <v>22</v>
      </c>
      <c r="D64" s="197">
        <f t="shared" si="15"/>
        <v>1182</v>
      </c>
      <c r="E64" s="197">
        <f t="shared" ref="E64:O64" si="25">E65</f>
        <v>1182</v>
      </c>
      <c r="F64" s="197">
        <f t="shared" si="25"/>
        <v>0</v>
      </c>
      <c r="G64" s="197">
        <f t="shared" si="25"/>
        <v>0</v>
      </c>
      <c r="H64" s="196">
        <f t="shared" si="25"/>
        <v>0</v>
      </c>
      <c r="I64" s="196">
        <f t="shared" si="25"/>
        <v>0</v>
      </c>
      <c r="J64" s="196">
        <f t="shared" si="25"/>
        <v>0</v>
      </c>
      <c r="K64" s="196">
        <f t="shared" si="25"/>
        <v>0</v>
      </c>
      <c r="L64" s="10">
        <f t="shared" si="25"/>
        <v>1182</v>
      </c>
      <c r="M64" s="10">
        <f t="shared" si="25"/>
        <v>1182</v>
      </c>
      <c r="N64" s="10">
        <f t="shared" si="25"/>
        <v>0</v>
      </c>
      <c r="O64" s="10">
        <f t="shared" si="25"/>
        <v>0</v>
      </c>
      <c r="P64" s="26"/>
      <c r="Q64" s="26"/>
    </row>
    <row r="65" spans="1:17" s="26" customFormat="1" ht="15" customHeight="1" x14ac:dyDescent="0.25">
      <c r="A65" s="57"/>
      <c r="B65" s="123" t="s">
        <v>257</v>
      </c>
      <c r="C65" s="54" t="s">
        <v>22</v>
      </c>
      <c r="D65" s="207">
        <f t="shared" si="15"/>
        <v>1182</v>
      </c>
      <c r="E65" s="207">
        <v>1182</v>
      </c>
      <c r="F65" s="207"/>
      <c r="G65" s="207"/>
      <c r="H65" s="196">
        <f>I65+K65</f>
        <v>0</v>
      </c>
      <c r="I65" s="196"/>
      <c r="J65" s="196"/>
      <c r="K65" s="196"/>
      <c r="L65" s="10">
        <f>M65+O65</f>
        <v>1182</v>
      </c>
      <c r="M65" s="10">
        <f>E65+I65</f>
        <v>1182</v>
      </c>
      <c r="N65" s="10">
        <f>F65+J65</f>
        <v>0</v>
      </c>
      <c r="O65" s="10">
        <f>G65+K65</f>
        <v>0</v>
      </c>
      <c r="P65" s="2"/>
      <c r="Q65" s="2"/>
    </row>
    <row r="66" spans="1:17" ht="15" customHeight="1" x14ac:dyDescent="0.25">
      <c r="A66" s="13" t="s">
        <v>98</v>
      </c>
      <c r="B66" s="14" t="s">
        <v>15</v>
      </c>
      <c r="C66" s="9" t="s">
        <v>22</v>
      </c>
      <c r="D66" s="197">
        <f t="shared" si="15"/>
        <v>646</v>
      </c>
      <c r="E66" s="197">
        <f t="shared" ref="E66:O66" si="26">E67</f>
        <v>646</v>
      </c>
      <c r="F66" s="197">
        <f t="shared" si="26"/>
        <v>0</v>
      </c>
      <c r="G66" s="197">
        <f t="shared" si="26"/>
        <v>0</v>
      </c>
      <c r="H66" s="196">
        <f t="shared" si="26"/>
        <v>0</v>
      </c>
      <c r="I66" s="196">
        <f t="shared" si="26"/>
        <v>0</v>
      </c>
      <c r="J66" s="196">
        <f t="shared" si="26"/>
        <v>0</v>
      </c>
      <c r="K66" s="196">
        <f t="shared" si="26"/>
        <v>0</v>
      </c>
      <c r="L66" s="10">
        <f t="shared" si="26"/>
        <v>646</v>
      </c>
      <c r="M66" s="10">
        <f t="shared" si="26"/>
        <v>646</v>
      </c>
      <c r="N66" s="10">
        <f t="shared" si="26"/>
        <v>0</v>
      </c>
      <c r="O66" s="10">
        <f t="shared" si="26"/>
        <v>0</v>
      </c>
      <c r="P66" s="26"/>
      <c r="Q66" s="26"/>
    </row>
    <row r="67" spans="1:17" s="26" customFormat="1" ht="15" customHeight="1" x14ac:dyDescent="0.25">
      <c r="A67" s="31"/>
      <c r="B67" s="121" t="s">
        <v>257</v>
      </c>
      <c r="C67" s="54" t="s">
        <v>22</v>
      </c>
      <c r="D67" s="207">
        <f t="shared" si="15"/>
        <v>646</v>
      </c>
      <c r="E67" s="207">
        <v>646</v>
      </c>
      <c r="F67" s="207"/>
      <c r="G67" s="207"/>
      <c r="H67" s="196">
        <f>I67+K67</f>
        <v>0</v>
      </c>
      <c r="I67" s="196"/>
      <c r="J67" s="196"/>
      <c r="K67" s="196"/>
      <c r="L67" s="10">
        <f>M67+O67</f>
        <v>646</v>
      </c>
      <c r="M67" s="10">
        <f>E67+I67</f>
        <v>646</v>
      </c>
      <c r="N67" s="10">
        <f>F67+J67</f>
        <v>0</v>
      </c>
      <c r="O67" s="10">
        <f>G67+K67</f>
        <v>0</v>
      </c>
      <c r="P67" s="2"/>
      <c r="Q67" s="2"/>
    </row>
    <row r="68" spans="1:17" ht="15" customHeight="1" x14ac:dyDescent="0.25">
      <c r="A68" s="7" t="s">
        <v>99</v>
      </c>
      <c r="B68" s="8" t="s">
        <v>16</v>
      </c>
      <c r="C68" s="9" t="s">
        <v>22</v>
      </c>
      <c r="D68" s="197">
        <f t="shared" si="15"/>
        <v>2002</v>
      </c>
      <c r="E68" s="197">
        <f t="shared" ref="E68:O68" si="27">E69</f>
        <v>502</v>
      </c>
      <c r="F68" s="197">
        <f t="shared" si="27"/>
        <v>0</v>
      </c>
      <c r="G68" s="197">
        <f t="shared" si="27"/>
        <v>1500</v>
      </c>
      <c r="H68" s="196">
        <f t="shared" si="27"/>
        <v>0</v>
      </c>
      <c r="I68" s="196">
        <f t="shared" si="27"/>
        <v>0</v>
      </c>
      <c r="J68" s="196">
        <f t="shared" si="27"/>
        <v>0</v>
      </c>
      <c r="K68" s="196">
        <f t="shared" si="27"/>
        <v>0</v>
      </c>
      <c r="L68" s="10">
        <f t="shared" si="27"/>
        <v>2002</v>
      </c>
      <c r="M68" s="10">
        <f t="shared" si="27"/>
        <v>502</v>
      </c>
      <c r="N68" s="10">
        <f t="shared" si="27"/>
        <v>0</v>
      </c>
      <c r="O68" s="10">
        <f t="shared" si="27"/>
        <v>1500</v>
      </c>
      <c r="P68" s="26"/>
      <c r="Q68" s="26"/>
    </row>
    <row r="69" spans="1:17" s="26" customFormat="1" ht="15" customHeight="1" x14ac:dyDescent="0.25">
      <c r="A69" s="31"/>
      <c r="B69" s="121" t="s">
        <v>257</v>
      </c>
      <c r="C69" s="54" t="s">
        <v>22</v>
      </c>
      <c r="D69" s="207">
        <f t="shared" si="15"/>
        <v>2002</v>
      </c>
      <c r="E69" s="207">
        <v>502</v>
      </c>
      <c r="F69" s="207"/>
      <c r="G69" s="207">
        <v>1500</v>
      </c>
      <c r="H69" s="196">
        <f>I69+K69</f>
        <v>0</v>
      </c>
      <c r="I69" s="196"/>
      <c r="J69" s="196"/>
      <c r="K69" s="196"/>
      <c r="L69" s="10">
        <f>M69+O69</f>
        <v>2002</v>
      </c>
      <c r="M69" s="10">
        <f>E69+I69</f>
        <v>502</v>
      </c>
      <c r="N69" s="10">
        <f>F69+J69</f>
        <v>0</v>
      </c>
      <c r="O69" s="10">
        <f>G69+K69</f>
        <v>1500</v>
      </c>
      <c r="P69" s="2"/>
      <c r="Q69" s="2"/>
    </row>
    <row r="70" spans="1:17" ht="15" customHeight="1" x14ac:dyDescent="0.25">
      <c r="A70" s="7" t="s">
        <v>100</v>
      </c>
      <c r="B70" s="8" t="s">
        <v>17</v>
      </c>
      <c r="C70" s="9" t="s">
        <v>22</v>
      </c>
      <c r="D70" s="197">
        <f t="shared" si="15"/>
        <v>243</v>
      </c>
      <c r="E70" s="197">
        <f t="shared" ref="E70:O70" si="28">E71</f>
        <v>243</v>
      </c>
      <c r="F70" s="197">
        <f t="shared" si="28"/>
        <v>0</v>
      </c>
      <c r="G70" s="197">
        <f t="shared" si="28"/>
        <v>0</v>
      </c>
      <c r="H70" s="196">
        <f t="shared" si="28"/>
        <v>0</v>
      </c>
      <c r="I70" s="196">
        <f t="shared" si="28"/>
        <v>0</v>
      </c>
      <c r="J70" s="196">
        <f t="shared" si="28"/>
        <v>0</v>
      </c>
      <c r="K70" s="196">
        <f t="shared" si="28"/>
        <v>0</v>
      </c>
      <c r="L70" s="10">
        <f t="shared" si="28"/>
        <v>243</v>
      </c>
      <c r="M70" s="10">
        <f t="shared" si="28"/>
        <v>243</v>
      </c>
      <c r="N70" s="10">
        <f t="shared" si="28"/>
        <v>0</v>
      </c>
      <c r="O70" s="10">
        <f t="shared" si="28"/>
        <v>0</v>
      </c>
      <c r="P70" s="26"/>
      <c r="Q70" s="26"/>
    </row>
    <row r="71" spans="1:17" s="26" customFormat="1" ht="15" customHeight="1" x14ac:dyDescent="0.25">
      <c r="A71" s="31"/>
      <c r="B71" s="121" t="s">
        <v>257</v>
      </c>
      <c r="C71" s="54" t="s">
        <v>22</v>
      </c>
      <c r="D71" s="207">
        <f t="shared" si="15"/>
        <v>243</v>
      </c>
      <c r="E71" s="207">
        <v>243</v>
      </c>
      <c r="F71" s="207"/>
      <c r="G71" s="207"/>
      <c r="H71" s="196">
        <f>I71+K71</f>
        <v>0</v>
      </c>
      <c r="I71" s="196"/>
      <c r="J71" s="196"/>
      <c r="K71" s="196"/>
      <c r="L71" s="10">
        <f>M71+O71</f>
        <v>243</v>
      </c>
      <c r="M71" s="10">
        <f>E71+I71</f>
        <v>243</v>
      </c>
      <c r="N71" s="10">
        <f>F71+J71</f>
        <v>0</v>
      </c>
      <c r="O71" s="10">
        <f>G71+K71</f>
        <v>0</v>
      </c>
      <c r="P71" s="2"/>
      <c r="Q71" s="2"/>
    </row>
    <row r="72" spans="1:17" ht="15" customHeight="1" x14ac:dyDescent="0.25">
      <c r="A72" s="7" t="s">
        <v>101</v>
      </c>
      <c r="B72" s="8" t="s">
        <v>18</v>
      </c>
      <c r="C72" s="9" t="s">
        <v>22</v>
      </c>
      <c r="D72" s="197">
        <f t="shared" si="15"/>
        <v>229</v>
      </c>
      <c r="E72" s="197">
        <f t="shared" ref="E72:O72" si="29">E73</f>
        <v>229</v>
      </c>
      <c r="F72" s="197">
        <f t="shared" si="29"/>
        <v>0</v>
      </c>
      <c r="G72" s="197">
        <f t="shared" si="29"/>
        <v>0</v>
      </c>
      <c r="H72" s="196">
        <f t="shared" si="29"/>
        <v>0</v>
      </c>
      <c r="I72" s="196">
        <f t="shared" si="29"/>
        <v>0</v>
      </c>
      <c r="J72" s="196">
        <f t="shared" si="29"/>
        <v>0</v>
      </c>
      <c r="K72" s="196">
        <f t="shared" si="29"/>
        <v>0</v>
      </c>
      <c r="L72" s="10">
        <f t="shared" si="29"/>
        <v>229</v>
      </c>
      <c r="M72" s="10">
        <f t="shared" si="29"/>
        <v>229</v>
      </c>
      <c r="N72" s="10">
        <f t="shared" si="29"/>
        <v>0</v>
      </c>
      <c r="O72" s="10">
        <f t="shared" si="29"/>
        <v>0</v>
      </c>
      <c r="P72" s="26"/>
      <c r="Q72" s="26"/>
    </row>
    <row r="73" spans="1:17" s="26" customFormat="1" ht="15" customHeight="1" x14ac:dyDescent="0.25">
      <c r="A73" s="31"/>
      <c r="B73" s="121" t="s">
        <v>257</v>
      </c>
      <c r="C73" s="54" t="s">
        <v>22</v>
      </c>
      <c r="D73" s="207">
        <f t="shared" si="15"/>
        <v>229</v>
      </c>
      <c r="E73" s="207">
        <v>229</v>
      </c>
      <c r="F73" s="207"/>
      <c r="G73" s="207"/>
      <c r="H73" s="196">
        <f>I73+K73</f>
        <v>0</v>
      </c>
      <c r="I73" s="196"/>
      <c r="J73" s="196"/>
      <c r="K73" s="196"/>
      <c r="L73" s="10">
        <f>M73+O73</f>
        <v>229</v>
      </c>
      <c r="M73" s="10">
        <f>E73+I73</f>
        <v>229</v>
      </c>
      <c r="N73" s="10">
        <f>F73+J73</f>
        <v>0</v>
      </c>
      <c r="O73" s="10">
        <f>G73+K73</f>
        <v>0</v>
      </c>
      <c r="P73" s="2"/>
      <c r="Q73" s="2"/>
    </row>
    <row r="74" spans="1:17" ht="15" customHeight="1" x14ac:dyDescent="0.25">
      <c r="A74" s="34" t="s">
        <v>102</v>
      </c>
      <c r="B74" s="35" t="s">
        <v>260</v>
      </c>
      <c r="C74" s="17"/>
      <c r="D74" s="195">
        <f t="shared" si="15"/>
        <v>54986</v>
      </c>
      <c r="E74" s="195">
        <f t="shared" ref="E74:O74" si="30">E76+E77+E78+E79</f>
        <v>17731</v>
      </c>
      <c r="F74" s="195">
        <f t="shared" si="30"/>
        <v>0</v>
      </c>
      <c r="G74" s="195">
        <f t="shared" si="30"/>
        <v>37255</v>
      </c>
      <c r="H74" s="194">
        <f t="shared" si="30"/>
        <v>0</v>
      </c>
      <c r="I74" s="194">
        <f t="shared" si="30"/>
        <v>0</v>
      </c>
      <c r="J74" s="194">
        <f t="shared" si="30"/>
        <v>0</v>
      </c>
      <c r="K74" s="194">
        <f t="shared" si="30"/>
        <v>0</v>
      </c>
      <c r="L74" s="1">
        <f t="shared" si="30"/>
        <v>54986</v>
      </c>
      <c r="M74" s="1">
        <f t="shared" si="30"/>
        <v>17731</v>
      </c>
      <c r="N74" s="1">
        <f t="shared" si="30"/>
        <v>0</v>
      </c>
      <c r="O74" s="1">
        <f t="shared" si="30"/>
        <v>37255</v>
      </c>
      <c r="P74" s="26"/>
      <c r="Q74" s="26"/>
    </row>
    <row r="75" spans="1:17" ht="15" customHeight="1" x14ac:dyDescent="0.25">
      <c r="A75" s="107"/>
      <c r="B75" s="157" t="s">
        <v>217</v>
      </c>
      <c r="C75" s="17"/>
      <c r="D75" s="195"/>
      <c r="E75" s="195"/>
      <c r="F75" s="195"/>
      <c r="G75" s="195"/>
      <c r="H75" s="194"/>
      <c r="I75" s="194"/>
      <c r="J75" s="194"/>
      <c r="K75" s="194"/>
      <c r="L75" s="1"/>
      <c r="M75" s="1"/>
      <c r="N75" s="1"/>
      <c r="O75" s="1"/>
      <c r="P75" s="26"/>
      <c r="Q75" s="26"/>
    </row>
    <row r="76" spans="1:17" s="26" customFormat="1" ht="15" customHeight="1" x14ac:dyDescent="0.25">
      <c r="A76" s="158"/>
      <c r="B76" s="360" t="s">
        <v>8</v>
      </c>
      <c r="C76" s="17"/>
      <c r="D76" s="207">
        <f>E76+G76</f>
        <v>44380</v>
      </c>
      <c r="E76" s="207">
        <f t="shared" ref="E76:O76" si="31">E47+E49+E53</f>
        <v>9466</v>
      </c>
      <c r="F76" s="207">
        <f t="shared" si="31"/>
        <v>0</v>
      </c>
      <c r="G76" s="207">
        <f t="shared" si="31"/>
        <v>34914</v>
      </c>
      <c r="H76" s="205">
        <f t="shared" si="31"/>
        <v>0</v>
      </c>
      <c r="I76" s="205">
        <f t="shared" si="31"/>
        <v>0</v>
      </c>
      <c r="J76" s="205">
        <f t="shared" si="31"/>
        <v>0</v>
      </c>
      <c r="K76" s="205">
        <f t="shared" si="31"/>
        <v>0</v>
      </c>
      <c r="L76" s="73">
        <f t="shared" si="31"/>
        <v>44380</v>
      </c>
      <c r="M76" s="73">
        <f t="shared" si="31"/>
        <v>9466</v>
      </c>
      <c r="N76" s="73">
        <f t="shared" si="31"/>
        <v>0</v>
      </c>
      <c r="O76" s="73">
        <f t="shared" si="31"/>
        <v>34914</v>
      </c>
      <c r="P76" s="2"/>
      <c r="Q76" s="2"/>
    </row>
    <row r="77" spans="1:17" s="26" customFormat="1" ht="15" customHeight="1" x14ac:dyDescent="0.2">
      <c r="A77" s="158"/>
      <c r="B77" s="360" t="s">
        <v>259</v>
      </c>
      <c r="C77" s="17"/>
      <c r="D77" s="207">
        <f>E77+G77</f>
        <v>4145</v>
      </c>
      <c r="E77" s="207">
        <f t="shared" ref="E77:O77" si="32">E50</f>
        <v>4145</v>
      </c>
      <c r="F77" s="207">
        <f t="shared" si="32"/>
        <v>0</v>
      </c>
      <c r="G77" s="207">
        <f t="shared" si="32"/>
        <v>0</v>
      </c>
      <c r="H77" s="205">
        <f t="shared" si="32"/>
        <v>0</v>
      </c>
      <c r="I77" s="205">
        <f t="shared" si="32"/>
        <v>0</v>
      </c>
      <c r="J77" s="205">
        <f t="shared" si="32"/>
        <v>0</v>
      </c>
      <c r="K77" s="205">
        <f t="shared" si="32"/>
        <v>0</v>
      </c>
      <c r="L77" s="73">
        <f t="shared" si="32"/>
        <v>4145</v>
      </c>
      <c r="M77" s="73">
        <f t="shared" si="32"/>
        <v>4145</v>
      </c>
      <c r="N77" s="73">
        <f t="shared" si="32"/>
        <v>0</v>
      </c>
      <c r="O77" s="73">
        <f t="shared" si="32"/>
        <v>0</v>
      </c>
    </row>
    <row r="78" spans="1:17" s="26" customFormat="1" ht="15" customHeight="1" x14ac:dyDescent="0.25">
      <c r="A78" s="158"/>
      <c r="B78" s="360" t="s">
        <v>261</v>
      </c>
      <c r="C78" s="17"/>
      <c r="D78" s="207">
        <f>E78+G78</f>
        <v>6169</v>
      </c>
      <c r="E78" s="207">
        <f t="shared" ref="E78:O78" si="33">E55+E57+E59+E61+E63+E65+E67+E69+E71+E73</f>
        <v>3828</v>
      </c>
      <c r="F78" s="207">
        <f t="shared" si="33"/>
        <v>0</v>
      </c>
      <c r="G78" s="207">
        <f t="shared" si="33"/>
        <v>2341</v>
      </c>
      <c r="H78" s="205">
        <f t="shared" si="33"/>
        <v>0</v>
      </c>
      <c r="I78" s="205">
        <f t="shared" si="33"/>
        <v>0</v>
      </c>
      <c r="J78" s="205">
        <f t="shared" si="33"/>
        <v>0</v>
      </c>
      <c r="K78" s="205">
        <f t="shared" si="33"/>
        <v>0</v>
      </c>
      <c r="L78" s="73">
        <f t="shared" si="33"/>
        <v>6169</v>
      </c>
      <c r="M78" s="73">
        <f t="shared" si="33"/>
        <v>3828</v>
      </c>
      <c r="N78" s="73">
        <f t="shared" si="33"/>
        <v>0</v>
      </c>
      <c r="O78" s="73">
        <f t="shared" si="33"/>
        <v>2341</v>
      </c>
      <c r="P78" s="2"/>
      <c r="Q78" s="2"/>
    </row>
    <row r="79" spans="1:17" s="26" customFormat="1" ht="26.25" customHeight="1" x14ac:dyDescent="0.2">
      <c r="A79" s="160"/>
      <c r="B79" s="262" t="s">
        <v>67</v>
      </c>
      <c r="C79" s="17"/>
      <c r="D79" s="207">
        <f>E79+G79</f>
        <v>292</v>
      </c>
      <c r="E79" s="207">
        <f t="shared" ref="E79:O79" si="34">E51</f>
        <v>292</v>
      </c>
      <c r="F79" s="207">
        <f t="shared" si="34"/>
        <v>0</v>
      </c>
      <c r="G79" s="207">
        <f t="shared" si="34"/>
        <v>0</v>
      </c>
      <c r="H79" s="205">
        <f t="shared" si="34"/>
        <v>0</v>
      </c>
      <c r="I79" s="205">
        <f t="shared" si="34"/>
        <v>0</v>
      </c>
      <c r="J79" s="205">
        <f t="shared" si="34"/>
        <v>0</v>
      </c>
      <c r="K79" s="205">
        <f t="shared" si="34"/>
        <v>0</v>
      </c>
      <c r="L79" s="73">
        <f t="shared" si="34"/>
        <v>292</v>
      </c>
      <c r="M79" s="73">
        <f t="shared" si="34"/>
        <v>292</v>
      </c>
      <c r="N79" s="73">
        <f t="shared" si="34"/>
        <v>0</v>
      </c>
      <c r="O79" s="73">
        <f t="shared" si="34"/>
        <v>0</v>
      </c>
    </row>
    <row r="80" spans="1:17" ht="18" customHeight="1" x14ac:dyDescent="0.25">
      <c r="A80" s="13" t="s">
        <v>103</v>
      </c>
      <c r="B80" s="462" t="s">
        <v>70</v>
      </c>
      <c r="C80" s="467"/>
      <c r="D80" s="467"/>
      <c r="E80" s="467"/>
      <c r="F80" s="467"/>
      <c r="G80" s="467"/>
      <c r="H80" s="467"/>
      <c r="I80" s="467"/>
      <c r="J80" s="467"/>
      <c r="K80" s="467"/>
      <c r="L80" s="467"/>
      <c r="M80" s="467"/>
      <c r="N80" s="467"/>
      <c r="O80" s="467"/>
      <c r="P80" s="26"/>
      <c r="Q80" s="26"/>
    </row>
    <row r="81" spans="1:17" ht="15" customHeight="1" x14ac:dyDescent="0.25">
      <c r="A81" s="7" t="s">
        <v>104</v>
      </c>
      <c r="B81" s="18" t="s">
        <v>20</v>
      </c>
      <c r="C81" s="9" t="s">
        <v>34</v>
      </c>
      <c r="D81" s="197">
        <f>E81+G81</f>
        <v>11254</v>
      </c>
      <c r="E81" s="197">
        <f t="shared" ref="E81:O81" si="35">E83+E84</f>
        <v>3748</v>
      </c>
      <c r="F81" s="197">
        <f t="shared" si="35"/>
        <v>0</v>
      </c>
      <c r="G81" s="197">
        <f t="shared" si="35"/>
        <v>7506</v>
      </c>
      <c r="H81" s="194">
        <f t="shared" si="35"/>
        <v>0</v>
      </c>
      <c r="I81" s="194">
        <f t="shared" si="35"/>
        <v>7506</v>
      </c>
      <c r="J81" s="194">
        <f t="shared" si="35"/>
        <v>0</v>
      </c>
      <c r="K81" s="194">
        <f t="shared" si="35"/>
        <v>-7506</v>
      </c>
      <c r="L81" s="10">
        <f t="shared" si="35"/>
        <v>11254</v>
      </c>
      <c r="M81" s="10">
        <f t="shared" si="35"/>
        <v>11254</v>
      </c>
      <c r="N81" s="10">
        <f t="shared" si="35"/>
        <v>0</v>
      </c>
      <c r="O81" s="10">
        <f t="shared" si="35"/>
        <v>0</v>
      </c>
      <c r="P81" s="26"/>
      <c r="Q81" s="26"/>
    </row>
    <row r="82" spans="1:17" ht="15" customHeight="1" x14ac:dyDescent="0.25">
      <c r="A82" s="13"/>
      <c r="B82" s="63"/>
      <c r="C82" s="9"/>
      <c r="D82" s="197"/>
      <c r="E82" s="197"/>
      <c r="F82" s="197"/>
      <c r="G82" s="197"/>
      <c r="H82" s="194"/>
      <c r="I82" s="194"/>
      <c r="J82" s="194"/>
      <c r="K82" s="194"/>
      <c r="L82" s="10"/>
      <c r="M82" s="10"/>
      <c r="N82" s="10"/>
      <c r="O82" s="10"/>
      <c r="P82" s="26"/>
      <c r="Q82" s="26"/>
    </row>
    <row r="83" spans="1:17" s="26" customFormat="1" ht="15" customHeight="1" x14ac:dyDescent="0.25">
      <c r="A83" s="13"/>
      <c r="B83" s="374" t="s">
        <v>259</v>
      </c>
      <c r="C83" s="9" t="s">
        <v>34</v>
      </c>
      <c r="D83" s="207">
        <f>E83+G83</f>
        <v>3748</v>
      </c>
      <c r="E83" s="207">
        <v>3748</v>
      </c>
      <c r="F83" s="207"/>
      <c r="G83" s="207"/>
      <c r="H83" s="194">
        <f>I83+K83</f>
        <v>0</v>
      </c>
      <c r="I83" s="194"/>
      <c r="J83" s="194"/>
      <c r="K83" s="194"/>
      <c r="L83" s="10">
        <f>M83+O83</f>
        <v>3748</v>
      </c>
      <c r="M83" s="10">
        <f t="shared" ref="M83:O84" si="36">E83+I83</f>
        <v>3748</v>
      </c>
      <c r="N83" s="10">
        <f t="shared" si="36"/>
        <v>0</v>
      </c>
      <c r="O83" s="10">
        <f t="shared" si="36"/>
        <v>0</v>
      </c>
    </row>
    <row r="84" spans="1:17" s="26" customFormat="1" ht="15" customHeight="1" x14ac:dyDescent="0.25">
      <c r="A84" s="13"/>
      <c r="B84" s="373" t="s">
        <v>255</v>
      </c>
      <c r="C84" s="9" t="s">
        <v>34</v>
      </c>
      <c r="D84" s="207">
        <f>E84+G84</f>
        <v>7506</v>
      </c>
      <c r="E84" s="207"/>
      <c r="F84" s="207"/>
      <c r="G84" s="207">
        <v>7506</v>
      </c>
      <c r="H84" s="194">
        <f>I84+K84</f>
        <v>0</v>
      </c>
      <c r="I84" s="194">
        <v>7506</v>
      </c>
      <c r="J84" s="194"/>
      <c r="K84" s="194">
        <v>-7506</v>
      </c>
      <c r="L84" s="10">
        <f>M84+O84</f>
        <v>7506</v>
      </c>
      <c r="M84" s="10">
        <f t="shared" si="36"/>
        <v>7506</v>
      </c>
      <c r="N84" s="10">
        <f t="shared" si="36"/>
        <v>0</v>
      </c>
      <c r="O84" s="10">
        <f t="shared" si="36"/>
        <v>0</v>
      </c>
      <c r="P84" s="2"/>
      <c r="Q84" s="2"/>
    </row>
    <row r="85" spans="1:17" ht="15" customHeight="1" x14ac:dyDescent="0.25">
      <c r="A85" s="64" t="s">
        <v>105</v>
      </c>
      <c r="B85" s="159" t="s">
        <v>262</v>
      </c>
      <c r="C85" s="20"/>
      <c r="D85" s="195">
        <f>E85+G85</f>
        <v>11254</v>
      </c>
      <c r="E85" s="195">
        <f t="shared" ref="E85:O85" si="37">E87+E88</f>
        <v>3748</v>
      </c>
      <c r="F85" s="195">
        <f t="shared" si="37"/>
        <v>0</v>
      </c>
      <c r="G85" s="195">
        <f t="shared" si="37"/>
        <v>7506</v>
      </c>
      <c r="H85" s="194">
        <f t="shared" si="37"/>
        <v>0</v>
      </c>
      <c r="I85" s="194">
        <f t="shared" si="37"/>
        <v>7506</v>
      </c>
      <c r="J85" s="194">
        <f t="shared" si="37"/>
        <v>0</v>
      </c>
      <c r="K85" s="194">
        <f t="shared" si="37"/>
        <v>-7506</v>
      </c>
      <c r="L85" s="1">
        <f t="shared" si="37"/>
        <v>11254</v>
      </c>
      <c r="M85" s="1">
        <f t="shared" si="37"/>
        <v>11254</v>
      </c>
      <c r="N85" s="1">
        <f t="shared" si="37"/>
        <v>0</v>
      </c>
      <c r="O85" s="1">
        <f t="shared" si="37"/>
        <v>0</v>
      </c>
    </row>
    <row r="86" spans="1:17" ht="15" customHeight="1" x14ac:dyDescent="0.25">
      <c r="A86" s="71"/>
      <c r="B86" s="96" t="s">
        <v>217</v>
      </c>
      <c r="C86" s="20"/>
      <c r="D86" s="195"/>
      <c r="E86" s="195"/>
      <c r="F86" s="195"/>
      <c r="G86" s="195"/>
      <c r="H86" s="194"/>
      <c r="I86" s="194"/>
      <c r="J86" s="194"/>
      <c r="K86" s="194"/>
      <c r="L86" s="1"/>
      <c r="M86" s="1"/>
      <c r="N86" s="1"/>
      <c r="O86" s="1"/>
    </row>
    <row r="87" spans="1:17" s="26" customFormat="1" ht="15" customHeight="1" x14ac:dyDescent="0.2">
      <c r="A87" s="156"/>
      <c r="B87" s="104" t="s">
        <v>259</v>
      </c>
      <c r="C87" s="20"/>
      <c r="D87" s="207">
        <f>E87+G87</f>
        <v>3748</v>
      </c>
      <c r="E87" s="207">
        <f t="shared" ref="E87:O87" si="38">E83</f>
        <v>3748</v>
      </c>
      <c r="F87" s="207">
        <f t="shared" si="38"/>
        <v>0</v>
      </c>
      <c r="G87" s="207">
        <f t="shared" si="38"/>
        <v>0</v>
      </c>
      <c r="H87" s="372">
        <f t="shared" si="38"/>
        <v>0</v>
      </c>
      <c r="I87" s="372">
        <f t="shared" si="38"/>
        <v>0</v>
      </c>
      <c r="J87" s="372">
        <f t="shared" si="38"/>
        <v>0</v>
      </c>
      <c r="K87" s="372">
        <f t="shared" si="38"/>
        <v>0</v>
      </c>
      <c r="L87" s="73">
        <f t="shared" si="38"/>
        <v>3748</v>
      </c>
      <c r="M87" s="73">
        <f t="shared" si="38"/>
        <v>3748</v>
      </c>
      <c r="N87" s="73">
        <f t="shared" si="38"/>
        <v>0</v>
      </c>
      <c r="O87" s="73">
        <f t="shared" si="38"/>
        <v>0</v>
      </c>
    </row>
    <row r="88" spans="1:17" s="26" customFormat="1" ht="15" customHeight="1" x14ac:dyDescent="0.2">
      <c r="A88" s="155"/>
      <c r="B88" s="371" t="s">
        <v>261</v>
      </c>
      <c r="C88" s="20"/>
      <c r="D88" s="207">
        <f>E88+G88</f>
        <v>7506</v>
      </c>
      <c r="E88" s="207">
        <f t="shared" ref="E88:O88" si="39">E84</f>
        <v>0</v>
      </c>
      <c r="F88" s="207">
        <f t="shared" si="39"/>
        <v>0</v>
      </c>
      <c r="G88" s="207">
        <f t="shared" si="39"/>
        <v>7506</v>
      </c>
      <c r="H88" s="205">
        <f t="shared" si="39"/>
        <v>0</v>
      </c>
      <c r="I88" s="205">
        <f t="shared" si="39"/>
        <v>7506</v>
      </c>
      <c r="J88" s="205">
        <f t="shared" si="39"/>
        <v>0</v>
      </c>
      <c r="K88" s="205">
        <f t="shared" si="39"/>
        <v>-7506</v>
      </c>
      <c r="L88" s="73">
        <f t="shared" si="39"/>
        <v>7506</v>
      </c>
      <c r="M88" s="73">
        <f t="shared" si="39"/>
        <v>7506</v>
      </c>
      <c r="N88" s="73">
        <f t="shared" si="39"/>
        <v>0</v>
      </c>
      <c r="O88" s="73">
        <f t="shared" si="39"/>
        <v>0</v>
      </c>
    </row>
    <row r="89" spans="1:17" ht="18.75" customHeight="1" x14ac:dyDescent="0.25">
      <c r="A89" s="13" t="s">
        <v>106</v>
      </c>
      <c r="B89" s="468" t="s">
        <v>189</v>
      </c>
      <c r="C89" s="469"/>
      <c r="D89" s="469"/>
      <c r="E89" s="469"/>
      <c r="F89" s="469"/>
      <c r="G89" s="469"/>
      <c r="H89" s="469"/>
      <c r="I89" s="469"/>
      <c r="J89" s="469"/>
      <c r="K89" s="469"/>
      <c r="L89" s="469"/>
      <c r="M89" s="469"/>
      <c r="N89" s="469"/>
      <c r="O89" s="469"/>
    </row>
    <row r="90" spans="1:17" ht="15" customHeight="1" x14ac:dyDescent="0.25">
      <c r="A90" s="27" t="s">
        <v>107</v>
      </c>
      <c r="B90" s="370" t="s">
        <v>20</v>
      </c>
      <c r="C90" s="59" t="s">
        <v>57</v>
      </c>
      <c r="D90" s="197">
        <f t="shared" ref="D90:D121" si="40">E90+G90</f>
        <v>130323</v>
      </c>
      <c r="E90" s="198">
        <f t="shared" ref="E90:O90" si="41">E91</f>
        <v>9089</v>
      </c>
      <c r="F90" s="198">
        <f t="shared" si="41"/>
        <v>0</v>
      </c>
      <c r="G90" s="198">
        <f t="shared" si="41"/>
        <v>121234</v>
      </c>
      <c r="H90" s="369">
        <f t="shared" si="41"/>
        <v>0</v>
      </c>
      <c r="I90" s="369">
        <f t="shared" si="41"/>
        <v>0</v>
      </c>
      <c r="J90" s="369">
        <f t="shared" si="41"/>
        <v>0</v>
      </c>
      <c r="K90" s="369">
        <f t="shared" si="41"/>
        <v>0</v>
      </c>
      <c r="L90" s="126">
        <f t="shared" si="41"/>
        <v>130323</v>
      </c>
      <c r="M90" s="126">
        <f t="shared" si="41"/>
        <v>9089</v>
      </c>
      <c r="N90" s="126">
        <f t="shared" si="41"/>
        <v>0</v>
      </c>
      <c r="O90" s="126">
        <f t="shared" si="41"/>
        <v>121234</v>
      </c>
      <c r="P90" s="26"/>
      <c r="Q90" s="26"/>
    </row>
    <row r="91" spans="1:17" s="26" customFormat="1" ht="15" customHeight="1" x14ac:dyDescent="0.25">
      <c r="A91" s="128"/>
      <c r="B91" s="115" t="s">
        <v>254</v>
      </c>
      <c r="C91" s="59" t="s">
        <v>57</v>
      </c>
      <c r="D91" s="207">
        <f t="shared" si="40"/>
        <v>130323</v>
      </c>
      <c r="E91" s="207">
        <v>9089</v>
      </c>
      <c r="F91" s="207"/>
      <c r="G91" s="207">
        <v>121234</v>
      </c>
      <c r="H91" s="194">
        <f>I91+K91</f>
        <v>0</v>
      </c>
      <c r="I91" s="194"/>
      <c r="J91" s="194"/>
      <c r="K91" s="194"/>
      <c r="L91" s="10">
        <f>M91+O91</f>
        <v>130323</v>
      </c>
      <c r="M91" s="10">
        <f>E91+I91</f>
        <v>9089</v>
      </c>
      <c r="N91" s="10">
        <f>F91+J91</f>
        <v>0</v>
      </c>
      <c r="O91" s="10">
        <f>G91+K91</f>
        <v>121234</v>
      </c>
    </row>
    <row r="92" spans="1:17" ht="15" customHeight="1" x14ac:dyDescent="0.25">
      <c r="A92" s="13" t="s">
        <v>108</v>
      </c>
      <c r="B92" s="21" t="s">
        <v>175</v>
      </c>
      <c r="C92" s="9" t="s">
        <v>57</v>
      </c>
      <c r="D92" s="197">
        <f t="shared" si="40"/>
        <v>245</v>
      </c>
      <c r="E92" s="197">
        <f t="shared" ref="E92:O92" si="42">E93</f>
        <v>245</v>
      </c>
      <c r="F92" s="197">
        <f t="shared" si="42"/>
        <v>0</v>
      </c>
      <c r="G92" s="197">
        <f t="shared" si="42"/>
        <v>0</v>
      </c>
      <c r="H92" s="194">
        <f t="shared" si="42"/>
        <v>0</v>
      </c>
      <c r="I92" s="194">
        <f t="shared" si="42"/>
        <v>0</v>
      </c>
      <c r="J92" s="194">
        <f t="shared" si="42"/>
        <v>0</v>
      </c>
      <c r="K92" s="194">
        <f t="shared" si="42"/>
        <v>0</v>
      </c>
      <c r="L92" s="10">
        <f t="shared" si="42"/>
        <v>245</v>
      </c>
      <c r="M92" s="10">
        <f t="shared" si="42"/>
        <v>245</v>
      </c>
      <c r="N92" s="10">
        <f t="shared" si="42"/>
        <v>0</v>
      </c>
      <c r="O92" s="10">
        <f t="shared" si="42"/>
        <v>0</v>
      </c>
    </row>
    <row r="93" spans="1:17" s="26" customFormat="1" ht="15" customHeight="1" x14ac:dyDescent="0.25">
      <c r="A93" s="127"/>
      <c r="B93" s="121" t="s">
        <v>263</v>
      </c>
      <c r="C93" s="9" t="s">
        <v>57</v>
      </c>
      <c r="D93" s="207">
        <f t="shared" si="40"/>
        <v>245</v>
      </c>
      <c r="E93" s="207">
        <v>245</v>
      </c>
      <c r="F93" s="207"/>
      <c r="G93" s="207"/>
      <c r="H93" s="196">
        <f>I93+K93</f>
        <v>0</v>
      </c>
      <c r="I93" s="196"/>
      <c r="J93" s="196"/>
      <c r="K93" s="196"/>
      <c r="L93" s="10">
        <f>M93+O93</f>
        <v>245</v>
      </c>
      <c r="M93" s="10">
        <f>E93+I93</f>
        <v>245</v>
      </c>
      <c r="N93" s="10">
        <f>F93+J93</f>
        <v>0</v>
      </c>
      <c r="O93" s="10">
        <f>G93+K93</f>
        <v>0</v>
      </c>
    </row>
    <row r="94" spans="1:17" ht="15" customHeight="1" x14ac:dyDescent="0.25">
      <c r="A94" s="7" t="s">
        <v>109</v>
      </c>
      <c r="B94" s="21" t="s">
        <v>183</v>
      </c>
      <c r="C94" s="9" t="s">
        <v>57</v>
      </c>
      <c r="D94" s="197">
        <f t="shared" si="40"/>
        <v>1456</v>
      </c>
      <c r="E94" s="197">
        <f t="shared" ref="E94:O94" si="43">E95</f>
        <v>1456</v>
      </c>
      <c r="F94" s="197">
        <f t="shared" si="43"/>
        <v>0</v>
      </c>
      <c r="G94" s="197">
        <f t="shared" si="43"/>
        <v>0</v>
      </c>
      <c r="H94" s="196">
        <f t="shared" si="43"/>
        <v>0</v>
      </c>
      <c r="I94" s="196">
        <f t="shared" si="43"/>
        <v>0</v>
      </c>
      <c r="J94" s="196">
        <f t="shared" si="43"/>
        <v>0</v>
      </c>
      <c r="K94" s="196">
        <f t="shared" si="43"/>
        <v>0</v>
      </c>
      <c r="L94" s="10">
        <f t="shared" si="43"/>
        <v>1456</v>
      </c>
      <c r="M94" s="10">
        <f t="shared" si="43"/>
        <v>1456</v>
      </c>
      <c r="N94" s="10">
        <f t="shared" si="43"/>
        <v>0</v>
      </c>
      <c r="O94" s="10">
        <f t="shared" si="43"/>
        <v>0</v>
      </c>
    </row>
    <row r="95" spans="1:17" s="26" customFormat="1" ht="15" customHeight="1" x14ac:dyDescent="0.25">
      <c r="A95" s="127"/>
      <c r="B95" s="121" t="s">
        <v>263</v>
      </c>
      <c r="C95" s="9" t="s">
        <v>57</v>
      </c>
      <c r="D95" s="207">
        <f t="shared" si="40"/>
        <v>1456</v>
      </c>
      <c r="E95" s="207">
        <v>1456</v>
      </c>
      <c r="F95" s="207"/>
      <c r="G95" s="207"/>
      <c r="H95" s="196">
        <f>I95+K95</f>
        <v>0</v>
      </c>
      <c r="I95" s="196"/>
      <c r="J95" s="196"/>
      <c r="K95" s="196"/>
      <c r="L95" s="10">
        <f>M95+O95</f>
        <v>1456</v>
      </c>
      <c r="M95" s="10">
        <f>E95+I95</f>
        <v>1456</v>
      </c>
      <c r="N95" s="10">
        <f>F95+J95</f>
        <v>0</v>
      </c>
      <c r="O95" s="10">
        <f>G95+K95</f>
        <v>0</v>
      </c>
    </row>
    <row r="96" spans="1:17" ht="15" customHeight="1" x14ac:dyDescent="0.25">
      <c r="A96" s="7" t="s">
        <v>110</v>
      </c>
      <c r="B96" s="21" t="s">
        <v>163</v>
      </c>
      <c r="C96" s="9" t="s">
        <v>57</v>
      </c>
      <c r="D96" s="197">
        <f t="shared" si="40"/>
        <v>1886</v>
      </c>
      <c r="E96" s="197">
        <f t="shared" ref="E96:O96" si="44">E97</f>
        <v>1886</v>
      </c>
      <c r="F96" s="197">
        <f t="shared" si="44"/>
        <v>0</v>
      </c>
      <c r="G96" s="197">
        <f t="shared" si="44"/>
        <v>0</v>
      </c>
      <c r="H96" s="196">
        <f t="shared" si="44"/>
        <v>0</v>
      </c>
      <c r="I96" s="196">
        <f t="shared" si="44"/>
        <v>0</v>
      </c>
      <c r="J96" s="196">
        <f t="shared" si="44"/>
        <v>0</v>
      </c>
      <c r="K96" s="196">
        <f t="shared" si="44"/>
        <v>0</v>
      </c>
      <c r="L96" s="10">
        <f t="shared" si="44"/>
        <v>1886</v>
      </c>
      <c r="M96" s="10">
        <f t="shared" si="44"/>
        <v>1886</v>
      </c>
      <c r="N96" s="10">
        <f t="shared" si="44"/>
        <v>0</v>
      </c>
      <c r="O96" s="10">
        <f t="shared" si="44"/>
        <v>0</v>
      </c>
    </row>
    <row r="97" spans="1:15" s="26" customFormat="1" ht="15" customHeight="1" x14ac:dyDescent="0.25">
      <c r="A97" s="127"/>
      <c r="B97" s="121" t="s">
        <v>263</v>
      </c>
      <c r="C97" s="9" t="s">
        <v>57</v>
      </c>
      <c r="D97" s="207">
        <f t="shared" si="40"/>
        <v>1886</v>
      </c>
      <c r="E97" s="207">
        <v>1886</v>
      </c>
      <c r="F97" s="207"/>
      <c r="G97" s="207"/>
      <c r="H97" s="196">
        <f>I97+K97</f>
        <v>0</v>
      </c>
      <c r="I97" s="196"/>
      <c r="J97" s="196"/>
      <c r="K97" s="196"/>
      <c r="L97" s="10">
        <f>M97+O97</f>
        <v>1886</v>
      </c>
      <c r="M97" s="10">
        <f>E97+I97</f>
        <v>1886</v>
      </c>
      <c r="N97" s="10">
        <f>F97+J97</f>
        <v>0</v>
      </c>
      <c r="O97" s="10">
        <f>G97+K97</f>
        <v>0</v>
      </c>
    </row>
    <row r="98" spans="1:15" ht="15" customHeight="1" x14ac:dyDescent="0.25">
      <c r="A98" s="7" t="s">
        <v>111</v>
      </c>
      <c r="B98" s="21" t="s">
        <v>46</v>
      </c>
      <c r="C98" s="9" t="s">
        <v>57</v>
      </c>
      <c r="D98" s="197">
        <f t="shared" si="40"/>
        <v>97</v>
      </c>
      <c r="E98" s="197">
        <f t="shared" ref="E98:O98" si="45">E99</f>
        <v>97</v>
      </c>
      <c r="F98" s="197">
        <f t="shared" si="45"/>
        <v>0</v>
      </c>
      <c r="G98" s="197">
        <f t="shared" si="45"/>
        <v>0</v>
      </c>
      <c r="H98" s="196">
        <f t="shared" si="45"/>
        <v>0</v>
      </c>
      <c r="I98" s="196">
        <f t="shared" si="45"/>
        <v>0</v>
      </c>
      <c r="J98" s="196">
        <f t="shared" si="45"/>
        <v>0</v>
      </c>
      <c r="K98" s="196">
        <f t="shared" si="45"/>
        <v>0</v>
      </c>
      <c r="L98" s="10">
        <f t="shared" si="45"/>
        <v>97</v>
      </c>
      <c r="M98" s="10">
        <f t="shared" si="45"/>
        <v>97</v>
      </c>
      <c r="N98" s="10">
        <f t="shared" si="45"/>
        <v>0</v>
      </c>
      <c r="O98" s="10">
        <f t="shared" si="45"/>
        <v>0</v>
      </c>
    </row>
    <row r="99" spans="1:15" s="26" customFormat="1" ht="15" customHeight="1" x14ac:dyDescent="0.25">
      <c r="A99" s="127"/>
      <c r="B99" s="121" t="s">
        <v>263</v>
      </c>
      <c r="C99" s="9" t="s">
        <v>57</v>
      </c>
      <c r="D99" s="207">
        <f t="shared" si="40"/>
        <v>97</v>
      </c>
      <c r="E99" s="207">
        <v>97</v>
      </c>
      <c r="F99" s="207"/>
      <c r="G99" s="207"/>
      <c r="H99" s="196">
        <f>I99+K99</f>
        <v>0</v>
      </c>
      <c r="I99" s="196"/>
      <c r="J99" s="196"/>
      <c r="K99" s="196"/>
      <c r="L99" s="10">
        <f>M99+O99</f>
        <v>97</v>
      </c>
      <c r="M99" s="10">
        <f>E99+I99</f>
        <v>97</v>
      </c>
      <c r="N99" s="10">
        <f>F99+J99</f>
        <v>0</v>
      </c>
      <c r="O99" s="10">
        <f>G99+K99</f>
        <v>0</v>
      </c>
    </row>
    <row r="100" spans="1:15" ht="15" customHeight="1" x14ac:dyDescent="0.25">
      <c r="A100" s="7" t="s">
        <v>112</v>
      </c>
      <c r="B100" s="21" t="s">
        <v>45</v>
      </c>
      <c r="C100" s="9" t="s">
        <v>57</v>
      </c>
      <c r="D100" s="197">
        <f t="shared" si="40"/>
        <v>886</v>
      </c>
      <c r="E100" s="197">
        <f t="shared" ref="E100:O100" si="46">E101</f>
        <v>886</v>
      </c>
      <c r="F100" s="197">
        <f t="shared" si="46"/>
        <v>0</v>
      </c>
      <c r="G100" s="197">
        <f t="shared" si="46"/>
        <v>0</v>
      </c>
      <c r="H100" s="196">
        <f t="shared" si="46"/>
        <v>0</v>
      </c>
      <c r="I100" s="196">
        <f t="shared" si="46"/>
        <v>0</v>
      </c>
      <c r="J100" s="196">
        <f t="shared" si="46"/>
        <v>0</v>
      </c>
      <c r="K100" s="196">
        <f t="shared" si="46"/>
        <v>0</v>
      </c>
      <c r="L100" s="10">
        <f t="shared" si="46"/>
        <v>886</v>
      </c>
      <c r="M100" s="10">
        <f t="shared" si="46"/>
        <v>886</v>
      </c>
      <c r="N100" s="10">
        <f t="shared" si="46"/>
        <v>0</v>
      </c>
      <c r="O100" s="10">
        <f t="shared" si="46"/>
        <v>0</v>
      </c>
    </row>
    <row r="101" spans="1:15" s="26" customFormat="1" ht="15" customHeight="1" x14ac:dyDescent="0.25">
      <c r="A101" s="127"/>
      <c r="B101" s="121" t="s">
        <v>263</v>
      </c>
      <c r="C101" s="9" t="s">
        <v>57</v>
      </c>
      <c r="D101" s="207">
        <f t="shared" si="40"/>
        <v>886</v>
      </c>
      <c r="E101" s="207">
        <v>886</v>
      </c>
      <c r="F101" s="207"/>
      <c r="G101" s="207"/>
      <c r="H101" s="196">
        <f>I101+K101</f>
        <v>0</v>
      </c>
      <c r="I101" s="196"/>
      <c r="J101" s="196"/>
      <c r="K101" s="196"/>
      <c r="L101" s="10">
        <f>M101+O101</f>
        <v>886</v>
      </c>
      <c r="M101" s="10">
        <f>E101+I101</f>
        <v>886</v>
      </c>
      <c r="N101" s="10">
        <f>F101+J101</f>
        <v>0</v>
      </c>
      <c r="O101" s="10">
        <f>G101+K101</f>
        <v>0</v>
      </c>
    </row>
    <row r="102" spans="1:15" ht="15" customHeight="1" x14ac:dyDescent="0.25">
      <c r="A102" s="7" t="s">
        <v>113</v>
      </c>
      <c r="B102" s="21" t="s">
        <v>166</v>
      </c>
      <c r="C102" s="9" t="s">
        <v>57</v>
      </c>
      <c r="D102" s="197">
        <f t="shared" si="40"/>
        <v>8799</v>
      </c>
      <c r="E102" s="197">
        <f t="shared" ref="E102:O102" si="47">E103</f>
        <v>8799</v>
      </c>
      <c r="F102" s="197">
        <f t="shared" si="47"/>
        <v>0</v>
      </c>
      <c r="G102" s="197">
        <f t="shared" si="47"/>
        <v>0</v>
      </c>
      <c r="H102" s="196">
        <f t="shared" si="47"/>
        <v>0</v>
      </c>
      <c r="I102" s="196">
        <f t="shared" si="47"/>
        <v>0</v>
      </c>
      <c r="J102" s="196">
        <f t="shared" si="47"/>
        <v>0</v>
      </c>
      <c r="K102" s="196">
        <f t="shared" si="47"/>
        <v>0</v>
      </c>
      <c r="L102" s="10">
        <f t="shared" si="47"/>
        <v>8799</v>
      </c>
      <c r="M102" s="10">
        <f t="shared" si="47"/>
        <v>8799</v>
      </c>
      <c r="N102" s="10">
        <f t="shared" si="47"/>
        <v>0</v>
      </c>
      <c r="O102" s="10">
        <f t="shared" si="47"/>
        <v>0</v>
      </c>
    </row>
    <row r="103" spans="1:15" s="26" customFormat="1" ht="15" customHeight="1" x14ac:dyDescent="0.25">
      <c r="A103" s="127"/>
      <c r="B103" s="121" t="s">
        <v>263</v>
      </c>
      <c r="C103" s="9" t="s">
        <v>57</v>
      </c>
      <c r="D103" s="207">
        <f t="shared" si="40"/>
        <v>8799</v>
      </c>
      <c r="E103" s="207">
        <v>8799</v>
      </c>
      <c r="F103" s="207"/>
      <c r="G103" s="207"/>
      <c r="H103" s="196">
        <f>I103+K103</f>
        <v>0</v>
      </c>
      <c r="I103" s="196"/>
      <c r="J103" s="196"/>
      <c r="K103" s="196"/>
      <c r="L103" s="10">
        <f>M103+O103</f>
        <v>8799</v>
      </c>
      <c r="M103" s="10">
        <f>E103+I103</f>
        <v>8799</v>
      </c>
      <c r="N103" s="10">
        <f>F103+J103</f>
        <v>0</v>
      </c>
      <c r="O103" s="10">
        <f>G103+K103</f>
        <v>0</v>
      </c>
    </row>
    <row r="104" spans="1:15" ht="15" customHeight="1" x14ac:dyDescent="0.25">
      <c r="A104" s="7" t="s">
        <v>114</v>
      </c>
      <c r="B104" s="21" t="s">
        <v>165</v>
      </c>
      <c r="C104" s="9" t="s">
        <v>57</v>
      </c>
      <c r="D104" s="197">
        <f t="shared" si="40"/>
        <v>572</v>
      </c>
      <c r="E104" s="197">
        <f t="shared" ref="E104:O104" si="48">E105</f>
        <v>572</v>
      </c>
      <c r="F104" s="197">
        <f t="shared" si="48"/>
        <v>0</v>
      </c>
      <c r="G104" s="197">
        <f t="shared" si="48"/>
        <v>0</v>
      </c>
      <c r="H104" s="196">
        <f t="shared" si="48"/>
        <v>0</v>
      </c>
      <c r="I104" s="196">
        <f t="shared" si="48"/>
        <v>0</v>
      </c>
      <c r="J104" s="196">
        <f t="shared" si="48"/>
        <v>0</v>
      </c>
      <c r="K104" s="196">
        <f t="shared" si="48"/>
        <v>0</v>
      </c>
      <c r="L104" s="10">
        <f t="shared" si="48"/>
        <v>572</v>
      </c>
      <c r="M104" s="10">
        <f t="shared" si="48"/>
        <v>572</v>
      </c>
      <c r="N104" s="10">
        <f t="shared" si="48"/>
        <v>0</v>
      </c>
      <c r="O104" s="10">
        <f t="shared" si="48"/>
        <v>0</v>
      </c>
    </row>
    <row r="105" spans="1:15" s="26" customFormat="1" ht="15" customHeight="1" x14ac:dyDescent="0.25">
      <c r="A105" s="127"/>
      <c r="B105" s="121" t="s">
        <v>263</v>
      </c>
      <c r="C105" s="9" t="s">
        <v>57</v>
      </c>
      <c r="D105" s="207">
        <f t="shared" si="40"/>
        <v>572</v>
      </c>
      <c r="E105" s="207">
        <v>572</v>
      </c>
      <c r="F105" s="207"/>
      <c r="G105" s="207"/>
      <c r="H105" s="196">
        <f>I105+K105</f>
        <v>0</v>
      </c>
      <c r="I105" s="196"/>
      <c r="J105" s="196"/>
      <c r="K105" s="196"/>
      <c r="L105" s="10">
        <f>M105+O105</f>
        <v>572</v>
      </c>
      <c r="M105" s="10">
        <f>E105+I105</f>
        <v>572</v>
      </c>
      <c r="N105" s="10">
        <f>F105+J105</f>
        <v>0</v>
      </c>
      <c r="O105" s="10">
        <f>G105+K105</f>
        <v>0</v>
      </c>
    </row>
    <row r="106" spans="1:15" ht="15" customHeight="1" x14ac:dyDescent="0.25">
      <c r="A106" s="7" t="s">
        <v>115</v>
      </c>
      <c r="B106" s="21" t="s">
        <v>52</v>
      </c>
      <c r="C106" s="9" t="s">
        <v>57</v>
      </c>
      <c r="D106" s="197">
        <f t="shared" si="40"/>
        <v>286</v>
      </c>
      <c r="E106" s="197">
        <f t="shared" ref="E106:O106" si="49">E107</f>
        <v>286</v>
      </c>
      <c r="F106" s="197">
        <f t="shared" si="49"/>
        <v>0</v>
      </c>
      <c r="G106" s="197">
        <f t="shared" si="49"/>
        <v>0</v>
      </c>
      <c r="H106" s="196">
        <f t="shared" si="49"/>
        <v>0</v>
      </c>
      <c r="I106" s="196">
        <f t="shared" si="49"/>
        <v>0</v>
      </c>
      <c r="J106" s="196">
        <f t="shared" si="49"/>
        <v>0</v>
      </c>
      <c r="K106" s="196">
        <f t="shared" si="49"/>
        <v>0</v>
      </c>
      <c r="L106" s="10">
        <f t="shared" si="49"/>
        <v>286</v>
      </c>
      <c r="M106" s="10">
        <f t="shared" si="49"/>
        <v>286</v>
      </c>
      <c r="N106" s="10">
        <f t="shared" si="49"/>
        <v>0</v>
      </c>
      <c r="O106" s="10">
        <f t="shared" si="49"/>
        <v>0</v>
      </c>
    </row>
    <row r="107" spans="1:15" s="26" customFormat="1" ht="15" customHeight="1" x14ac:dyDescent="0.25">
      <c r="A107" s="127"/>
      <c r="B107" s="121" t="s">
        <v>263</v>
      </c>
      <c r="C107" s="9" t="s">
        <v>57</v>
      </c>
      <c r="D107" s="207">
        <f t="shared" si="40"/>
        <v>286</v>
      </c>
      <c r="E107" s="207">
        <v>286</v>
      </c>
      <c r="F107" s="207"/>
      <c r="G107" s="207"/>
      <c r="H107" s="196">
        <f>I107+K107</f>
        <v>0</v>
      </c>
      <c r="I107" s="196"/>
      <c r="J107" s="196"/>
      <c r="K107" s="196"/>
      <c r="L107" s="10">
        <f>M107+O107</f>
        <v>286</v>
      </c>
      <c r="M107" s="10">
        <f>E107+I107</f>
        <v>286</v>
      </c>
      <c r="N107" s="10">
        <f>F107+J107</f>
        <v>0</v>
      </c>
      <c r="O107" s="10">
        <f>G107+K107</f>
        <v>0</v>
      </c>
    </row>
    <row r="108" spans="1:15" ht="15" customHeight="1" x14ac:dyDescent="0.25">
      <c r="A108" s="7" t="s">
        <v>116</v>
      </c>
      <c r="B108" s="21" t="s">
        <v>71</v>
      </c>
      <c r="C108" s="22" t="s">
        <v>57</v>
      </c>
      <c r="D108" s="197">
        <f t="shared" si="40"/>
        <v>751</v>
      </c>
      <c r="E108" s="197">
        <f t="shared" ref="E108:O108" si="50">E109</f>
        <v>751</v>
      </c>
      <c r="F108" s="197">
        <f t="shared" si="50"/>
        <v>0</v>
      </c>
      <c r="G108" s="197">
        <f t="shared" si="50"/>
        <v>0</v>
      </c>
      <c r="H108" s="196">
        <f t="shared" si="50"/>
        <v>0</v>
      </c>
      <c r="I108" s="196">
        <f t="shared" si="50"/>
        <v>0</v>
      </c>
      <c r="J108" s="196">
        <f t="shared" si="50"/>
        <v>0</v>
      </c>
      <c r="K108" s="196">
        <f t="shared" si="50"/>
        <v>0</v>
      </c>
      <c r="L108" s="10">
        <f t="shared" si="50"/>
        <v>751</v>
      </c>
      <c r="M108" s="10">
        <f t="shared" si="50"/>
        <v>751</v>
      </c>
      <c r="N108" s="10">
        <f t="shared" si="50"/>
        <v>0</v>
      </c>
      <c r="O108" s="10">
        <f t="shared" si="50"/>
        <v>0</v>
      </c>
    </row>
    <row r="109" spans="1:15" s="26" customFormat="1" ht="15" customHeight="1" x14ac:dyDescent="0.25">
      <c r="A109" s="127"/>
      <c r="B109" s="69" t="s">
        <v>263</v>
      </c>
      <c r="C109" s="22" t="s">
        <v>57</v>
      </c>
      <c r="D109" s="207">
        <f t="shared" si="40"/>
        <v>751</v>
      </c>
      <c r="E109" s="207">
        <v>751</v>
      </c>
      <c r="F109" s="207"/>
      <c r="G109" s="207"/>
      <c r="H109" s="196">
        <f>I109+K109</f>
        <v>0</v>
      </c>
      <c r="I109" s="196"/>
      <c r="J109" s="196"/>
      <c r="K109" s="196"/>
      <c r="L109" s="10">
        <f>M109+O109</f>
        <v>751</v>
      </c>
      <c r="M109" s="10">
        <f>E109+I109</f>
        <v>751</v>
      </c>
      <c r="N109" s="10">
        <f>F109+J109</f>
        <v>0</v>
      </c>
      <c r="O109" s="10">
        <f>G109+K109</f>
        <v>0</v>
      </c>
    </row>
    <row r="110" spans="1:15" ht="15" customHeight="1" x14ac:dyDescent="0.25">
      <c r="A110" s="7" t="s">
        <v>117</v>
      </c>
      <c r="B110" s="21" t="s">
        <v>44</v>
      </c>
      <c r="C110" s="22" t="s">
        <v>57</v>
      </c>
      <c r="D110" s="197">
        <f t="shared" si="40"/>
        <v>3776</v>
      </c>
      <c r="E110" s="197">
        <f t="shared" ref="E110:O110" si="51">E111</f>
        <v>3776</v>
      </c>
      <c r="F110" s="197">
        <f t="shared" si="51"/>
        <v>0</v>
      </c>
      <c r="G110" s="197">
        <f t="shared" si="51"/>
        <v>0</v>
      </c>
      <c r="H110" s="196">
        <f t="shared" si="51"/>
        <v>0</v>
      </c>
      <c r="I110" s="196">
        <f t="shared" si="51"/>
        <v>0</v>
      </c>
      <c r="J110" s="196">
        <f t="shared" si="51"/>
        <v>0</v>
      </c>
      <c r="K110" s="196">
        <f t="shared" si="51"/>
        <v>0</v>
      </c>
      <c r="L110" s="10">
        <f t="shared" si="51"/>
        <v>3776</v>
      </c>
      <c r="M110" s="10">
        <f t="shared" si="51"/>
        <v>3776</v>
      </c>
      <c r="N110" s="10">
        <f t="shared" si="51"/>
        <v>0</v>
      </c>
      <c r="O110" s="10">
        <f t="shared" si="51"/>
        <v>0</v>
      </c>
    </row>
    <row r="111" spans="1:15" s="26" customFormat="1" ht="15" customHeight="1" x14ac:dyDescent="0.25">
      <c r="A111" s="127"/>
      <c r="B111" s="121" t="s">
        <v>263</v>
      </c>
      <c r="C111" s="9" t="s">
        <v>57</v>
      </c>
      <c r="D111" s="207">
        <f t="shared" si="40"/>
        <v>3776</v>
      </c>
      <c r="E111" s="207">
        <v>3776</v>
      </c>
      <c r="F111" s="207"/>
      <c r="G111" s="207"/>
      <c r="H111" s="196">
        <f>I111+K111</f>
        <v>0</v>
      </c>
      <c r="I111" s="196"/>
      <c r="J111" s="196"/>
      <c r="K111" s="196"/>
      <c r="L111" s="10">
        <f>M111+O111</f>
        <v>3776</v>
      </c>
      <c r="M111" s="10">
        <f>E111+I111</f>
        <v>3776</v>
      </c>
      <c r="N111" s="10">
        <f>F111+J111</f>
        <v>0</v>
      </c>
      <c r="O111" s="10">
        <f>G111+K111</f>
        <v>0</v>
      </c>
    </row>
    <row r="112" spans="1:15" ht="15" customHeight="1" x14ac:dyDescent="0.25">
      <c r="A112" s="7" t="s">
        <v>169</v>
      </c>
      <c r="B112" s="24" t="s">
        <v>43</v>
      </c>
      <c r="C112" s="22" t="s">
        <v>57</v>
      </c>
      <c r="D112" s="197">
        <f t="shared" si="40"/>
        <v>1962</v>
      </c>
      <c r="E112" s="197">
        <f t="shared" ref="E112:O112" si="52">E113</f>
        <v>1962</v>
      </c>
      <c r="F112" s="197">
        <f t="shared" si="52"/>
        <v>0</v>
      </c>
      <c r="G112" s="197">
        <f t="shared" si="52"/>
        <v>0</v>
      </c>
      <c r="H112" s="196">
        <f t="shared" si="52"/>
        <v>0</v>
      </c>
      <c r="I112" s="196">
        <f t="shared" si="52"/>
        <v>0</v>
      </c>
      <c r="J112" s="196">
        <f t="shared" si="52"/>
        <v>0</v>
      </c>
      <c r="K112" s="196">
        <f t="shared" si="52"/>
        <v>0</v>
      </c>
      <c r="L112" s="10">
        <f t="shared" si="52"/>
        <v>1962</v>
      </c>
      <c r="M112" s="10">
        <f t="shared" si="52"/>
        <v>1962</v>
      </c>
      <c r="N112" s="10">
        <f t="shared" si="52"/>
        <v>0</v>
      </c>
      <c r="O112" s="10">
        <f t="shared" si="52"/>
        <v>0</v>
      </c>
    </row>
    <row r="113" spans="1:15" s="26" customFormat="1" ht="15" customHeight="1" x14ac:dyDescent="0.25">
      <c r="A113" s="127"/>
      <c r="B113" s="121" t="s">
        <v>263</v>
      </c>
      <c r="C113" s="9" t="s">
        <v>57</v>
      </c>
      <c r="D113" s="207">
        <f t="shared" si="40"/>
        <v>1962</v>
      </c>
      <c r="E113" s="207">
        <v>1962</v>
      </c>
      <c r="F113" s="207"/>
      <c r="G113" s="207"/>
      <c r="H113" s="196">
        <f>I113+K113</f>
        <v>0</v>
      </c>
      <c r="I113" s="196"/>
      <c r="J113" s="196"/>
      <c r="K113" s="196"/>
      <c r="L113" s="10">
        <f>M113+O113</f>
        <v>1962</v>
      </c>
      <c r="M113" s="10">
        <f>E113+I113</f>
        <v>1962</v>
      </c>
      <c r="N113" s="10">
        <f>F113+J113</f>
        <v>0</v>
      </c>
      <c r="O113" s="10">
        <f>G113+K113</f>
        <v>0</v>
      </c>
    </row>
    <row r="114" spans="1:15" ht="15" customHeight="1" x14ac:dyDescent="0.25">
      <c r="A114" s="7" t="s">
        <v>170</v>
      </c>
      <c r="B114" s="21" t="s">
        <v>176</v>
      </c>
      <c r="C114" s="22" t="s">
        <v>57</v>
      </c>
      <c r="D114" s="197">
        <f t="shared" si="40"/>
        <v>1752</v>
      </c>
      <c r="E114" s="197">
        <f t="shared" ref="E114:O114" si="53">E115</f>
        <v>1752</v>
      </c>
      <c r="F114" s="197">
        <f t="shared" si="53"/>
        <v>0</v>
      </c>
      <c r="G114" s="197">
        <f t="shared" si="53"/>
        <v>0</v>
      </c>
      <c r="H114" s="196">
        <f t="shared" si="53"/>
        <v>0</v>
      </c>
      <c r="I114" s="196">
        <f t="shared" si="53"/>
        <v>0</v>
      </c>
      <c r="J114" s="196">
        <f t="shared" si="53"/>
        <v>0</v>
      </c>
      <c r="K114" s="196">
        <f t="shared" si="53"/>
        <v>0</v>
      </c>
      <c r="L114" s="10">
        <f t="shared" si="53"/>
        <v>1752</v>
      </c>
      <c r="M114" s="10">
        <f t="shared" si="53"/>
        <v>1752</v>
      </c>
      <c r="N114" s="10">
        <f t="shared" si="53"/>
        <v>0</v>
      </c>
      <c r="O114" s="10">
        <f t="shared" si="53"/>
        <v>0</v>
      </c>
    </row>
    <row r="115" spans="1:15" s="26" customFormat="1" ht="15" customHeight="1" x14ac:dyDescent="0.25">
      <c r="A115" s="128"/>
      <c r="B115" s="69" t="s">
        <v>263</v>
      </c>
      <c r="C115" s="59" t="s">
        <v>57</v>
      </c>
      <c r="D115" s="207">
        <f t="shared" si="40"/>
        <v>1752</v>
      </c>
      <c r="E115" s="207">
        <v>1752</v>
      </c>
      <c r="F115" s="207"/>
      <c r="G115" s="207"/>
      <c r="H115" s="196">
        <f>I115+K115</f>
        <v>0</v>
      </c>
      <c r="I115" s="196"/>
      <c r="J115" s="196"/>
      <c r="K115" s="196"/>
      <c r="L115" s="10">
        <f>M115+O115</f>
        <v>1752</v>
      </c>
      <c r="M115" s="10">
        <f>E115+I115</f>
        <v>1752</v>
      </c>
      <c r="N115" s="10">
        <f>F115+J115</f>
        <v>0</v>
      </c>
      <c r="O115" s="10">
        <f>G115+K115</f>
        <v>0</v>
      </c>
    </row>
    <row r="116" spans="1:15" ht="15" customHeight="1" x14ac:dyDescent="0.25">
      <c r="A116" s="7" t="s">
        <v>118</v>
      </c>
      <c r="B116" s="21" t="s">
        <v>167</v>
      </c>
      <c r="C116" s="22" t="s">
        <v>57</v>
      </c>
      <c r="D116" s="197">
        <f t="shared" si="40"/>
        <v>6056</v>
      </c>
      <c r="E116" s="197">
        <f t="shared" ref="E116:O116" si="54">E117</f>
        <v>6056</v>
      </c>
      <c r="F116" s="197">
        <f t="shared" si="54"/>
        <v>0</v>
      </c>
      <c r="G116" s="197">
        <f t="shared" si="54"/>
        <v>0</v>
      </c>
      <c r="H116" s="196">
        <f t="shared" si="54"/>
        <v>0</v>
      </c>
      <c r="I116" s="196">
        <f t="shared" si="54"/>
        <v>0</v>
      </c>
      <c r="J116" s="196">
        <f t="shared" si="54"/>
        <v>0</v>
      </c>
      <c r="K116" s="196">
        <f t="shared" si="54"/>
        <v>0</v>
      </c>
      <c r="L116" s="10">
        <f t="shared" si="54"/>
        <v>6056</v>
      </c>
      <c r="M116" s="10">
        <f t="shared" si="54"/>
        <v>6056</v>
      </c>
      <c r="N116" s="10">
        <f t="shared" si="54"/>
        <v>0</v>
      </c>
      <c r="O116" s="10">
        <f t="shared" si="54"/>
        <v>0</v>
      </c>
    </row>
    <row r="117" spans="1:15" s="26" customFormat="1" ht="15" customHeight="1" x14ac:dyDescent="0.25">
      <c r="A117" s="127"/>
      <c r="B117" s="121" t="s">
        <v>263</v>
      </c>
      <c r="C117" s="9" t="s">
        <v>57</v>
      </c>
      <c r="D117" s="207">
        <f t="shared" si="40"/>
        <v>6056</v>
      </c>
      <c r="E117" s="207">
        <v>6056</v>
      </c>
      <c r="F117" s="207"/>
      <c r="G117" s="207"/>
      <c r="H117" s="196">
        <f>I117+K117</f>
        <v>0</v>
      </c>
      <c r="I117" s="196"/>
      <c r="J117" s="196"/>
      <c r="K117" s="196"/>
      <c r="L117" s="10">
        <f>M117+O117</f>
        <v>6056</v>
      </c>
      <c r="M117" s="10">
        <f>E117+I117</f>
        <v>6056</v>
      </c>
      <c r="N117" s="10">
        <f>F117+J117</f>
        <v>0</v>
      </c>
      <c r="O117" s="10">
        <f>G117+K117</f>
        <v>0</v>
      </c>
    </row>
    <row r="118" spans="1:15" ht="15" customHeight="1" x14ac:dyDescent="0.25">
      <c r="A118" s="7" t="s">
        <v>171</v>
      </c>
      <c r="B118" s="21" t="s">
        <v>36</v>
      </c>
      <c r="C118" s="22" t="s">
        <v>57</v>
      </c>
      <c r="D118" s="197">
        <f t="shared" si="40"/>
        <v>5845</v>
      </c>
      <c r="E118" s="197">
        <f t="shared" ref="E118:O118" si="55">E119</f>
        <v>5845</v>
      </c>
      <c r="F118" s="197">
        <f t="shared" si="55"/>
        <v>0</v>
      </c>
      <c r="G118" s="197">
        <f t="shared" si="55"/>
        <v>0</v>
      </c>
      <c r="H118" s="196">
        <f t="shared" si="55"/>
        <v>0</v>
      </c>
      <c r="I118" s="196">
        <f t="shared" si="55"/>
        <v>0</v>
      </c>
      <c r="J118" s="196">
        <f t="shared" si="55"/>
        <v>0</v>
      </c>
      <c r="K118" s="196">
        <f t="shared" si="55"/>
        <v>0</v>
      </c>
      <c r="L118" s="10">
        <f t="shared" si="55"/>
        <v>5845</v>
      </c>
      <c r="M118" s="10">
        <f t="shared" si="55"/>
        <v>5845</v>
      </c>
      <c r="N118" s="10">
        <f t="shared" si="55"/>
        <v>0</v>
      </c>
      <c r="O118" s="10">
        <f t="shared" si="55"/>
        <v>0</v>
      </c>
    </row>
    <row r="119" spans="1:15" s="26" customFormat="1" ht="15" customHeight="1" x14ac:dyDescent="0.25">
      <c r="A119" s="127"/>
      <c r="B119" s="121" t="s">
        <v>263</v>
      </c>
      <c r="C119" s="9" t="s">
        <v>57</v>
      </c>
      <c r="D119" s="207">
        <f t="shared" si="40"/>
        <v>5845</v>
      </c>
      <c r="E119" s="207">
        <v>5845</v>
      </c>
      <c r="F119" s="207"/>
      <c r="G119" s="207"/>
      <c r="H119" s="196">
        <f>I119+K119</f>
        <v>0</v>
      </c>
      <c r="I119" s="196"/>
      <c r="J119" s="196"/>
      <c r="K119" s="196"/>
      <c r="L119" s="10">
        <f>M119+O119</f>
        <v>5845</v>
      </c>
      <c r="M119" s="10">
        <f>E119+I119</f>
        <v>5845</v>
      </c>
      <c r="N119" s="10">
        <f>F119+J119</f>
        <v>0</v>
      </c>
      <c r="O119" s="10">
        <f>G119+K119</f>
        <v>0</v>
      </c>
    </row>
    <row r="120" spans="1:15" ht="15" customHeight="1" x14ac:dyDescent="0.25">
      <c r="A120" s="7" t="s">
        <v>172</v>
      </c>
      <c r="B120" s="21" t="s">
        <v>38</v>
      </c>
      <c r="C120" s="22" t="s">
        <v>57</v>
      </c>
      <c r="D120" s="197">
        <f t="shared" si="40"/>
        <v>1677</v>
      </c>
      <c r="E120" s="197">
        <f t="shared" ref="E120:O120" si="56">E121</f>
        <v>1677</v>
      </c>
      <c r="F120" s="197">
        <f t="shared" si="56"/>
        <v>0</v>
      </c>
      <c r="G120" s="197">
        <f t="shared" si="56"/>
        <v>0</v>
      </c>
      <c r="H120" s="196">
        <f t="shared" si="56"/>
        <v>0</v>
      </c>
      <c r="I120" s="196">
        <f t="shared" si="56"/>
        <v>0</v>
      </c>
      <c r="J120" s="196">
        <f t="shared" si="56"/>
        <v>0</v>
      </c>
      <c r="K120" s="196">
        <f t="shared" si="56"/>
        <v>0</v>
      </c>
      <c r="L120" s="10">
        <f t="shared" si="56"/>
        <v>1677</v>
      </c>
      <c r="M120" s="10">
        <f t="shared" si="56"/>
        <v>1677</v>
      </c>
      <c r="N120" s="10">
        <f t="shared" si="56"/>
        <v>0</v>
      </c>
      <c r="O120" s="10">
        <f t="shared" si="56"/>
        <v>0</v>
      </c>
    </row>
    <row r="121" spans="1:15" s="26" customFormat="1" ht="15" customHeight="1" x14ac:dyDescent="0.25">
      <c r="A121" s="127"/>
      <c r="B121" s="121" t="s">
        <v>263</v>
      </c>
      <c r="C121" s="9" t="s">
        <v>57</v>
      </c>
      <c r="D121" s="207">
        <f t="shared" si="40"/>
        <v>1677</v>
      </c>
      <c r="E121" s="207">
        <v>1677</v>
      </c>
      <c r="F121" s="207"/>
      <c r="G121" s="207"/>
      <c r="H121" s="196">
        <f>I121+K121</f>
        <v>0</v>
      </c>
      <c r="I121" s="196"/>
      <c r="J121" s="196"/>
      <c r="K121" s="196"/>
      <c r="L121" s="10">
        <f>M121+O121</f>
        <v>1677</v>
      </c>
      <c r="M121" s="10">
        <f>E121+I121</f>
        <v>1677</v>
      </c>
      <c r="N121" s="10">
        <f>F121+J121</f>
        <v>0</v>
      </c>
      <c r="O121" s="10">
        <f>G121+K121</f>
        <v>0</v>
      </c>
    </row>
    <row r="122" spans="1:15" ht="15" customHeight="1" x14ac:dyDescent="0.25">
      <c r="A122" s="7" t="s">
        <v>119</v>
      </c>
      <c r="B122" s="21" t="s">
        <v>40</v>
      </c>
      <c r="C122" s="22" t="s">
        <v>57</v>
      </c>
      <c r="D122" s="197">
        <f t="shared" ref="D122:D153" si="57">E122+G122</f>
        <v>5878</v>
      </c>
      <c r="E122" s="197">
        <f t="shared" ref="E122:O122" si="58">E123</f>
        <v>5878</v>
      </c>
      <c r="F122" s="197">
        <f t="shared" si="58"/>
        <v>0</v>
      </c>
      <c r="G122" s="197">
        <f t="shared" si="58"/>
        <v>0</v>
      </c>
      <c r="H122" s="196">
        <f t="shared" si="58"/>
        <v>0</v>
      </c>
      <c r="I122" s="196">
        <f t="shared" si="58"/>
        <v>0</v>
      </c>
      <c r="J122" s="196">
        <f t="shared" si="58"/>
        <v>0</v>
      </c>
      <c r="K122" s="196">
        <f t="shared" si="58"/>
        <v>0</v>
      </c>
      <c r="L122" s="10">
        <f t="shared" si="58"/>
        <v>5878</v>
      </c>
      <c r="M122" s="10">
        <f t="shared" si="58"/>
        <v>5878</v>
      </c>
      <c r="N122" s="10">
        <f t="shared" si="58"/>
        <v>0</v>
      </c>
      <c r="O122" s="10">
        <f t="shared" si="58"/>
        <v>0</v>
      </c>
    </row>
    <row r="123" spans="1:15" s="26" customFormat="1" ht="15" customHeight="1" x14ac:dyDescent="0.25">
      <c r="A123" s="127"/>
      <c r="B123" s="121" t="s">
        <v>263</v>
      </c>
      <c r="C123" s="9" t="s">
        <v>57</v>
      </c>
      <c r="D123" s="207">
        <f t="shared" si="57"/>
        <v>5878</v>
      </c>
      <c r="E123" s="207">
        <v>5878</v>
      </c>
      <c r="F123" s="207"/>
      <c r="G123" s="207"/>
      <c r="H123" s="196">
        <f>I123+K123</f>
        <v>0</v>
      </c>
      <c r="I123" s="196"/>
      <c r="J123" s="196"/>
      <c r="K123" s="196"/>
      <c r="L123" s="10">
        <f>M123+O123</f>
        <v>5878</v>
      </c>
      <c r="M123" s="10">
        <f>E123+I123</f>
        <v>5878</v>
      </c>
      <c r="N123" s="10">
        <f>F123+J123</f>
        <v>0</v>
      </c>
      <c r="O123" s="10">
        <f>G123+K123</f>
        <v>0</v>
      </c>
    </row>
    <row r="124" spans="1:15" ht="15" customHeight="1" x14ac:dyDescent="0.25">
      <c r="A124" s="7" t="s">
        <v>120</v>
      </c>
      <c r="B124" s="21" t="s">
        <v>39</v>
      </c>
      <c r="C124" s="22" t="s">
        <v>57</v>
      </c>
      <c r="D124" s="197">
        <f t="shared" si="57"/>
        <v>4476</v>
      </c>
      <c r="E124" s="197">
        <f t="shared" ref="E124:O124" si="59">E125</f>
        <v>4476</v>
      </c>
      <c r="F124" s="197">
        <f t="shared" si="59"/>
        <v>0</v>
      </c>
      <c r="G124" s="197">
        <f t="shared" si="59"/>
        <v>0</v>
      </c>
      <c r="H124" s="196">
        <f t="shared" si="59"/>
        <v>0</v>
      </c>
      <c r="I124" s="196">
        <f t="shared" si="59"/>
        <v>0</v>
      </c>
      <c r="J124" s="196">
        <f t="shared" si="59"/>
        <v>0</v>
      </c>
      <c r="K124" s="196">
        <f t="shared" si="59"/>
        <v>0</v>
      </c>
      <c r="L124" s="10">
        <f t="shared" si="59"/>
        <v>4476</v>
      </c>
      <c r="M124" s="10">
        <f t="shared" si="59"/>
        <v>4476</v>
      </c>
      <c r="N124" s="10">
        <f t="shared" si="59"/>
        <v>0</v>
      </c>
      <c r="O124" s="10">
        <f t="shared" si="59"/>
        <v>0</v>
      </c>
    </row>
    <row r="125" spans="1:15" s="26" customFormat="1" ht="15" customHeight="1" x14ac:dyDescent="0.25">
      <c r="A125" s="127"/>
      <c r="B125" s="121" t="s">
        <v>263</v>
      </c>
      <c r="C125" s="9" t="s">
        <v>57</v>
      </c>
      <c r="D125" s="207">
        <f t="shared" si="57"/>
        <v>4476</v>
      </c>
      <c r="E125" s="207">
        <v>4476</v>
      </c>
      <c r="F125" s="207"/>
      <c r="G125" s="207"/>
      <c r="H125" s="196">
        <f>I125+K125</f>
        <v>0</v>
      </c>
      <c r="I125" s="196"/>
      <c r="J125" s="196"/>
      <c r="K125" s="196"/>
      <c r="L125" s="10">
        <f>M125+O125</f>
        <v>4476</v>
      </c>
      <c r="M125" s="10">
        <f>E125+I125</f>
        <v>4476</v>
      </c>
      <c r="N125" s="10">
        <f>F125+J125</f>
        <v>0</v>
      </c>
      <c r="O125" s="10">
        <f>G125+K125</f>
        <v>0</v>
      </c>
    </row>
    <row r="126" spans="1:15" ht="15" customHeight="1" x14ac:dyDescent="0.25">
      <c r="A126" s="7" t="s">
        <v>121</v>
      </c>
      <c r="B126" s="18" t="s">
        <v>37</v>
      </c>
      <c r="C126" s="9" t="s">
        <v>57</v>
      </c>
      <c r="D126" s="197">
        <f t="shared" si="57"/>
        <v>5510</v>
      </c>
      <c r="E126" s="197">
        <f t="shared" ref="E126:O126" si="60">E127</f>
        <v>5510</v>
      </c>
      <c r="F126" s="197">
        <f t="shared" si="60"/>
        <v>0</v>
      </c>
      <c r="G126" s="197">
        <f t="shared" si="60"/>
        <v>0</v>
      </c>
      <c r="H126" s="196">
        <f t="shared" si="60"/>
        <v>0</v>
      </c>
      <c r="I126" s="196">
        <f t="shared" si="60"/>
        <v>0</v>
      </c>
      <c r="J126" s="196">
        <f t="shared" si="60"/>
        <v>0</v>
      </c>
      <c r="K126" s="196">
        <f t="shared" si="60"/>
        <v>0</v>
      </c>
      <c r="L126" s="10">
        <f t="shared" si="60"/>
        <v>5510</v>
      </c>
      <c r="M126" s="10">
        <f t="shared" si="60"/>
        <v>5510</v>
      </c>
      <c r="N126" s="10">
        <f t="shared" si="60"/>
        <v>0</v>
      </c>
      <c r="O126" s="10">
        <f t="shared" si="60"/>
        <v>0</v>
      </c>
    </row>
    <row r="127" spans="1:15" s="26" customFormat="1" ht="15" customHeight="1" x14ac:dyDescent="0.25">
      <c r="A127" s="127"/>
      <c r="B127" s="121" t="s">
        <v>263</v>
      </c>
      <c r="C127" s="9" t="s">
        <v>57</v>
      </c>
      <c r="D127" s="207">
        <f t="shared" si="57"/>
        <v>5510</v>
      </c>
      <c r="E127" s="207">
        <v>5510</v>
      </c>
      <c r="F127" s="207"/>
      <c r="G127" s="207"/>
      <c r="H127" s="196">
        <f>I127+K127</f>
        <v>0</v>
      </c>
      <c r="I127" s="196"/>
      <c r="J127" s="196"/>
      <c r="K127" s="196"/>
      <c r="L127" s="10">
        <f>M127+O127</f>
        <v>5510</v>
      </c>
      <c r="M127" s="10">
        <f>E127+I127</f>
        <v>5510</v>
      </c>
      <c r="N127" s="10">
        <f>F127+J127</f>
        <v>0</v>
      </c>
      <c r="O127" s="10">
        <f>G127+K127</f>
        <v>0</v>
      </c>
    </row>
    <row r="128" spans="1:15" ht="15" customHeight="1" x14ac:dyDescent="0.25">
      <c r="A128" s="7" t="s">
        <v>122</v>
      </c>
      <c r="B128" s="25" t="s">
        <v>41</v>
      </c>
      <c r="C128" s="9" t="s">
        <v>57</v>
      </c>
      <c r="D128" s="197">
        <f t="shared" si="57"/>
        <v>335</v>
      </c>
      <c r="E128" s="197">
        <f t="shared" ref="E128:O128" si="61">E129</f>
        <v>335</v>
      </c>
      <c r="F128" s="197">
        <f t="shared" si="61"/>
        <v>0</v>
      </c>
      <c r="G128" s="197">
        <f t="shared" si="61"/>
        <v>0</v>
      </c>
      <c r="H128" s="196">
        <f t="shared" si="61"/>
        <v>0</v>
      </c>
      <c r="I128" s="196">
        <f t="shared" si="61"/>
        <v>0</v>
      </c>
      <c r="J128" s="196">
        <f t="shared" si="61"/>
        <v>0</v>
      </c>
      <c r="K128" s="196">
        <f t="shared" si="61"/>
        <v>0</v>
      </c>
      <c r="L128" s="10">
        <f t="shared" si="61"/>
        <v>335</v>
      </c>
      <c r="M128" s="10">
        <f t="shared" si="61"/>
        <v>335</v>
      </c>
      <c r="N128" s="10">
        <f t="shared" si="61"/>
        <v>0</v>
      </c>
      <c r="O128" s="10">
        <f t="shared" si="61"/>
        <v>0</v>
      </c>
    </row>
    <row r="129" spans="1:15" s="26" customFormat="1" ht="15" customHeight="1" x14ac:dyDescent="0.25">
      <c r="A129" s="127"/>
      <c r="B129" s="121" t="s">
        <v>263</v>
      </c>
      <c r="C129" s="9" t="s">
        <v>57</v>
      </c>
      <c r="D129" s="207">
        <f t="shared" si="57"/>
        <v>335</v>
      </c>
      <c r="E129" s="207">
        <v>335</v>
      </c>
      <c r="F129" s="207"/>
      <c r="G129" s="207"/>
      <c r="H129" s="196">
        <f>I129+K129</f>
        <v>0</v>
      </c>
      <c r="I129" s="196"/>
      <c r="J129" s="196"/>
      <c r="K129" s="196"/>
      <c r="L129" s="10">
        <f>M129+O129</f>
        <v>335</v>
      </c>
      <c r="M129" s="10">
        <f>E129+I129</f>
        <v>335</v>
      </c>
      <c r="N129" s="10">
        <f>F129+J129</f>
        <v>0</v>
      </c>
      <c r="O129" s="10">
        <f>G129+K129</f>
        <v>0</v>
      </c>
    </row>
    <row r="130" spans="1:15" ht="15" customHeight="1" x14ac:dyDescent="0.25">
      <c r="A130" s="7" t="s">
        <v>123</v>
      </c>
      <c r="B130" s="25" t="s">
        <v>42</v>
      </c>
      <c r="C130" s="9" t="s">
        <v>57</v>
      </c>
      <c r="D130" s="197">
        <f t="shared" si="57"/>
        <v>1629</v>
      </c>
      <c r="E130" s="197">
        <f t="shared" ref="E130:O130" si="62">E131</f>
        <v>1629</v>
      </c>
      <c r="F130" s="197">
        <f t="shared" si="62"/>
        <v>0</v>
      </c>
      <c r="G130" s="197">
        <f t="shared" si="62"/>
        <v>0</v>
      </c>
      <c r="H130" s="196">
        <f t="shared" si="62"/>
        <v>0</v>
      </c>
      <c r="I130" s="196">
        <f t="shared" si="62"/>
        <v>0</v>
      </c>
      <c r="J130" s="196">
        <f t="shared" si="62"/>
        <v>0</v>
      </c>
      <c r="K130" s="196">
        <f t="shared" si="62"/>
        <v>0</v>
      </c>
      <c r="L130" s="10">
        <f t="shared" si="62"/>
        <v>1629</v>
      </c>
      <c r="M130" s="10">
        <f t="shared" si="62"/>
        <v>1629</v>
      </c>
      <c r="N130" s="10">
        <f t="shared" si="62"/>
        <v>0</v>
      </c>
      <c r="O130" s="10">
        <f t="shared" si="62"/>
        <v>0</v>
      </c>
    </row>
    <row r="131" spans="1:15" s="26" customFormat="1" ht="15" customHeight="1" x14ac:dyDescent="0.25">
      <c r="A131" s="127"/>
      <c r="B131" s="121" t="s">
        <v>263</v>
      </c>
      <c r="C131" s="9" t="s">
        <v>57</v>
      </c>
      <c r="D131" s="207">
        <f t="shared" si="57"/>
        <v>1629</v>
      </c>
      <c r="E131" s="207">
        <v>1629</v>
      </c>
      <c r="F131" s="207"/>
      <c r="G131" s="207"/>
      <c r="H131" s="196">
        <f>I131+K131</f>
        <v>0</v>
      </c>
      <c r="I131" s="196"/>
      <c r="J131" s="196"/>
      <c r="K131" s="196"/>
      <c r="L131" s="10">
        <f>M131+O131</f>
        <v>1629</v>
      </c>
      <c r="M131" s="10">
        <f>E131+I131</f>
        <v>1629</v>
      </c>
      <c r="N131" s="10">
        <f>F131+J131</f>
        <v>0</v>
      </c>
      <c r="O131" s="10">
        <f>G131+K131</f>
        <v>0</v>
      </c>
    </row>
    <row r="132" spans="1:15" ht="15" customHeight="1" x14ac:dyDescent="0.25">
      <c r="A132" s="7" t="s">
        <v>182</v>
      </c>
      <c r="B132" s="18" t="s">
        <v>55</v>
      </c>
      <c r="C132" s="9" t="s">
        <v>57</v>
      </c>
      <c r="D132" s="197">
        <f t="shared" si="57"/>
        <v>360</v>
      </c>
      <c r="E132" s="197">
        <f t="shared" ref="E132:O132" si="63">E133</f>
        <v>360</v>
      </c>
      <c r="F132" s="197">
        <f t="shared" si="63"/>
        <v>275</v>
      </c>
      <c r="G132" s="197">
        <f t="shared" si="63"/>
        <v>0</v>
      </c>
      <c r="H132" s="196">
        <f t="shared" si="63"/>
        <v>0</v>
      </c>
      <c r="I132" s="196">
        <f t="shared" si="63"/>
        <v>0</v>
      </c>
      <c r="J132" s="196">
        <f t="shared" si="63"/>
        <v>0</v>
      </c>
      <c r="K132" s="196">
        <f t="shared" si="63"/>
        <v>0</v>
      </c>
      <c r="L132" s="10">
        <f t="shared" si="63"/>
        <v>360</v>
      </c>
      <c r="M132" s="10">
        <f t="shared" si="63"/>
        <v>360</v>
      </c>
      <c r="N132" s="10">
        <f t="shared" si="63"/>
        <v>275</v>
      </c>
      <c r="O132" s="10">
        <f t="shared" si="63"/>
        <v>0</v>
      </c>
    </row>
    <row r="133" spans="1:15" s="26" customFormat="1" ht="15" customHeight="1" x14ac:dyDescent="0.25">
      <c r="A133" s="127"/>
      <c r="B133" s="121" t="s">
        <v>263</v>
      </c>
      <c r="C133" s="9" t="s">
        <v>57</v>
      </c>
      <c r="D133" s="207">
        <f t="shared" si="57"/>
        <v>360</v>
      </c>
      <c r="E133" s="207">
        <v>360</v>
      </c>
      <c r="F133" s="207">
        <v>275</v>
      </c>
      <c r="G133" s="207"/>
      <c r="H133" s="196">
        <f>I133+K133</f>
        <v>0</v>
      </c>
      <c r="I133" s="196"/>
      <c r="J133" s="196"/>
      <c r="K133" s="196"/>
      <c r="L133" s="10">
        <f>M133+O133</f>
        <v>360</v>
      </c>
      <c r="M133" s="10">
        <f>E133+I133</f>
        <v>360</v>
      </c>
      <c r="N133" s="10">
        <f>F133+J133</f>
        <v>275</v>
      </c>
      <c r="O133" s="10">
        <f>G133+K133</f>
        <v>0</v>
      </c>
    </row>
    <row r="134" spans="1:15" ht="15" customHeight="1" x14ac:dyDescent="0.25">
      <c r="A134" s="7" t="s">
        <v>124</v>
      </c>
      <c r="B134" s="18" t="s">
        <v>54</v>
      </c>
      <c r="C134" s="9" t="s">
        <v>57</v>
      </c>
      <c r="D134" s="197">
        <f t="shared" si="57"/>
        <v>10912</v>
      </c>
      <c r="E134" s="197">
        <f t="shared" ref="E134:O134" si="64">E135</f>
        <v>10912</v>
      </c>
      <c r="F134" s="197">
        <f t="shared" si="64"/>
        <v>8185</v>
      </c>
      <c r="G134" s="197">
        <f t="shared" si="64"/>
        <v>0</v>
      </c>
      <c r="H134" s="196">
        <f t="shared" si="64"/>
        <v>0</v>
      </c>
      <c r="I134" s="196">
        <f t="shared" si="64"/>
        <v>0</v>
      </c>
      <c r="J134" s="196">
        <f t="shared" si="64"/>
        <v>0</v>
      </c>
      <c r="K134" s="196">
        <f t="shared" si="64"/>
        <v>0</v>
      </c>
      <c r="L134" s="10">
        <f t="shared" si="64"/>
        <v>10912</v>
      </c>
      <c r="M134" s="10">
        <f t="shared" si="64"/>
        <v>10912</v>
      </c>
      <c r="N134" s="10">
        <f t="shared" si="64"/>
        <v>8185</v>
      </c>
      <c r="O134" s="10">
        <f t="shared" si="64"/>
        <v>0</v>
      </c>
    </row>
    <row r="135" spans="1:15" s="26" customFormat="1" ht="15" customHeight="1" x14ac:dyDescent="0.25">
      <c r="A135" s="127"/>
      <c r="B135" s="121" t="s">
        <v>263</v>
      </c>
      <c r="C135" s="9" t="s">
        <v>57</v>
      </c>
      <c r="D135" s="207">
        <f t="shared" si="57"/>
        <v>10912</v>
      </c>
      <c r="E135" s="207">
        <v>10912</v>
      </c>
      <c r="F135" s="207">
        <v>8185</v>
      </c>
      <c r="G135" s="207"/>
      <c r="H135" s="196">
        <f>I135+K135</f>
        <v>0</v>
      </c>
      <c r="I135" s="196"/>
      <c r="J135" s="196"/>
      <c r="K135" s="196"/>
      <c r="L135" s="10">
        <f>M135+O135</f>
        <v>10912</v>
      </c>
      <c r="M135" s="10">
        <f>E135+I135</f>
        <v>10912</v>
      </c>
      <c r="N135" s="10">
        <f>F135+J135</f>
        <v>8185</v>
      </c>
      <c r="O135" s="10">
        <f>G135+K135</f>
        <v>0</v>
      </c>
    </row>
    <row r="136" spans="1:15" ht="15" customHeight="1" x14ac:dyDescent="0.25">
      <c r="A136" s="7" t="s">
        <v>125</v>
      </c>
      <c r="B136" s="18" t="s">
        <v>73</v>
      </c>
      <c r="C136" s="9" t="s">
        <v>57</v>
      </c>
      <c r="D136" s="197">
        <f t="shared" si="57"/>
        <v>714</v>
      </c>
      <c r="E136" s="197">
        <f t="shared" ref="E136:O136" si="65">E137</f>
        <v>714</v>
      </c>
      <c r="F136" s="197">
        <f t="shared" si="65"/>
        <v>384</v>
      </c>
      <c r="G136" s="197">
        <f t="shared" si="65"/>
        <v>0</v>
      </c>
      <c r="H136" s="196">
        <f t="shared" si="65"/>
        <v>0</v>
      </c>
      <c r="I136" s="196">
        <f t="shared" si="65"/>
        <v>0</v>
      </c>
      <c r="J136" s="196">
        <f t="shared" si="65"/>
        <v>0</v>
      </c>
      <c r="K136" s="196">
        <f t="shared" si="65"/>
        <v>0</v>
      </c>
      <c r="L136" s="10">
        <f t="shared" si="65"/>
        <v>714</v>
      </c>
      <c r="M136" s="10">
        <f t="shared" si="65"/>
        <v>714</v>
      </c>
      <c r="N136" s="10">
        <f t="shared" si="65"/>
        <v>384</v>
      </c>
      <c r="O136" s="10">
        <f t="shared" si="65"/>
        <v>0</v>
      </c>
    </row>
    <row r="137" spans="1:15" s="26" customFormat="1" ht="15" customHeight="1" x14ac:dyDescent="0.25">
      <c r="A137" s="127"/>
      <c r="B137" s="121" t="s">
        <v>263</v>
      </c>
      <c r="C137" s="9" t="s">
        <v>57</v>
      </c>
      <c r="D137" s="207">
        <f t="shared" si="57"/>
        <v>714</v>
      </c>
      <c r="E137" s="207">
        <v>714</v>
      </c>
      <c r="F137" s="207">
        <v>384</v>
      </c>
      <c r="G137" s="207"/>
      <c r="H137" s="196">
        <f>I137+K137</f>
        <v>0</v>
      </c>
      <c r="I137" s="196"/>
      <c r="J137" s="196"/>
      <c r="K137" s="196"/>
      <c r="L137" s="10">
        <f>M137+O137</f>
        <v>714</v>
      </c>
      <c r="M137" s="10">
        <f>E137+I137</f>
        <v>714</v>
      </c>
      <c r="N137" s="10">
        <f>F137+J137</f>
        <v>384</v>
      </c>
      <c r="O137" s="10">
        <f>G137+K137</f>
        <v>0</v>
      </c>
    </row>
    <row r="138" spans="1:15" ht="15" customHeight="1" x14ac:dyDescent="0.25">
      <c r="A138" s="7" t="s">
        <v>126</v>
      </c>
      <c r="B138" s="18" t="s">
        <v>56</v>
      </c>
      <c r="C138" s="9" t="s">
        <v>57</v>
      </c>
      <c r="D138" s="197">
        <f t="shared" si="57"/>
        <v>3640</v>
      </c>
      <c r="E138" s="197">
        <f t="shared" ref="E138:O138" si="66">E139</f>
        <v>3640</v>
      </c>
      <c r="F138" s="197">
        <f t="shared" si="66"/>
        <v>0</v>
      </c>
      <c r="G138" s="197">
        <f t="shared" si="66"/>
        <v>0</v>
      </c>
      <c r="H138" s="196">
        <f t="shared" si="66"/>
        <v>0</v>
      </c>
      <c r="I138" s="196">
        <f t="shared" si="66"/>
        <v>0</v>
      </c>
      <c r="J138" s="196">
        <f t="shared" si="66"/>
        <v>0</v>
      </c>
      <c r="K138" s="196">
        <f t="shared" si="66"/>
        <v>0</v>
      </c>
      <c r="L138" s="10">
        <f t="shared" si="66"/>
        <v>3640</v>
      </c>
      <c r="M138" s="10">
        <f t="shared" si="66"/>
        <v>3640</v>
      </c>
      <c r="N138" s="10">
        <f t="shared" si="66"/>
        <v>0</v>
      </c>
      <c r="O138" s="10">
        <f t="shared" si="66"/>
        <v>0</v>
      </c>
    </row>
    <row r="139" spans="1:15" s="26" customFormat="1" ht="15" customHeight="1" x14ac:dyDescent="0.25">
      <c r="A139" s="127"/>
      <c r="B139" s="121" t="s">
        <v>263</v>
      </c>
      <c r="C139" s="9" t="s">
        <v>57</v>
      </c>
      <c r="D139" s="207">
        <f t="shared" si="57"/>
        <v>3640</v>
      </c>
      <c r="E139" s="207">
        <v>3640</v>
      </c>
      <c r="F139" s="207"/>
      <c r="G139" s="207"/>
      <c r="H139" s="196">
        <f>I139+K139</f>
        <v>0</v>
      </c>
      <c r="I139" s="196"/>
      <c r="J139" s="196"/>
      <c r="K139" s="196"/>
      <c r="L139" s="10">
        <f>M139+O139</f>
        <v>3640</v>
      </c>
      <c r="M139" s="10">
        <f>E139+I139</f>
        <v>3640</v>
      </c>
      <c r="N139" s="10">
        <f>F139+J139</f>
        <v>0</v>
      </c>
      <c r="O139" s="10">
        <f>G139+K139</f>
        <v>0</v>
      </c>
    </row>
    <row r="140" spans="1:15" ht="15" customHeight="1" x14ac:dyDescent="0.25">
      <c r="A140" s="7" t="s">
        <v>127</v>
      </c>
      <c r="B140" s="18" t="s">
        <v>184</v>
      </c>
      <c r="C140" s="9" t="s">
        <v>57</v>
      </c>
      <c r="D140" s="197">
        <f t="shared" si="57"/>
        <v>1039</v>
      </c>
      <c r="E140" s="197">
        <f t="shared" ref="E140:O140" si="67">E141</f>
        <v>1039</v>
      </c>
      <c r="F140" s="197">
        <f t="shared" si="67"/>
        <v>0</v>
      </c>
      <c r="G140" s="197">
        <f t="shared" si="67"/>
        <v>0</v>
      </c>
      <c r="H140" s="196">
        <f t="shared" si="67"/>
        <v>0</v>
      </c>
      <c r="I140" s="196">
        <f t="shared" si="67"/>
        <v>0</v>
      </c>
      <c r="J140" s="196">
        <f t="shared" si="67"/>
        <v>0</v>
      </c>
      <c r="K140" s="196">
        <f t="shared" si="67"/>
        <v>0</v>
      </c>
      <c r="L140" s="10">
        <f t="shared" si="67"/>
        <v>1039</v>
      </c>
      <c r="M140" s="10">
        <f t="shared" si="67"/>
        <v>1039</v>
      </c>
      <c r="N140" s="10">
        <f t="shared" si="67"/>
        <v>0</v>
      </c>
      <c r="O140" s="10">
        <f t="shared" si="67"/>
        <v>0</v>
      </c>
    </row>
    <row r="141" spans="1:15" s="26" customFormat="1" ht="15" customHeight="1" x14ac:dyDescent="0.25">
      <c r="A141" s="127"/>
      <c r="B141" s="121" t="s">
        <v>263</v>
      </c>
      <c r="C141" s="9" t="s">
        <v>57</v>
      </c>
      <c r="D141" s="207">
        <f t="shared" si="57"/>
        <v>1039</v>
      </c>
      <c r="E141" s="207">
        <v>1039</v>
      </c>
      <c r="F141" s="207"/>
      <c r="G141" s="207"/>
      <c r="H141" s="196">
        <f>I141+K141</f>
        <v>0</v>
      </c>
      <c r="I141" s="196"/>
      <c r="J141" s="196"/>
      <c r="K141" s="196"/>
      <c r="L141" s="10">
        <f>M141+O141</f>
        <v>1039</v>
      </c>
      <c r="M141" s="10">
        <f>E141+I141</f>
        <v>1039</v>
      </c>
      <c r="N141" s="10">
        <f>F141+J141</f>
        <v>0</v>
      </c>
      <c r="O141" s="10">
        <f>G141+K141</f>
        <v>0</v>
      </c>
    </row>
    <row r="142" spans="1:15" ht="15" customHeight="1" x14ac:dyDescent="0.25">
      <c r="A142" s="64" t="s">
        <v>128</v>
      </c>
      <c r="B142" s="35" t="s">
        <v>264</v>
      </c>
      <c r="C142" s="17"/>
      <c r="D142" s="195">
        <f t="shared" si="57"/>
        <v>200862</v>
      </c>
      <c r="E142" s="195">
        <f t="shared" ref="E142:O142" si="68">E144+E145</f>
        <v>79628</v>
      </c>
      <c r="F142" s="195">
        <f t="shared" si="68"/>
        <v>8844</v>
      </c>
      <c r="G142" s="195">
        <f t="shared" si="68"/>
        <v>121234</v>
      </c>
      <c r="H142" s="194">
        <f t="shared" si="68"/>
        <v>0</v>
      </c>
      <c r="I142" s="194">
        <f t="shared" si="68"/>
        <v>0</v>
      </c>
      <c r="J142" s="194">
        <f t="shared" si="68"/>
        <v>0</v>
      </c>
      <c r="K142" s="194">
        <f t="shared" si="68"/>
        <v>0</v>
      </c>
      <c r="L142" s="1">
        <f t="shared" si="68"/>
        <v>200862</v>
      </c>
      <c r="M142" s="1">
        <f t="shared" si="68"/>
        <v>79628</v>
      </c>
      <c r="N142" s="1">
        <f t="shared" si="68"/>
        <v>8844</v>
      </c>
      <c r="O142" s="1">
        <f t="shared" si="68"/>
        <v>121234</v>
      </c>
    </row>
    <row r="143" spans="1:15" ht="15" customHeight="1" x14ac:dyDescent="0.25">
      <c r="A143" s="71"/>
      <c r="B143" s="157" t="s">
        <v>217</v>
      </c>
      <c r="C143" s="17"/>
      <c r="D143" s="195"/>
      <c r="E143" s="195"/>
      <c r="F143" s="195"/>
      <c r="G143" s="195"/>
      <c r="H143" s="194"/>
      <c r="I143" s="194"/>
      <c r="J143" s="194"/>
      <c r="K143" s="194"/>
      <c r="L143" s="1"/>
      <c r="M143" s="1"/>
      <c r="N143" s="1"/>
      <c r="O143" s="1"/>
    </row>
    <row r="144" spans="1:15" s="26" customFormat="1" ht="15" customHeight="1" x14ac:dyDescent="0.2">
      <c r="A144" s="156"/>
      <c r="B144" s="360" t="s">
        <v>501</v>
      </c>
      <c r="C144" s="17"/>
      <c r="D144" s="207">
        <f>E144+G144</f>
        <v>130323</v>
      </c>
      <c r="E144" s="207">
        <f t="shared" ref="E144:O144" si="69">E91</f>
        <v>9089</v>
      </c>
      <c r="F144" s="207">
        <f t="shared" si="69"/>
        <v>0</v>
      </c>
      <c r="G144" s="207">
        <f t="shared" si="69"/>
        <v>121234</v>
      </c>
      <c r="H144" s="205">
        <f t="shared" si="69"/>
        <v>0</v>
      </c>
      <c r="I144" s="205">
        <f t="shared" si="69"/>
        <v>0</v>
      </c>
      <c r="J144" s="205">
        <f t="shared" si="69"/>
        <v>0</v>
      </c>
      <c r="K144" s="205">
        <f t="shared" si="69"/>
        <v>0</v>
      </c>
      <c r="L144" s="73">
        <f t="shared" si="69"/>
        <v>130323</v>
      </c>
      <c r="M144" s="73">
        <f t="shared" si="69"/>
        <v>9089</v>
      </c>
      <c r="N144" s="73">
        <f t="shared" si="69"/>
        <v>0</v>
      </c>
      <c r="O144" s="73">
        <f t="shared" si="69"/>
        <v>121234</v>
      </c>
    </row>
    <row r="145" spans="1:17" s="26" customFormat="1" ht="15" customHeight="1" x14ac:dyDescent="0.2">
      <c r="A145" s="155"/>
      <c r="B145" s="364" t="s">
        <v>261</v>
      </c>
      <c r="C145" s="163"/>
      <c r="D145" s="222">
        <f>E145+G145</f>
        <v>70539</v>
      </c>
      <c r="E145" s="222">
        <f t="shared" ref="E145:O145" si="70">E93+E95+E97+E99+E101+E103+E105+E107+E109+E111+E113+E115+E117+E119+E121+E123+E125+E127+E129+E131+E133+E135+E137+E139+E141</f>
        <v>70539</v>
      </c>
      <c r="F145" s="222">
        <f t="shared" si="70"/>
        <v>8844</v>
      </c>
      <c r="G145" s="222">
        <f t="shared" si="70"/>
        <v>0</v>
      </c>
      <c r="H145" s="221">
        <f t="shared" si="70"/>
        <v>0</v>
      </c>
      <c r="I145" s="221">
        <f t="shared" si="70"/>
        <v>0</v>
      </c>
      <c r="J145" s="221">
        <f t="shared" si="70"/>
        <v>0</v>
      </c>
      <c r="K145" s="221">
        <f t="shared" si="70"/>
        <v>0</v>
      </c>
      <c r="L145" s="363">
        <f t="shared" si="70"/>
        <v>70539</v>
      </c>
      <c r="M145" s="363">
        <f t="shared" si="70"/>
        <v>70539</v>
      </c>
      <c r="N145" s="363">
        <f t="shared" si="70"/>
        <v>8844</v>
      </c>
      <c r="O145" s="363">
        <f t="shared" si="70"/>
        <v>0</v>
      </c>
    </row>
    <row r="146" spans="1:17" ht="18.75" customHeight="1" x14ac:dyDescent="0.25">
      <c r="A146" s="13" t="s">
        <v>178</v>
      </c>
      <c r="B146" s="380" t="s">
        <v>265</v>
      </c>
      <c r="C146" s="380"/>
      <c r="D146" s="380"/>
      <c r="E146" s="380"/>
      <c r="F146" s="380"/>
      <c r="G146" s="380"/>
      <c r="H146" s="380"/>
      <c r="I146" s="380"/>
      <c r="J146" s="380"/>
      <c r="K146" s="380"/>
      <c r="L146" s="380"/>
      <c r="M146" s="380"/>
      <c r="N146" s="380"/>
      <c r="O146" s="380"/>
      <c r="P146" s="26"/>
      <c r="Q146" s="26"/>
    </row>
    <row r="147" spans="1:17" ht="15" customHeight="1" x14ac:dyDescent="0.25">
      <c r="A147" s="7" t="s">
        <v>129</v>
      </c>
      <c r="B147" s="56" t="s">
        <v>20</v>
      </c>
      <c r="C147" s="368"/>
      <c r="D147" s="200">
        <f t="shared" ref="D147:D153" si="71">E147+G147</f>
        <v>81951</v>
      </c>
      <c r="E147" s="199">
        <f t="shared" ref="E147:O147" si="72">E148+E150</f>
        <v>67471</v>
      </c>
      <c r="F147" s="199">
        <f t="shared" si="72"/>
        <v>0</v>
      </c>
      <c r="G147" s="199">
        <f t="shared" si="72"/>
        <v>14480</v>
      </c>
      <c r="H147" s="362">
        <f t="shared" si="72"/>
        <v>0</v>
      </c>
      <c r="I147" s="362">
        <f t="shared" si="72"/>
        <v>0</v>
      </c>
      <c r="J147" s="362">
        <f t="shared" si="72"/>
        <v>0</v>
      </c>
      <c r="K147" s="362">
        <f t="shared" si="72"/>
        <v>0</v>
      </c>
      <c r="L147" s="367">
        <f t="shared" si="72"/>
        <v>81951</v>
      </c>
      <c r="M147" s="367">
        <f t="shared" si="72"/>
        <v>67471</v>
      </c>
      <c r="N147" s="367">
        <f t="shared" si="72"/>
        <v>0</v>
      </c>
      <c r="O147" s="367">
        <f t="shared" si="72"/>
        <v>14480</v>
      </c>
    </row>
    <row r="148" spans="1:17" ht="15" customHeight="1" x14ac:dyDescent="0.25">
      <c r="A148" s="13"/>
      <c r="B148" s="56"/>
      <c r="C148" s="59" t="s">
        <v>25</v>
      </c>
      <c r="D148" s="197">
        <f t="shared" si="71"/>
        <v>67471</v>
      </c>
      <c r="E148" s="198">
        <f>E149</f>
        <v>67471</v>
      </c>
      <c r="F148" s="198">
        <f>F149</f>
        <v>0</v>
      </c>
      <c r="G148" s="198">
        <f>G149</f>
        <v>0</v>
      </c>
      <c r="H148" s="196">
        <f>I148+K148</f>
        <v>0</v>
      </c>
      <c r="I148" s="196"/>
      <c r="J148" s="196"/>
      <c r="K148" s="196"/>
      <c r="L148" s="10">
        <f>M148+O148</f>
        <v>67471</v>
      </c>
      <c r="M148" s="10">
        <f t="shared" ref="M148:O151" si="73">E148+I148</f>
        <v>67471</v>
      </c>
      <c r="N148" s="10">
        <f t="shared" si="73"/>
        <v>0</v>
      </c>
      <c r="O148" s="10">
        <f t="shared" si="73"/>
        <v>0</v>
      </c>
      <c r="P148" s="26"/>
      <c r="Q148" s="26"/>
    </row>
    <row r="149" spans="1:17" s="26" customFormat="1" ht="15" customHeight="1" x14ac:dyDescent="0.25">
      <c r="A149" s="120"/>
      <c r="B149" s="115" t="s">
        <v>254</v>
      </c>
      <c r="C149" s="59" t="s">
        <v>25</v>
      </c>
      <c r="D149" s="207">
        <f t="shared" si="71"/>
        <v>67471</v>
      </c>
      <c r="E149" s="265">
        <v>67471</v>
      </c>
      <c r="F149" s="207"/>
      <c r="G149" s="207"/>
      <c r="H149" s="196">
        <f>I149+K149</f>
        <v>0</v>
      </c>
      <c r="I149" s="196"/>
      <c r="J149" s="196"/>
      <c r="K149" s="196"/>
      <c r="L149" s="10">
        <f>M149+O149</f>
        <v>67471</v>
      </c>
      <c r="M149" s="10">
        <f t="shared" si="73"/>
        <v>67471</v>
      </c>
      <c r="N149" s="10">
        <f t="shared" si="73"/>
        <v>0</v>
      </c>
      <c r="O149" s="10">
        <f t="shared" si="73"/>
        <v>0</v>
      </c>
    </row>
    <row r="150" spans="1:17" ht="15" customHeight="1" x14ac:dyDescent="0.25">
      <c r="A150" s="13"/>
      <c r="B150" s="56"/>
      <c r="C150" s="28" t="s">
        <v>32</v>
      </c>
      <c r="D150" s="197">
        <f t="shared" si="71"/>
        <v>14480</v>
      </c>
      <c r="E150" s="197">
        <f>E151</f>
        <v>0</v>
      </c>
      <c r="F150" s="197">
        <f>F151</f>
        <v>0</v>
      </c>
      <c r="G150" s="197">
        <f>G151</f>
        <v>14480</v>
      </c>
      <c r="H150" s="196">
        <f>I150+K150</f>
        <v>0</v>
      </c>
      <c r="I150" s="196"/>
      <c r="J150" s="196"/>
      <c r="K150" s="196"/>
      <c r="L150" s="10">
        <f>M150+O150</f>
        <v>14480</v>
      </c>
      <c r="M150" s="10">
        <f t="shared" si="73"/>
        <v>0</v>
      </c>
      <c r="N150" s="10">
        <f t="shared" si="73"/>
        <v>0</v>
      </c>
      <c r="O150" s="10">
        <f t="shared" si="73"/>
        <v>14480</v>
      </c>
    </row>
    <row r="151" spans="1:17" s="26" customFormat="1" ht="15" customHeight="1" x14ac:dyDescent="0.25">
      <c r="A151" s="120"/>
      <c r="B151" s="115" t="s">
        <v>254</v>
      </c>
      <c r="C151" s="28" t="s">
        <v>32</v>
      </c>
      <c r="D151" s="197">
        <f t="shared" si="71"/>
        <v>14480</v>
      </c>
      <c r="E151" s="207"/>
      <c r="F151" s="207"/>
      <c r="G151" s="207">
        <v>14480</v>
      </c>
      <c r="H151" s="196">
        <f>I151+K151</f>
        <v>0</v>
      </c>
      <c r="I151" s="196"/>
      <c r="J151" s="196"/>
      <c r="K151" s="196"/>
      <c r="L151" s="10">
        <f>M151+O151</f>
        <v>14480</v>
      </c>
      <c r="M151" s="10">
        <f t="shared" si="73"/>
        <v>0</v>
      </c>
      <c r="N151" s="10">
        <f t="shared" si="73"/>
        <v>0</v>
      </c>
      <c r="O151" s="10">
        <f t="shared" si="73"/>
        <v>14480</v>
      </c>
      <c r="P151" s="2"/>
      <c r="Q151" s="2"/>
    </row>
    <row r="152" spans="1:17" ht="15" customHeight="1" x14ac:dyDescent="0.25">
      <c r="A152" s="71" t="s">
        <v>130</v>
      </c>
      <c r="B152" s="366" t="s">
        <v>266</v>
      </c>
      <c r="C152" s="17"/>
      <c r="D152" s="195">
        <f t="shared" si="71"/>
        <v>81951</v>
      </c>
      <c r="E152" s="195">
        <f t="shared" ref="E152:O152" si="74">E153</f>
        <v>67471</v>
      </c>
      <c r="F152" s="195">
        <f t="shared" si="74"/>
        <v>0</v>
      </c>
      <c r="G152" s="195">
        <f t="shared" si="74"/>
        <v>14480</v>
      </c>
      <c r="H152" s="194">
        <f t="shared" si="74"/>
        <v>0</v>
      </c>
      <c r="I152" s="194">
        <f t="shared" si="74"/>
        <v>0</v>
      </c>
      <c r="J152" s="194">
        <f t="shared" si="74"/>
        <v>0</v>
      </c>
      <c r="K152" s="194">
        <f t="shared" si="74"/>
        <v>0</v>
      </c>
      <c r="L152" s="1">
        <f t="shared" si="74"/>
        <v>81951</v>
      </c>
      <c r="M152" s="1">
        <f t="shared" si="74"/>
        <v>67471</v>
      </c>
      <c r="N152" s="1">
        <f t="shared" si="74"/>
        <v>0</v>
      </c>
      <c r="O152" s="1">
        <f t="shared" si="74"/>
        <v>14480</v>
      </c>
    </row>
    <row r="153" spans="1:17" s="26" customFormat="1" ht="15" customHeight="1" x14ac:dyDescent="0.2">
      <c r="A153" s="155"/>
      <c r="B153" s="157" t="s">
        <v>254</v>
      </c>
      <c r="C153" s="163"/>
      <c r="D153" s="222">
        <f t="shared" si="71"/>
        <v>81951</v>
      </c>
      <c r="E153" s="222">
        <f t="shared" ref="E153:O153" si="75">E149+E151</f>
        <v>67471</v>
      </c>
      <c r="F153" s="222">
        <f t="shared" si="75"/>
        <v>0</v>
      </c>
      <c r="G153" s="222">
        <f t="shared" si="75"/>
        <v>14480</v>
      </c>
      <c r="H153" s="221">
        <f t="shared" si="75"/>
        <v>0</v>
      </c>
      <c r="I153" s="221">
        <f t="shared" si="75"/>
        <v>0</v>
      </c>
      <c r="J153" s="221">
        <f t="shared" si="75"/>
        <v>0</v>
      </c>
      <c r="K153" s="221">
        <f t="shared" si="75"/>
        <v>0</v>
      </c>
      <c r="L153" s="363">
        <f t="shared" si="75"/>
        <v>81951</v>
      </c>
      <c r="M153" s="363">
        <f t="shared" si="75"/>
        <v>67471</v>
      </c>
      <c r="N153" s="363">
        <f t="shared" si="75"/>
        <v>0</v>
      </c>
      <c r="O153" s="363">
        <f t="shared" si="75"/>
        <v>14480</v>
      </c>
    </row>
    <row r="154" spans="1:17" ht="18.75" customHeight="1" x14ac:dyDescent="0.25">
      <c r="A154" s="13" t="s">
        <v>131</v>
      </c>
      <c r="B154" s="380" t="s">
        <v>74</v>
      </c>
      <c r="C154" s="380"/>
      <c r="D154" s="380"/>
      <c r="E154" s="380"/>
      <c r="F154" s="380"/>
      <c r="G154" s="380"/>
      <c r="H154" s="380"/>
      <c r="I154" s="380"/>
      <c r="J154" s="380"/>
      <c r="K154" s="380"/>
      <c r="L154" s="380"/>
      <c r="M154" s="380"/>
      <c r="N154" s="380"/>
      <c r="O154" s="380"/>
    </row>
    <row r="155" spans="1:17" ht="15" customHeight="1" x14ac:dyDescent="0.25">
      <c r="A155" s="27" t="s">
        <v>132</v>
      </c>
      <c r="B155" s="365" t="s">
        <v>20</v>
      </c>
      <c r="C155" s="211" t="s">
        <v>32</v>
      </c>
      <c r="D155" s="200">
        <f t="shared" ref="D155:D183" si="76">E155+G155</f>
        <v>34895</v>
      </c>
      <c r="E155" s="199">
        <f t="shared" ref="E155:O155" si="77">E156</f>
        <v>0</v>
      </c>
      <c r="F155" s="199">
        <f t="shared" si="77"/>
        <v>0</v>
      </c>
      <c r="G155" s="199">
        <f t="shared" si="77"/>
        <v>34895</v>
      </c>
      <c r="H155" s="362">
        <f t="shared" si="77"/>
        <v>0</v>
      </c>
      <c r="I155" s="362">
        <f t="shared" si="77"/>
        <v>0</v>
      </c>
      <c r="J155" s="362">
        <f t="shared" si="77"/>
        <v>0</v>
      </c>
      <c r="K155" s="362">
        <f t="shared" si="77"/>
        <v>0</v>
      </c>
      <c r="L155" s="361">
        <f t="shared" si="77"/>
        <v>34895</v>
      </c>
      <c r="M155" s="361">
        <f t="shared" si="77"/>
        <v>0</v>
      </c>
      <c r="N155" s="361">
        <f t="shared" si="77"/>
        <v>0</v>
      </c>
      <c r="O155" s="361">
        <f t="shared" si="77"/>
        <v>34895</v>
      </c>
      <c r="P155" s="26"/>
      <c r="Q155" s="26"/>
    </row>
    <row r="156" spans="1:17" s="26" customFormat="1" ht="15" customHeight="1" x14ac:dyDescent="0.25">
      <c r="A156" s="120"/>
      <c r="B156" s="115" t="s">
        <v>254</v>
      </c>
      <c r="C156" s="28" t="s">
        <v>32</v>
      </c>
      <c r="D156" s="207">
        <f t="shared" si="76"/>
        <v>34895</v>
      </c>
      <c r="E156" s="207"/>
      <c r="F156" s="207"/>
      <c r="G156" s="207">
        <v>34895</v>
      </c>
      <c r="H156" s="196">
        <f>I156+K156</f>
        <v>0</v>
      </c>
      <c r="I156" s="196"/>
      <c r="J156" s="196"/>
      <c r="K156" s="196"/>
      <c r="L156" s="10">
        <f>M156+O156</f>
        <v>34895</v>
      </c>
      <c r="M156" s="10">
        <f>E156+I156</f>
        <v>0</v>
      </c>
      <c r="N156" s="10">
        <f>F156+J156</f>
        <v>0</v>
      </c>
      <c r="O156" s="10">
        <f>G156+K156</f>
        <v>34895</v>
      </c>
      <c r="P156" s="2"/>
      <c r="Q156" s="2"/>
    </row>
    <row r="157" spans="1:17" ht="15" customHeight="1" x14ac:dyDescent="0.25">
      <c r="A157" s="27" t="s">
        <v>133</v>
      </c>
      <c r="B157" s="21" t="s">
        <v>10</v>
      </c>
      <c r="C157" s="28" t="s">
        <v>32</v>
      </c>
      <c r="D157" s="197">
        <f t="shared" si="76"/>
        <v>349</v>
      </c>
      <c r="E157" s="197">
        <f t="shared" ref="E157:O157" si="78">E158</f>
        <v>0</v>
      </c>
      <c r="F157" s="197">
        <f t="shared" si="78"/>
        <v>0</v>
      </c>
      <c r="G157" s="197">
        <f t="shared" si="78"/>
        <v>349</v>
      </c>
      <c r="H157" s="362">
        <f t="shared" si="78"/>
        <v>0</v>
      </c>
      <c r="I157" s="362">
        <f t="shared" si="78"/>
        <v>0</v>
      </c>
      <c r="J157" s="362">
        <f t="shared" si="78"/>
        <v>0</v>
      </c>
      <c r="K157" s="362">
        <f t="shared" si="78"/>
        <v>0</v>
      </c>
      <c r="L157" s="361">
        <f t="shared" si="78"/>
        <v>349</v>
      </c>
      <c r="M157" s="361">
        <f t="shared" si="78"/>
        <v>0</v>
      </c>
      <c r="N157" s="361">
        <f t="shared" si="78"/>
        <v>0</v>
      </c>
      <c r="O157" s="361">
        <f t="shared" si="78"/>
        <v>349</v>
      </c>
      <c r="P157" s="26"/>
      <c r="Q157" s="26"/>
    </row>
    <row r="158" spans="1:17" s="26" customFormat="1" ht="15" customHeight="1" x14ac:dyDescent="0.25">
      <c r="A158" s="57"/>
      <c r="B158" s="129" t="s">
        <v>263</v>
      </c>
      <c r="C158" s="28" t="s">
        <v>32</v>
      </c>
      <c r="D158" s="207">
        <f t="shared" si="76"/>
        <v>349</v>
      </c>
      <c r="E158" s="207"/>
      <c r="F158" s="207"/>
      <c r="G158" s="207">
        <v>349</v>
      </c>
      <c r="H158" s="196">
        <f>I158+K158</f>
        <v>0</v>
      </c>
      <c r="I158" s="196"/>
      <c r="J158" s="196"/>
      <c r="K158" s="196"/>
      <c r="L158" s="10">
        <f>M158+O158</f>
        <v>349</v>
      </c>
      <c r="M158" s="10">
        <f>E158+I158</f>
        <v>0</v>
      </c>
      <c r="N158" s="10">
        <f>F158+J158</f>
        <v>0</v>
      </c>
      <c r="O158" s="10">
        <f>G158+K158</f>
        <v>349</v>
      </c>
      <c r="P158" s="2"/>
      <c r="Q158" s="2"/>
    </row>
    <row r="159" spans="1:17" ht="15" customHeight="1" x14ac:dyDescent="0.25">
      <c r="A159" s="27" t="s">
        <v>134</v>
      </c>
      <c r="B159" s="21" t="s">
        <v>15</v>
      </c>
      <c r="C159" s="28" t="s">
        <v>32</v>
      </c>
      <c r="D159" s="197">
        <f t="shared" si="76"/>
        <v>191</v>
      </c>
      <c r="E159" s="197">
        <f t="shared" ref="E159:O159" si="79">E160</f>
        <v>191</v>
      </c>
      <c r="F159" s="197">
        <f t="shared" si="79"/>
        <v>0</v>
      </c>
      <c r="G159" s="197">
        <f t="shared" si="79"/>
        <v>0</v>
      </c>
      <c r="H159" s="362">
        <f t="shared" si="79"/>
        <v>0</v>
      </c>
      <c r="I159" s="362">
        <f t="shared" si="79"/>
        <v>0</v>
      </c>
      <c r="J159" s="362">
        <f t="shared" si="79"/>
        <v>0</v>
      </c>
      <c r="K159" s="362">
        <f t="shared" si="79"/>
        <v>0</v>
      </c>
      <c r="L159" s="361">
        <f t="shared" si="79"/>
        <v>191</v>
      </c>
      <c r="M159" s="361">
        <f t="shared" si="79"/>
        <v>191</v>
      </c>
      <c r="N159" s="361">
        <f t="shared" si="79"/>
        <v>0</v>
      </c>
      <c r="O159" s="361">
        <f t="shared" si="79"/>
        <v>0</v>
      </c>
    </row>
    <row r="160" spans="1:17" s="26" customFormat="1" ht="15" customHeight="1" x14ac:dyDescent="0.25">
      <c r="A160" s="57"/>
      <c r="B160" s="129" t="s">
        <v>263</v>
      </c>
      <c r="C160" s="28" t="s">
        <v>32</v>
      </c>
      <c r="D160" s="207">
        <f t="shared" si="76"/>
        <v>191</v>
      </c>
      <c r="E160" s="207">
        <v>191</v>
      </c>
      <c r="F160" s="207"/>
      <c r="G160" s="207"/>
      <c r="H160" s="196">
        <f>I160+K160</f>
        <v>0</v>
      </c>
      <c r="I160" s="196"/>
      <c r="J160" s="196"/>
      <c r="K160" s="196"/>
      <c r="L160" s="10">
        <f>M160+O160</f>
        <v>191</v>
      </c>
      <c r="M160" s="10">
        <f>E160+I160</f>
        <v>191</v>
      </c>
      <c r="N160" s="10">
        <f>F160+J160</f>
        <v>0</v>
      </c>
      <c r="O160" s="10">
        <f>G160+K160</f>
        <v>0</v>
      </c>
    </row>
    <row r="161" spans="1:15" ht="15" customHeight="1" x14ac:dyDescent="0.25">
      <c r="A161" s="27" t="s">
        <v>135</v>
      </c>
      <c r="B161" s="21" t="s">
        <v>27</v>
      </c>
      <c r="C161" s="28" t="s">
        <v>32</v>
      </c>
      <c r="D161" s="197">
        <f t="shared" si="76"/>
        <v>1378</v>
      </c>
      <c r="E161" s="197">
        <f t="shared" ref="E161:O161" si="80">E162</f>
        <v>1378</v>
      </c>
      <c r="F161" s="197">
        <f t="shared" si="80"/>
        <v>0</v>
      </c>
      <c r="G161" s="197">
        <f t="shared" si="80"/>
        <v>0</v>
      </c>
      <c r="H161" s="362">
        <f t="shared" si="80"/>
        <v>0</v>
      </c>
      <c r="I161" s="362">
        <f t="shared" si="80"/>
        <v>0</v>
      </c>
      <c r="J161" s="362">
        <f t="shared" si="80"/>
        <v>0</v>
      </c>
      <c r="K161" s="362">
        <f t="shared" si="80"/>
        <v>0</v>
      </c>
      <c r="L161" s="361">
        <f t="shared" si="80"/>
        <v>1378</v>
      </c>
      <c r="M161" s="361">
        <f t="shared" si="80"/>
        <v>1378</v>
      </c>
      <c r="N161" s="361">
        <f t="shared" si="80"/>
        <v>0</v>
      </c>
      <c r="O161" s="361">
        <f t="shared" si="80"/>
        <v>0</v>
      </c>
    </row>
    <row r="162" spans="1:15" s="26" customFormat="1" ht="15" customHeight="1" x14ac:dyDescent="0.25">
      <c r="A162" s="57"/>
      <c r="B162" s="129" t="s">
        <v>263</v>
      </c>
      <c r="C162" s="28" t="s">
        <v>32</v>
      </c>
      <c r="D162" s="207">
        <f t="shared" si="76"/>
        <v>1378</v>
      </c>
      <c r="E162" s="207">
        <v>1378</v>
      </c>
      <c r="F162" s="207"/>
      <c r="G162" s="207"/>
      <c r="H162" s="196">
        <f>I162+K162</f>
        <v>0</v>
      </c>
      <c r="I162" s="196"/>
      <c r="J162" s="196"/>
      <c r="K162" s="196"/>
      <c r="L162" s="10">
        <f>M162+O162</f>
        <v>1378</v>
      </c>
      <c r="M162" s="10">
        <f>E162+I162</f>
        <v>1378</v>
      </c>
      <c r="N162" s="10">
        <f>F162+J162</f>
        <v>0</v>
      </c>
      <c r="O162" s="10">
        <f>G162+K162</f>
        <v>0</v>
      </c>
    </row>
    <row r="163" spans="1:15" ht="15" customHeight="1" x14ac:dyDescent="0.25">
      <c r="A163" s="27" t="s">
        <v>136</v>
      </c>
      <c r="B163" s="21" t="s">
        <v>177</v>
      </c>
      <c r="C163" s="28" t="s">
        <v>32</v>
      </c>
      <c r="D163" s="197">
        <f t="shared" si="76"/>
        <v>269</v>
      </c>
      <c r="E163" s="197">
        <f t="shared" ref="E163:O163" si="81">E164</f>
        <v>269</v>
      </c>
      <c r="F163" s="197">
        <f t="shared" si="81"/>
        <v>0</v>
      </c>
      <c r="G163" s="197">
        <f t="shared" si="81"/>
        <v>0</v>
      </c>
      <c r="H163" s="362">
        <f t="shared" si="81"/>
        <v>0</v>
      </c>
      <c r="I163" s="362">
        <f t="shared" si="81"/>
        <v>0</v>
      </c>
      <c r="J163" s="362">
        <f t="shared" si="81"/>
        <v>0</v>
      </c>
      <c r="K163" s="362">
        <f t="shared" si="81"/>
        <v>0</v>
      </c>
      <c r="L163" s="361">
        <f t="shared" si="81"/>
        <v>269</v>
      </c>
      <c r="M163" s="361">
        <f t="shared" si="81"/>
        <v>269</v>
      </c>
      <c r="N163" s="361">
        <f t="shared" si="81"/>
        <v>0</v>
      </c>
      <c r="O163" s="361">
        <f t="shared" si="81"/>
        <v>0</v>
      </c>
    </row>
    <row r="164" spans="1:15" s="26" customFormat="1" ht="15" customHeight="1" x14ac:dyDescent="0.25">
      <c r="A164" s="57"/>
      <c r="B164" s="129" t="s">
        <v>263</v>
      </c>
      <c r="C164" s="28" t="s">
        <v>32</v>
      </c>
      <c r="D164" s="207">
        <f t="shared" si="76"/>
        <v>269</v>
      </c>
      <c r="E164" s="207">
        <v>269</v>
      </c>
      <c r="F164" s="207"/>
      <c r="G164" s="207"/>
      <c r="H164" s="196">
        <f>I164+K164</f>
        <v>0</v>
      </c>
      <c r="I164" s="196"/>
      <c r="J164" s="196"/>
      <c r="K164" s="196"/>
      <c r="L164" s="10">
        <f>M164+O164</f>
        <v>269</v>
      </c>
      <c r="M164" s="10">
        <f>E164+I164</f>
        <v>269</v>
      </c>
      <c r="N164" s="10">
        <f>F164+J164</f>
        <v>0</v>
      </c>
      <c r="O164" s="10">
        <f>G164+K164</f>
        <v>0</v>
      </c>
    </row>
    <row r="165" spans="1:15" ht="15" customHeight="1" x14ac:dyDescent="0.25">
      <c r="A165" s="27" t="s">
        <v>137</v>
      </c>
      <c r="B165" s="21" t="s">
        <v>64</v>
      </c>
      <c r="C165" s="28" t="s">
        <v>32</v>
      </c>
      <c r="D165" s="197">
        <f t="shared" si="76"/>
        <v>217</v>
      </c>
      <c r="E165" s="197">
        <f t="shared" ref="E165:O165" si="82">E166</f>
        <v>217</v>
      </c>
      <c r="F165" s="197">
        <f t="shared" si="82"/>
        <v>0</v>
      </c>
      <c r="G165" s="197">
        <f t="shared" si="82"/>
        <v>0</v>
      </c>
      <c r="H165" s="362">
        <f t="shared" si="82"/>
        <v>0</v>
      </c>
      <c r="I165" s="362">
        <f t="shared" si="82"/>
        <v>0</v>
      </c>
      <c r="J165" s="362">
        <f t="shared" si="82"/>
        <v>0</v>
      </c>
      <c r="K165" s="362">
        <f t="shared" si="82"/>
        <v>0</v>
      </c>
      <c r="L165" s="361">
        <f t="shared" si="82"/>
        <v>217</v>
      </c>
      <c r="M165" s="361">
        <f t="shared" si="82"/>
        <v>217</v>
      </c>
      <c r="N165" s="361">
        <f t="shared" si="82"/>
        <v>0</v>
      </c>
      <c r="O165" s="361">
        <f t="shared" si="82"/>
        <v>0</v>
      </c>
    </row>
    <row r="166" spans="1:15" s="26" customFormat="1" ht="15" customHeight="1" x14ac:dyDescent="0.25">
      <c r="A166" s="57"/>
      <c r="B166" s="129" t="s">
        <v>263</v>
      </c>
      <c r="C166" s="28" t="s">
        <v>32</v>
      </c>
      <c r="D166" s="207">
        <f t="shared" si="76"/>
        <v>217</v>
      </c>
      <c r="E166" s="207">
        <v>217</v>
      </c>
      <c r="F166" s="207"/>
      <c r="G166" s="207"/>
      <c r="H166" s="196">
        <f>I166+K166</f>
        <v>0</v>
      </c>
      <c r="I166" s="196"/>
      <c r="J166" s="196"/>
      <c r="K166" s="196"/>
      <c r="L166" s="10">
        <f>M166+O166</f>
        <v>217</v>
      </c>
      <c r="M166" s="10">
        <f>E166+I166</f>
        <v>217</v>
      </c>
      <c r="N166" s="10">
        <f>F166+J166</f>
        <v>0</v>
      </c>
      <c r="O166" s="10">
        <f>G166+K166</f>
        <v>0</v>
      </c>
    </row>
    <row r="167" spans="1:15" ht="15" customHeight="1" x14ac:dyDescent="0.25">
      <c r="A167" s="27" t="s">
        <v>138</v>
      </c>
      <c r="B167" s="21" t="s">
        <v>65</v>
      </c>
      <c r="C167" s="28" t="s">
        <v>32</v>
      </c>
      <c r="D167" s="197">
        <f t="shared" si="76"/>
        <v>287</v>
      </c>
      <c r="E167" s="197">
        <f t="shared" ref="E167:O167" si="83">E168</f>
        <v>287</v>
      </c>
      <c r="F167" s="197">
        <f t="shared" si="83"/>
        <v>0</v>
      </c>
      <c r="G167" s="197">
        <f t="shared" si="83"/>
        <v>0</v>
      </c>
      <c r="H167" s="362">
        <f t="shared" si="83"/>
        <v>0</v>
      </c>
      <c r="I167" s="362">
        <f t="shared" si="83"/>
        <v>0</v>
      </c>
      <c r="J167" s="362">
        <f t="shared" si="83"/>
        <v>0</v>
      </c>
      <c r="K167" s="362">
        <f t="shared" si="83"/>
        <v>0</v>
      </c>
      <c r="L167" s="361">
        <f t="shared" si="83"/>
        <v>287</v>
      </c>
      <c r="M167" s="361">
        <f t="shared" si="83"/>
        <v>287</v>
      </c>
      <c r="N167" s="361">
        <f t="shared" si="83"/>
        <v>0</v>
      </c>
      <c r="O167" s="361">
        <f t="shared" si="83"/>
        <v>0</v>
      </c>
    </row>
    <row r="168" spans="1:15" s="26" customFormat="1" ht="15" customHeight="1" x14ac:dyDescent="0.25">
      <c r="A168" s="57"/>
      <c r="B168" s="129" t="s">
        <v>263</v>
      </c>
      <c r="C168" s="28" t="s">
        <v>32</v>
      </c>
      <c r="D168" s="207">
        <f t="shared" si="76"/>
        <v>287</v>
      </c>
      <c r="E168" s="207">
        <v>287</v>
      </c>
      <c r="F168" s="207"/>
      <c r="G168" s="207"/>
      <c r="H168" s="196">
        <f>I168+K168</f>
        <v>0</v>
      </c>
      <c r="I168" s="196"/>
      <c r="J168" s="196"/>
      <c r="K168" s="196"/>
      <c r="L168" s="10">
        <f>M168+O168</f>
        <v>287</v>
      </c>
      <c r="M168" s="10">
        <f>E168+I168</f>
        <v>287</v>
      </c>
      <c r="N168" s="10">
        <f>F168+J168</f>
        <v>0</v>
      </c>
      <c r="O168" s="10">
        <f>G168+K168</f>
        <v>0</v>
      </c>
    </row>
    <row r="169" spans="1:15" ht="15" customHeight="1" x14ac:dyDescent="0.25">
      <c r="A169" s="27" t="s">
        <v>139</v>
      </c>
      <c r="B169" s="21" t="s">
        <v>28</v>
      </c>
      <c r="C169" s="28" t="s">
        <v>32</v>
      </c>
      <c r="D169" s="197">
        <f t="shared" si="76"/>
        <v>212</v>
      </c>
      <c r="E169" s="197">
        <f t="shared" ref="E169:O169" si="84">E170</f>
        <v>212</v>
      </c>
      <c r="F169" s="197">
        <f t="shared" si="84"/>
        <v>0</v>
      </c>
      <c r="G169" s="197">
        <f t="shared" si="84"/>
        <v>0</v>
      </c>
      <c r="H169" s="362">
        <f t="shared" si="84"/>
        <v>0</v>
      </c>
      <c r="I169" s="362">
        <f t="shared" si="84"/>
        <v>0</v>
      </c>
      <c r="J169" s="362">
        <f t="shared" si="84"/>
        <v>0</v>
      </c>
      <c r="K169" s="362">
        <f t="shared" si="84"/>
        <v>0</v>
      </c>
      <c r="L169" s="361">
        <f t="shared" si="84"/>
        <v>212</v>
      </c>
      <c r="M169" s="361">
        <f t="shared" si="84"/>
        <v>212</v>
      </c>
      <c r="N169" s="361">
        <f t="shared" si="84"/>
        <v>0</v>
      </c>
      <c r="O169" s="361">
        <f t="shared" si="84"/>
        <v>0</v>
      </c>
    </row>
    <row r="170" spans="1:15" s="26" customFormat="1" ht="15" customHeight="1" x14ac:dyDescent="0.25">
      <c r="A170" s="57"/>
      <c r="B170" s="129" t="s">
        <v>263</v>
      </c>
      <c r="C170" s="28" t="s">
        <v>32</v>
      </c>
      <c r="D170" s="207">
        <f t="shared" si="76"/>
        <v>212</v>
      </c>
      <c r="E170" s="207">
        <v>212</v>
      </c>
      <c r="F170" s="207"/>
      <c r="G170" s="207"/>
      <c r="H170" s="196">
        <f>I170+K170</f>
        <v>0</v>
      </c>
      <c r="I170" s="196"/>
      <c r="J170" s="196"/>
      <c r="K170" s="196"/>
      <c r="L170" s="10">
        <f>M170+O170</f>
        <v>212</v>
      </c>
      <c r="M170" s="10">
        <f>E170+I170</f>
        <v>212</v>
      </c>
      <c r="N170" s="10">
        <f>F170+J170</f>
        <v>0</v>
      </c>
      <c r="O170" s="10">
        <f>G170+K170</f>
        <v>0</v>
      </c>
    </row>
    <row r="171" spans="1:15" ht="15" customHeight="1" x14ac:dyDescent="0.25">
      <c r="A171" s="27" t="s">
        <v>140</v>
      </c>
      <c r="B171" s="21" t="s">
        <v>29</v>
      </c>
      <c r="C171" s="28" t="s">
        <v>32</v>
      </c>
      <c r="D171" s="197">
        <f t="shared" si="76"/>
        <v>202</v>
      </c>
      <c r="E171" s="197">
        <f t="shared" ref="E171:O171" si="85">E172</f>
        <v>202</v>
      </c>
      <c r="F171" s="197">
        <f t="shared" si="85"/>
        <v>0</v>
      </c>
      <c r="G171" s="197">
        <f t="shared" si="85"/>
        <v>0</v>
      </c>
      <c r="H171" s="362">
        <f t="shared" si="85"/>
        <v>0</v>
      </c>
      <c r="I171" s="362">
        <f t="shared" si="85"/>
        <v>0</v>
      </c>
      <c r="J171" s="362">
        <f t="shared" si="85"/>
        <v>0</v>
      </c>
      <c r="K171" s="362">
        <f t="shared" si="85"/>
        <v>0</v>
      </c>
      <c r="L171" s="361">
        <f t="shared" si="85"/>
        <v>202</v>
      </c>
      <c r="M171" s="361">
        <f t="shared" si="85"/>
        <v>202</v>
      </c>
      <c r="N171" s="361">
        <f t="shared" si="85"/>
        <v>0</v>
      </c>
      <c r="O171" s="361">
        <f t="shared" si="85"/>
        <v>0</v>
      </c>
    </row>
    <row r="172" spans="1:15" s="26" customFormat="1" ht="15" customHeight="1" x14ac:dyDescent="0.25">
      <c r="A172" s="57"/>
      <c r="B172" s="129" t="s">
        <v>263</v>
      </c>
      <c r="C172" s="28" t="s">
        <v>32</v>
      </c>
      <c r="D172" s="207">
        <f t="shared" si="76"/>
        <v>202</v>
      </c>
      <c r="E172" s="207">
        <v>202</v>
      </c>
      <c r="F172" s="207"/>
      <c r="G172" s="207"/>
      <c r="H172" s="196">
        <f>I172+K172</f>
        <v>0</v>
      </c>
      <c r="I172" s="196"/>
      <c r="J172" s="196"/>
      <c r="K172" s="196"/>
      <c r="L172" s="10">
        <f>M172+O172</f>
        <v>202</v>
      </c>
      <c r="M172" s="10">
        <f>E172+I172</f>
        <v>202</v>
      </c>
      <c r="N172" s="10">
        <f>F172+J172</f>
        <v>0</v>
      </c>
      <c r="O172" s="10">
        <f>G172+K172</f>
        <v>0</v>
      </c>
    </row>
    <row r="173" spans="1:15" ht="15" customHeight="1" x14ac:dyDescent="0.25">
      <c r="A173" s="27" t="s">
        <v>179</v>
      </c>
      <c r="B173" s="21" t="s">
        <v>75</v>
      </c>
      <c r="C173" s="28" t="s">
        <v>32</v>
      </c>
      <c r="D173" s="197">
        <f t="shared" si="76"/>
        <v>99</v>
      </c>
      <c r="E173" s="197">
        <f t="shared" ref="E173:O173" si="86">E174</f>
        <v>99</v>
      </c>
      <c r="F173" s="197">
        <f t="shared" si="86"/>
        <v>0</v>
      </c>
      <c r="G173" s="197">
        <f t="shared" si="86"/>
        <v>0</v>
      </c>
      <c r="H173" s="362">
        <f t="shared" si="86"/>
        <v>0</v>
      </c>
      <c r="I173" s="362">
        <f t="shared" si="86"/>
        <v>0</v>
      </c>
      <c r="J173" s="362">
        <f t="shared" si="86"/>
        <v>0</v>
      </c>
      <c r="K173" s="362">
        <f t="shared" si="86"/>
        <v>0</v>
      </c>
      <c r="L173" s="361">
        <f t="shared" si="86"/>
        <v>99</v>
      </c>
      <c r="M173" s="361">
        <f t="shared" si="86"/>
        <v>99</v>
      </c>
      <c r="N173" s="361">
        <f t="shared" si="86"/>
        <v>0</v>
      </c>
      <c r="O173" s="361">
        <f t="shared" si="86"/>
        <v>0</v>
      </c>
    </row>
    <row r="174" spans="1:15" s="26" customFormat="1" ht="15" customHeight="1" x14ac:dyDescent="0.25">
      <c r="A174" s="57"/>
      <c r="B174" s="129" t="s">
        <v>263</v>
      </c>
      <c r="C174" s="28" t="s">
        <v>32</v>
      </c>
      <c r="D174" s="207">
        <f t="shared" si="76"/>
        <v>99</v>
      </c>
      <c r="E174" s="207">
        <v>99</v>
      </c>
      <c r="F174" s="207"/>
      <c r="G174" s="207"/>
      <c r="H174" s="196">
        <f>I174+K174</f>
        <v>0</v>
      </c>
      <c r="I174" s="196"/>
      <c r="J174" s="196"/>
      <c r="K174" s="196"/>
      <c r="L174" s="10">
        <f>M174+O174</f>
        <v>99</v>
      </c>
      <c r="M174" s="10">
        <f>E174+I174</f>
        <v>99</v>
      </c>
      <c r="N174" s="10">
        <f>F174+J174</f>
        <v>0</v>
      </c>
      <c r="O174" s="10">
        <f>G174+K174</f>
        <v>0</v>
      </c>
    </row>
    <row r="175" spans="1:15" ht="15" customHeight="1" x14ac:dyDescent="0.25">
      <c r="A175" s="27" t="s">
        <v>141</v>
      </c>
      <c r="B175" s="21" t="s">
        <v>168</v>
      </c>
      <c r="C175" s="28" t="s">
        <v>32</v>
      </c>
      <c r="D175" s="197">
        <f t="shared" si="76"/>
        <v>105</v>
      </c>
      <c r="E175" s="197">
        <f t="shared" ref="E175:O175" si="87">E176</f>
        <v>105</v>
      </c>
      <c r="F175" s="197">
        <f t="shared" si="87"/>
        <v>0</v>
      </c>
      <c r="G175" s="197">
        <f t="shared" si="87"/>
        <v>0</v>
      </c>
      <c r="H175" s="362">
        <f t="shared" si="87"/>
        <v>0</v>
      </c>
      <c r="I175" s="362">
        <f t="shared" si="87"/>
        <v>0</v>
      </c>
      <c r="J175" s="362">
        <f t="shared" si="87"/>
        <v>0</v>
      </c>
      <c r="K175" s="362">
        <f t="shared" si="87"/>
        <v>0</v>
      </c>
      <c r="L175" s="361">
        <f t="shared" si="87"/>
        <v>105</v>
      </c>
      <c r="M175" s="361">
        <f t="shared" si="87"/>
        <v>105</v>
      </c>
      <c r="N175" s="361">
        <f t="shared" si="87"/>
        <v>0</v>
      </c>
      <c r="O175" s="361">
        <f t="shared" si="87"/>
        <v>0</v>
      </c>
    </row>
    <row r="176" spans="1:15" s="26" customFormat="1" ht="15" customHeight="1" x14ac:dyDescent="0.25">
      <c r="A176" s="57"/>
      <c r="B176" s="129" t="s">
        <v>263</v>
      </c>
      <c r="C176" s="28" t="s">
        <v>32</v>
      </c>
      <c r="D176" s="207">
        <f t="shared" si="76"/>
        <v>105</v>
      </c>
      <c r="E176" s="207">
        <v>105</v>
      </c>
      <c r="F176" s="207"/>
      <c r="G176" s="207"/>
      <c r="H176" s="196">
        <f>I176+K176</f>
        <v>0</v>
      </c>
      <c r="I176" s="196"/>
      <c r="J176" s="196"/>
      <c r="K176" s="196"/>
      <c r="L176" s="10">
        <f>M176+O176</f>
        <v>105</v>
      </c>
      <c r="M176" s="10">
        <f>E176+I176</f>
        <v>105</v>
      </c>
      <c r="N176" s="10">
        <f>F176+J176</f>
        <v>0</v>
      </c>
      <c r="O176" s="10">
        <f>G176+K176</f>
        <v>0</v>
      </c>
    </row>
    <row r="177" spans="1:17" ht="15" customHeight="1" x14ac:dyDescent="0.25">
      <c r="A177" s="27" t="s">
        <v>142</v>
      </c>
      <c r="B177" s="21" t="s">
        <v>30</v>
      </c>
      <c r="C177" s="28" t="s">
        <v>32</v>
      </c>
      <c r="D177" s="197">
        <f t="shared" si="76"/>
        <v>286</v>
      </c>
      <c r="E177" s="197">
        <f t="shared" ref="E177:O177" si="88">E178</f>
        <v>286</v>
      </c>
      <c r="F177" s="197">
        <f t="shared" si="88"/>
        <v>0</v>
      </c>
      <c r="G177" s="197">
        <f t="shared" si="88"/>
        <v>0</v>
      </c>
      <c r="H177" s="362">
        <f t="shared" si="88"/>
        <v>0</v>
      </c>
      <c r="I177" s="362">
        <f t="shared" si="88"/>
        <v>0</v>
      </c>
      <c r="J177" s="362">
        <f t="shared" si="88"/>
        <v>0</v>
      </c>
      <c r="K177" s="362">
        <f t="shared" si="88"/>
        <v>0</v>
      </c>
      <c r="L177" s="361">
        <f t="shared" si="88"/>
        <v>286</v>
      </c>
      <c r="M177" s="361">
        <f t="shared" si="88"/>
        <v>286</v>
      </c>
      <c r="N177" s="361">
        <f t="shared" si="88"/>
        <v>0</v>
      </c>
      <c r="O177" s="361">
        <f t="shared" si="88"/>
        <v>0</v>
      </c>
    </row>
    <row r="178" spans="1:17" s="26" customFormat="1" ht="15" customHeight="1" x14ac:dyDescent="0.25">
      <c r="A178" s="57"/>
      <c r="B178" s="129" t="s">
        <v>263</v>
      </c>
      <c r="C178" s="28" t="s">
        <v>32</v>
      </c>
      <c r="D178" s="207">
        <f t="shared" si="76"/>
        <v>286</v>
      </c>
      <c r="E178" s="207">
        <v>286</v>
      </c>
      <c r="F178" s="207"/>
      <c r="G178" s="207"/>
      <c r="H178" s="196">
        <f>I178+K178</f>
        <v>0</v>
      </c>
      <c r="I178" s="196"/>
      <c r="J178" s="196"/>
      <c r="K178" s="196"/>
      <c r="L178" s="10">
        <f>M178+O178</f>
        <v>286</v>
      </c>
      <c r="M178" s="10">
        <f>E178+I178</f>
        <v>286</v>
      </c>
      <c r="N178" s="10">
        <f>F178+J178</f>
        <v>0</v>
      </c>
      <c r="O178" s="10">
        <f>G178+K178</f>
        <v>0</v>
      </c>
    </row>
    <row r="179" spans="1:17" ht="15" customHeight="1" x14ac:dyDescent="0.25">
      <c r="A179" s="27" t="s">
        <v>143</v>
      </c>
      <c r="B179" s="21" t="s">
        <v>31</v>
      </c>
      <c r="C179" s="28" t="s">
        <v>32</v>
      </c>
      <c r="D179" s="197">
        <f t="shared" si="76"/>
        <v>2805</v>
      </c>
      <c r="E179" s="197">
        <f t="shared" ref="E179:O179" si="89">E180</f>
        <v>2805</v>
      </c>
      <c r="F179" s="197">
        <f t="shared" si="89"/>
        <v>0</v>
      </c>
      <c r="G179" s="197">
        <f t="shared" si="89"/>
        <v>0</v>
      </c>
      <c r="H179" s="362">
        <f t="shared" si="89"/>
        <v>0</v>
      </c>
      <c r="I179" s="362">
        <f t="shared" si="89"/>
        <v>0</v>
      </c>
      <c r="J179" s="362">
        <f t="shared" si="89"/>
        <v>0</v>
      </c>
      <c r="K179" s="362">
        <f t="shared" si="89"/>
        <v>0</v>
      </c>
      <c r="L179" s="361">
        <f t="shared" si="89"/>
        <v>2805</v>
      </c>
      <c r="M179" s="361">
        <f t="shared" si="89"/>
        <v>2805</v>
      </c>
      <c r="N179" s="361">
        <f t="shared" si="89"/>
        <v>0</v>
      </c>
      <c r="O179" s="361">
        <f t="shared" si="89"/>
        <v>0</v>
      </c>
    </row>
    <row r="180" spans="1:17" s="26" customFormat="1" ht="15" customHeight="1" x14ac:dyDescent="0.25">
      <c r="A180" s="31"/>
      <c r="B180" s="129" t="s">
        <v>263</v>
      </c>
      <c r="C180" s="28" t="s">
        <v>32</v>
      </c>
      <c r="D180" s="207">
        <f t="shared" si="76"/>
        <v>2805</v>
      </c>
      <c r="E180" s="207">
        <v>2805</v>
      </c>
      <c r="F180" s="207"/>
      <c r="G180" s="207"/>
      <c r="H180" s="196">
        <f>I180+K180</f>
        <v>0</v>
      </c>
      <c r="I180" s="196"/>
      <c r="J180" s="196"/>
      <c r="K180" s="196"/>
      <c r="L180" s="10">
        <f>M180+O180</f>
        <v>2805</v>
      </c>
      <c r="M180" s="10">
        <f>E180+I180</f>
        <v>2805</v>
      </c>
      <c r="N180" s="10">
        <f>F180+J180</f>
        <v>0</v>
      </c>
      <c r="O180" s="10">
        <f>G180+K180</f>
        <v>0</v>
      </c>
    </row>
    <row r="181" spans="1:17" ht="15" customHeight="1" x14ac:dyDescent="0.25">
      <c r="A181" s="27" t="s">
        <v>144</v>
      </c>
      <c r="B181" s="32" t="s">
        <v>72</v>
      </c>
      <c r="C181" s="28" t="s">
        <v>32</v>
      </c>
      <c r="D181" s="197">
        <f t="shared" si="76"/>
        <v>2871</v>
      </c>
      <c r="E181" s="197">
        <f t="shared" ref="E181:O181" si="90">E182</f>
        <v>2871</v>
      </c>
      <c r="F181" s="197">
        <f t="shared" si="90"/>
        <v>0</v>
      </c>
      <c r="G181" s="197">
        <f t="shared" si="90"/>
        <v>0</v>
      </c>
      <c r="H181" s="362">
        <f t="shared" si="90"/>
        <v>0</v>
      </c>
      <c r="I181" s="362">
        <f t="shared" si="90"/>
        <v>0</v>
      </c>
      <c r="J181" s="362">
        <f t="shared" si="90"/>
        <v>0</v>
      </c>
      <c r="K181" s="362">
        <f t="shared" si="90"/>
        <v>0</v>
      </c>
      <c r="L181" s="361">
        <f t="shared" si="90"/>
        <v>2871</v>
      </c>
      <c r="M181" s="361">
        <f t="shared" si="90"/>
        <v>2871</v>
      </c>
      <c r="N181" s="361">
        <f t="shared" si="90"/>
        <v>0</v>
      </c>
      <c r="O181" s="361">
        <f t="shared" si="90"/>
        <v>0</v>
      </c>
    </row>
    <row r="182" spans="1:17" s="26" customFormat="1" ht="15" customHeight="1" x14ac:dyDescent="0.25">
      <c r="A182" s="31"/>
      <c r="B182" s="129" t="s">
        <v>263</v>
      </c>
      <c r="C182" s="28" t="s">
        <v>32</v>
      </c>
      <c r="D182" s="207">
        <f t="shared" si="76"/>
        <v>2871</v>
      </c>
      <c r="E182" s="207">
        <v>2871</v>
      </c>
      <c r="F182" s="207"/>
      <c r="G182" s="207"/>
      <c r="H182" s="196">
        <f>I182+K182</f>
        <v>0</v>
      </c>
      <c r="I182" s="196"/>
      <c r="J182" s="196"/>
      <c r="K182" s="196"/>
      <c r="L182" s="10">
        <f>M182+O182</f>
        <v>2871</v>
      </c>
      <c r="M182" s="10">
        <f>E182+I182</f>
        <v>2871</v>
      </c>
      <c r="N182" s="10">
        <f>F182+J182</f>
        <v>0</v>
      </c>
      <c r="O182" s="10">
        <f>G182+K182</f>
        <v>0</v>
      </c>
    </row>
    <row r="183" spans="1:17" ht="15" customHeight="1" x14ac:dyDescent="0.25">
      <c r="A183" s="64" t="s">
        <v>145</v>
      </c>
      <c r="B183" s="35" t="s">
        <v>267</v>
      </c>
      <c r="C183" s="17"/>
      <c r="D183" s="195">
        <f t="shared" si="76"/>
        <v>44166</v>
      </c>
      <c r="E183" s="195">
        <f t="shared" ref="E183:O183" si="91">E185+E186</f>
        <v>8922</v>
      </c>
      <c r="F183" s="195">
        <f t="shared" si="91"/>
        <v>0</v>
      </c>
      <c r="G183" s="195">
        <f t="shared" si="91"/>
        <v>35244</v>
      </c>
      <c r="H183" s="194">
        <f t="shared" si="91"/>
        <v>0</v>
      </c>
      <c r="I183" s="194">
        <f t="shared" si="91"/>
        <v>0</v>
      </c>
      <c r="J183" s="194">
        <f t="shared" si="91"/>
        <v>0</v>
      </c>
      <c r="K183" s="194">
        <f t="shared" si="91"/>
        <v>0</v>
      </c>
      <c r="L183" s="1">
        <f t="shared" si="91"/>
        <v>44166</v>
      </c>
      <c r="M183" s="1">
        <f t="shared" si="91"/>
        <v>8922</v>
      </c>
      <c r="N183" s="1">
        <f t="shared" si="91"/>
        <v>0</v>
      </c>
      <c r="O183" s="1">
        <f t="shared" si="91"/>
        <v>35244</v>
      </c>
    </row>
    <row r="184" spans="1:17" ht="15" customHeight="1" x14ac:dyDescent="0.25">
      <c r="A184" s="71"/>
      <c r="B184" s="157" t="s">
        <v>217</v>
      </c>
      <c r="C184" s="17"/>
      <c r="D184" s="195"/>
      <c r="E184" s="195"/>
      <c r="F184" s="195"/>
      <c r="G184" s="195"/>
      <c r="H184" s="194"/>
      <c r="I184" s="194"/>
      <c r="J184" s="194"/>
      <c r="K184" s="194"/>
      <c r="L184" s="1"/>
      <c r="M184" s="1"/>
      <c r="N184" s="1"/>
      <c r="O184" s="1"/>
    </row>
    <row r="185" spans="1:17" ht="15" customHeight="1" x14ac:dyDescent="0.25">
      <c r="A185" s="71"/>
      <c r="B185" s="360" t="s">
        <v>8</v>
      </c>
      <c r="C185" s="17"/>
      <c r="D185" s="207">
        <f>E185+G185</f>
        <v>34895</v>
      </c>
      <c r="E185" s="197">
        <f t="shared" ref="E185:O185" si="92">E156</f>
        <v>0</v>
      </c>
      <c r="F185" s="197">
        <f t="shared" si="92"/>
        <v>0</v>
      </c>
      <c r="G185" s="207">
        <f t="shared" si="92"/>
        <v>34895</v>
      </c>
      <c r="H185" s="205">
        <f t="shared" si="92"/>
        <v>0</v>
      </c>
      <c r="I185" s="205">
        <f t="shared" si="92"/>
        <v>0</v>
      </c>
      <c r="J185" s="205">
        <f t="shared" si="92"/>
        <v>0</v>
      </c>
      <c r="K185" s="205">
        <f t="shared" si="92"/>
        <v>0</v>
      </c>
      <c r="L185" s="73">
        <f t="shared" si="92"/>
        <v>34895</v>
      </c>
      <c r="M185" s="73">
        <f t="shared" si="92"/>
        <v>0</v>
      </c>
      <c r="N185" s="73">
        <f t="shared" si="92"/>
        <v>0</v>
      </c>
      <c r="O185" s="73">
        <f t="shared" si="92"/>
        <v>34895</v>
      </c>
      <c r="P185" s="26"/>
      <c r="Q185" s="26"/>
    </row>
    <row r="186" spans="1:17" s="26" customFormat="1" ht="15" customHeight="1" x14ac:dyDescent="0.25">
      <c r="A186" s="155"/>
      <c r="B186" s="364" t="s">
        <v>261</v>
      </c>
      <c r="C186" s="163"/>
      <c r="D186" s="222">
        <f>E186+G186</f>
        <v>9271</v>
      </c>
      <c r="E186" s="222">
        <f t="shared" ref="E186:O186" si="93">E158+E160+E162+E164+E166+E168+E170+E172+E174+E176+E178+E180+E182</f>
        <v>8922</v>
      </c>
      <c r="F186" s="222">
        <f t="shared" si="93"/>
        <v>0</v>
      </c>
      <c r="G186" s="222">
        <f t="shared" si="93"/>
        <v>349</v>
      </c>
      <c r="H186" s="221">
        <f t="shared" si="93"/>
        <v>0</v>
      </c>
      <c r="I186" s="221">
        <f t="shared" si="93"/>
        <v>0</v>
      </c>
      <c r="J186" s="221">
        <f t="shared" si="93"/>
        <v>0</v>
      </c>
      <c r="K186" s="221">
        <f t="shared" si="93"/>
        <v>0</v>
      </c>
      <c r="L186" s="363">
        <f t="shared" si="93"/>
        <v>9271</v>
      </c>
      <c r="M186" s="363">
        <f t="shared" si="93"/>
        <v>8922</v>
      </c>
      <c r="N186" s="363">
        <f t="shared" si="93"/>
        <v>0</v>
      </c>
      <c r="O186" s="363">
        <f t="shared" si="93"/>
        <v>349</v>
      </c>
      <c r="P186" s="2"/>
      <c r="Q186" s="2"/>
    </row>
    <row r="187" spans="1:17" ht="18.75" customHeight="1" x14ac:dyDescent="0.25">
      <c r="A187" s="11" t="s">
        <v>146</v>
      </c>
      <c r="B187" s="380" t="s">
        <v>502</v>
      </c>
      <c r="C187" s="380"/>
      <c r="D187" s="380"/>
      <c r="E187" s="380"/>
      <c r="F187" s="380"/>
      <c r="G187" s="380"/>
      <c r="H187" s="380"/>
      <c r="I187" s="380"/>
      <c r="J187" s="380"/>
      <c r="K187" s="380"/>
      <c r="L187" s="380"/>
      <c r="M187" s="380"/>
      <c r="N187" s="380"/>
      <c r="O187" s="380"/>
      <c r="P187" s="26"/>
      <c r="Q187" s="26"/>
    </row>
    <row r="188" spans="1:17" ht="15" customHeight="1" x14ac:dyDescent="0.25">
      <c r="A188" s="13" t="s">
        <v>147</v>
      </c>
      <c r="B188" s="49" t="s">
        <v>58</v>
      </c>
      <c r="C188" s="215" t="s">
        <v>24</v>
      </c>
      <c r="D188" s="200">
        <f t="shared" ref="D188:D197" si="94">E188+G188</f>
        <v>19369</v>
      </c>
      <c r="E188" s="199">
        <f t="shared" ref="E188:O188" si="95">E189</f>
        <v>19369</v>
      </c>
      <c r="F188" s="199">
        <f t="shared" si="95"/>
        <v>0</v>
      </c>
      <c r="G188" s="199">
        <f t="shared" si="95"/>
        <v>0</v>
      </c>
      <c r="H188" s="362">
        <f t="shared" si="95"/>
        <v>0</v>
      </c>
      <c r="I188" s="362">
        <f t="shared" si="95"/>
        <v>0</v>
      </c>
      <c r="J188" s="362">
        <f t="shared" si="95"/>
        <v>0</v>
      </c>
      <c r="K188" s="362">
        <f t="shared" si="95"/>
        <v>0</v>
      </c>
      <c r="L188" s="361">
        <f t="shared" si="95"/>
        <v>19369</v>
      </c>
      <c r="M188" s="361">
        <f t="shared" si="95"/>
        <v>19369</v>
      </c>
      <c r="N188" s="361">
        <f t="shared" si="95"/>
        <v>0</v>
      </c>
      <c r="O188" s="361">
        <f t="shared" si="95"/>
        <v>0</v>
      </c>
    </row>
    <row r="189" spans="1:17" s="26" customFormat="1" ht="15" customHeight="1" x14ac:dyDescent="0.25">
      <c r="A189" s="87"/>
      <c r="B189" s="129" t="s">
        <v>263</v>
      </c>
      <c r="C189" s="22" t="s">
        <v>24</v>
      </c>
      <c r="D189" s="207">
        <f t="shared" si="94"/>
        <v>19369</v>
      </c>
      <c r="E189" s="207">
        <v>19369</v>
      </c>
      <c r="F189" s="207"/>
      <c r="G189" s="207"/>
      <c r="H189" s="196">
        <f>I189+K189</f>
        <v>0</v>
      </c>
      <c r="I189" s="196"/>
      <c r="J189" s="196"/>
      <c r="K189" s="196"/>
      <c r="L189" s="10">
        <f>M189+O189</f>
        <v>19369</v>
      </c>
      <c r="M189" s="10">
        <f>E189+I189</f>
        <v>19369</v>
      </c>
      <c r="N189" s="10">
        <f>F189+J189</f>
        <v>0</v>
      </c>
      <c r="O189" s="10">
        <f>G189+K189</f>
        <v>0</v>
      </c>
      <c r="P189" s="2"/>
      <c r="Q189" s="2"/>
    </row>
    <row r="190" spans="1:17" ht="15" customHeight="1" x14ac:dyDescent="0.25">
      <c r="A190" s="50" t="s">
        <v>180</v>
      </c>
      <c r="B190" s="21" t="s">
        <v>59</v>
      </c>
      <c r="C190" s="22" t="s">
        <v>24</v>
      </c>
      <c r="D190" s="197">
        <f t="shared" si="94"/>
        <v>1685</v>
      </c>
      <c r="E190" s="197">
        <f t="shared" ref="E190:O190" si="96">E191</f>
        <v>1685</v>
      </c>
      <c r="F190" s="197">
        <f t="shared" si="96"/>
        <v>0</v>
      </c>
      <c r="G190" s="197">
        <f t="shared" si="96"/>
        <v>0</v>
      </c>
      <c r="H190" s="362">
        <f t="shared" si="96"/>
        <v>0</v>
      </c>
      <c r="I190" s="362">
        <f t="shared" si="96"/>
        <v>0</v>
      </c>
      <c r="J190" s="362">
        <f t="shared" si="96"/>
        <v>0</v>
      </c>
      <c r="K190" s="362">
        <f t="shared" si="96"/>
        <v>0</v>
      </c>
      <c r="L190" s="361">
        <f t="shared" si="96"/>
        <v>1685</v>
      </c>
      <c r="M190" s="361">
        <f t="shared" si="96"/>
        <v>1685</v>
      </c>
      <c r="N190" s="361">
        <f t="shared" si="96"/>
        <v>0</v>
      </c>
      <c r="O190" s="361">
        <f t="shared" si="96"/>
        <v>0</v>
      </c>
      <c r="P190" s="26"/>
      <c r="Q190" s="26"/>
    </row>
    <row r="191" spans="1:17" s="26" customFormat="1" ht="15" customHeight="1" x14ac:dyDescent="0.25">
      <c r="A191" s="83"/>
      <c r="B191" s="129" t="s">
        <v>263</v>
      </c>
      <c r="C191" s="22" t="s">
        <v>24</v>
      </c>
      <c r="D191" s="207">
        <f t="shared" si="94"/>
        <v>1685</v>
      </c>
      <c r="E191" s="207">
        <v>1685</v>
      </c>
      <c r="F191" s="207"/>
      <c r="G191" s="207"/>
      <c r="H191" s="196">
        <f>I191+K191</f>
        <v>0</v>
      </c>
      <c r="I191" s="196"/>
      <c r="J191" s="196"/>
      <c r="K191" s="196"/>
      <c r="L191" s="10">
        <f>M191+O191</f>
        <v>1685</v>
      </c>
      <c r="M191" s="10">
        <f>E191+I191</f>
        <v>1685</v>
      </c>
      <c r="N191" s="10">
        <f>F191+J191</f>
        <v>0</v>
      </c>
      <c r="O191" s="10">
        <f>G191+K191</f>
        <v>0</v>
      </c>
      <c r="P191" s="2"/>
      <c r="Q191" s="2"/>
    </row>
    <row r="192" spans="1:17" ht="15.75" customHeight="1" x14ac:dyDescent="0.25">
      <c r="A192" s="7" t="s">
        <v>148</v>
      </c>
      <c r="B192" s="18" t="s">
        <v>184</v>
      </c>
      <c r="C192" s="9" t="s">
        <v>24</v>
      </c>
      <c r="D192" s="197">
        <f t="shared" si="94"/>
        <v>1175</v>
      </c>
      <c r="E192" s="198">
        <f>E193</f>
        <v>1175</v>
      </c>
      <c r="F192" s="198">
        <f>F193</f>
        <v>0</v>
      </c>
      <c r="G192" s="198">
        <f>G193</f>
        <v>0</v>
      </c>
      <c r="H192" s="196">
        <f>I192+K192</f>
        <v>0</v>
      </c>
      <c r="I192" s="203">
        <f>I193</f>
        <v>0</v>
      </c>
      <c r="J192" s="203">
        <f>J193</f>
        <v>0</v>
      </c>
      <c r="K192" s="203">
        <f>K193</f>
        <v>0</v>
      </c>
      <c r="L192" s="10">
        <f>M192+O192</f>
        <v>1175</v>
      </c>
      <c r="M192" s="33">
        <f>M193</f>
        <v>1175</v>
      </c>
      <c r="N192" s="33">
        <f>N193</f>
        <v>0</v>
      </c>
      <c r="O192" s="33">
        <f>O193</f>
        <v>0</v>
      </c>
    </row>
    <row r="193" spans="1:17" s="26" customFormat="1" ht="15" customHeight="1" x14ac:dyDescent="0.25">
      <c r="A193" s="87"/>
      <c r="B193" s="129" t="s">
        <v>263</v>
      </c>
      <c r="C193" s="22" t="s">
        <v>24</v>
      </c>
      <c r="D193" s="207">
        <f t="shared" si="94"/>
        <v>1175</v>
      </c>
      <c r="E193" s="207">
        <v>1175</v>
      </c>
      <c r="F193" s="207"/>
      <c r="G193" s="207"/>
      <c r="H193" s="205"/>
      <c r="I193" s="205"/>
      <c r="J193" s="205"/>
      <c r="K193" s="205"/>
      <c r="L193" s="10">
        <f>M193+O193</f>
        <v>1175</v>
      </c>
      <c r="M193" s="10">
        <f>E193+I193</f>
        <v>1175</v>
      </c>
      <c r="N193" s="10">
        <f>F193+J193</f>
        <v>0</v>
      </c>
      <c r="O193" s="10">
        <f>G193+K193</f>
        <v>0</v>
      </c>
      <c r="P193" s="2"/>
      <c r="Q193" s="2"/>
    </row>
    <row r="194" spans="1:17" ht="15" customHeight="1" x14ac:dyDescent="0.25">
      <c r="A194" s="34" t="s">
        <v>202</v>
      </c>
      <c r="B194" s="35" t="s">
        <v>228</v>
      </c>
      <c r="C194" s="17"/>
      <c r="D194" s="195">
        <f t="shared" si="94"/>
        <v>22229</v>
      </c>
      <c r="E194" s="195">
        <f t="shared" ref="E194:O194" si="97">E195+E196</f>
        <v>22229</v>
      </c>
      <c r="F194" s="195">
        <f t="shared" si="97"/>
        <v>0</v>
      </c>
      <c r="G194" s="195">
        <f t="shared" si="97"/>
        <v>0</v>
      </c>
      <c r="H194" s="194">
        <f t="shared" si="97"/>
        <v>0</v>
      </c>
      <c r="I194" s="194">
        <f t="shared" si="97"/>
        <v>0</v>
      </c>
      <c r="J194" s="194">
        <f t="shared" si="97"/>
        <v>0</v>
      </c>
      <c r="K194" s="194">
        <f t="shared" si="97"/>
        <v>0</v>
      </c>
      <c r="L194" s="1">
        <f t="shared" si="97"/>
        <v>22229</v>
      </c>
      <c r="M194" s="1">
        <f t="shared" si="97"/>
        <v>22229</v>
      </c>
      <c r="N194" s="1">
        <f t="shared" si="97"/>
        <v>0</v>
      </c>
      <c r="O194" s="1">
        <f t="shared" si="97"/>
        <v>0</v>
      </c>
      <c r="P194" s="26"/>
      <c r="Q194" s="26"/>
    </row>
    <row r="195" spans="1:17" s="26" customFormat="1" ht="15" customHeight="1" x14ac:dyDescent="0.25">
      <c r="A195" s="158"/>
      <c r="B195" s="157" t="s">
        <v>254</v>
      </c>
      <c r="C195" s="17"/>
      <c r="D195" s="207">
        <f t="shared" si="94"/>
        <v>0</v>
      </c>
      <c r="E195" s="207"/>
      <c r="F195" s="207"/>
      <c r="G195" s="207"/>
      <c r="H195" s="205"/>
      <c r="I195" s="205"/>
      <c r="J195" s="205"/>
      <c r="K195" s="205"/>
      <c r="L195" s="73"/>
      <c r="M195" s="73"/>
      <c r="N195" s="73"/>
      <c r="O195" s="73"/>
      <c r="P195" s="2"/>
      <c r="Q195" s="2"/>
    </row>
    <row r="196" spans="1:17" s="26" customFormat="1" ht="15" customHeight="1" x14ac:dyDescent="0.25">
      <c r="A196" s="158"/>
      <c r="B196" s="157" t="s">
        <v>269</v>
      </c>
      <c r="C196" s="20"/>
      <c r="D196" s="207">
        <f t="shared" si="94"/>
        <v>22229</v>
      </c>
      <c r="E196" s="207">
        <f t="shared" ref="E196:O196" si="98">E189+E191+E193</f>
        <v>22229</v>
      </c>
      <c r="F196" s="207">
        <f t="shared" si="98"/>
        <v>0</v>
      </c>
      <c r="G196" s="207">
        <f t="shared" si="98"/>
        <v>0</v>
      </c>
      <c r="H196" s="205">
        <f t="shared" si="98"/>
        <v>0</v>
      </c>
      <c r="I196" s="205">
        <f t="shared" si="98"/>
        <v>0</v>
      </c>
      <c r="J196" s="205">
        <f t="shared" si="98"/>
        <v>0</v>
      </c>
      <c r="K196" s="205">
        <f t="shared" si="98"/>
        <v>0</v>
      </c>
      <c r="L196" s="73">
        <f t="shared" si="98"/>
        <v>22229</v>
      </c>
      <c r="M196" s="73">
        <f t="shared" si="98"/>
        <v>22229</v>
      </c>
      <c r="N196" s="73">
        <f t="shared" si="98"/>
        <v>0</v>
      </c>
      <c r="O196" s="73">
        <f t="shared" si="98"/>
        <v>0</v>
      </c>
      <c r="P196" s="2"/>
      <c r="Q196" s="2"/>
    </row>
    <row r="197" spans="1:17" ht="15" customHeight="1" x14ac:dyDescent="0.25">
      <c r="A197" s="74" t="s">
        <v>203</v>
      </c>
      <c r="B197" s="268" t="s">
        <v>190</v>
      </c>
      <c r="C197" s="38"/>
      <c r="D197" s="193">
        <f t="shared" si="94"/>
        <v>592889</v>
      </c>
      <c r="E197" s="193">
        <f t="shared" ref="E197:O197" si="99">E199+E200+E201+E202</f>
        <v>357988</v>
      </c>
      <c r="F197" s="193">
        <f t="shared" si="99"/>
        <v>8844</v>
      </c>
      <c r="G197" s="193">
        <f t="shared" si="99"/>
        <v>234901</v>
      </c>
      <c r="H197" s="192">
        <f t="shared" si="99"/>
        <v>0</v>
      </c>
      <c r="I197" s="192">
        <f t="shared" si="99"/>
        <v>7506</v>
      </c>
      <c r="J197" s="192">
        <f t="shared" si="99"/>
        <v>0</v>
      </c>
      <c r="K197" s="192">
        <f t="shared" si="99"/>
        <v>-7506</v>
      </c>
      <c r="L197" s="39">
        <f t="shared" si="99"/>
        <v>592889</v>
      </c>
      <c r="M197" s="39">
        <f t="shared" si="99"/>
        <v>365494</v>
      </c>
      <c r="N197" s="39">
        <f t="shared" si="99"/>
        <v>8844</v>
      </c>
      <c r="O197" s="39">
        <f t="shared" si="99"/>
        <v>227395</v>
      </c>
      <c r="P197" s="26"/>
      <c r="Q197" s="26"/>
    </row>
    <row r="198" spans="1:17" ht="15" customHeight="1" x14ac:dyDescent="0.25">
      <c r="A198" s="162"/>
      <c r="B198" s="157" t="s">
        <v>217</v>
      </c>
      <c r="C198" s="38"/>
      <c r="D198" s="193"/>
      <c r="E198" s="193"/>
      <c r="F198" s="193"/>
      <c r="G198" s="193"/>
      <c r="H198" s="192"/>
      <c r="I198" s="192"/>
      <c r="J198" s="192"/>
      <c r="K198" s="192"/>
      <c r="L198" s="39"/>
      <c r="M198" s="39"/>
      <c r="N198" s="39"/>
      <c r="O198" s="39"/>
      <c r="P198" s="26"/>
      <c r="Q198" s="26"/>
    </row>
    <row r="199" spans="1:17" s="26" customFormat="1" ht="15" customHeight="1" x14ac:dyDescent="0.25">
      <c r="A199" s="156"/>
      <c r="B199" s="360" t="s">
        <v>501</v>
      </c>
      <c r="C199" s="17"/>
      <c r="D199" s="207">
        <f>E199+G199</f>
        <v>465278</v>
      </c>
      <c r="E199" s="207">
        <f t="shared" ref="E199:O199" si="100">E42+E76+E144+E153+E185+E195</f>
        <v>242173</v>
      </c>
      <c r="F199" s="207">
        <f t="shared" si="100"/>
        <v>0</v>
      </c>
      <c r="G199" s="207">
        <f t="shared" si="100"/>
        <v>223105</v>
      </c>
      <c r="H199" s="205">
        <f t="shared" si="100"/>
        <v>0</v>
      </c>
      <c r="I199" s="205">
        <f t="shared" si="100"/>
        <v>0</v>
      </c>
      <c r="J199" s="205">
        <f t="shared" si="100"/>
        <v>0</v>
      </c>
      <c r="K199" s="205">
        <f t="shared" si="100"/>
        <v>0</v>
      </c>
      <c r="L199" s="73">
        <f t="shared" si="100"/>
        <v>465278</v>
      </c>
      <c r="M199" s="73">
        <f t="shared" si="100"/>
        <v>242173</v>
      </c>
      <c r="N199" s="73">
        <f t="shared" si="100"/>
        <v>0</v>
      </c>
      <c r="O199" s="73">
        <f t="shared" si="100"/>
        <v>223105</v>
      </c>
      <c r="P199" s="2"/>
      <c r="Q199" s="2"/>
    </row>
    <row r="200" spans="1:17" s="26" customFormat="1" ht="15" customHeight="1" x14ac:dyDescent="0.2">
      <c r="A200" s="156"/>
      <c r="B200" s="359" t="s">
        <v>261</v>
      </c>
      <c r="C200" s="17"/>
      <c r="D200" s="207">
        <f>E200+G200</f>
        <v>119426</v>
      </c>
      <c r="E200" s="207">
        <f t="shared" ref="E200:O200" si="101">E43++E78+E88+E145+E186+E196</f>
        <v>107630</v>
      </c>
      <c r="F200" s="207">
        <f t="shared" si="101"/>
        <v>8844</v>
      </c>
      <c r="G200" s="207">
        <f t="shared" si="101"/>
        <v>11796</v>
      </c>
      <c r="H200" s="205">
        <f t="shared" si="101"/>
        <v>0</v>
      </c>
      <c r="I200" s="205">
        <f t="shared" si="101"/>
        <v>7506</v>
      </c>
      <c r="J200" s="205">
        <f t="shared" si="101"/>
        <v>0</v>
      </c>
      <c r="K200" s="205">
        <f t="shared" si="101"/>
        <v>-7506</v>
      </c>
      <c r="L200" s="73">
        <f t="shared" si="101"/>
        <v>119426</v>
      </c>
      <c r="M200" s="73">
        <f t="shared" si="101"/>
        <v>115136</v>
      </c>
      <c r="N200" s="73">
        <f t="shared" si="101"/>
        <v>8844</v>
      </c>
      <c r="O200" s="73">
        <f t="shared" si="101"/>
        <v>4290</v>
      </c>
    </row>
    <row r="201" spans="1:17" s="26" customFormat="1" ht="25.5" customHeight="1" x14ac:dyDescent="0.2">
      <c r="A201" s="156"/>
      <c r="B201" s="358" t="s">
        <v>67</v>
      </c>
      <c r="C201" s="17"/>
      <c r="D201" s="207">
        <f>E201+G201</f>
        <v>292</v>
      </c>
      <c r="E201" s="207">
        <f t="shared" ref="E201:O201" si="102">E79</f>
        <v>292</v>
      </c>
      <c r="F201" s="207">
        <f t="shared" si="102"/>
        <v>0</v>
      </c>
      <c r="G201" s="207">
        <f t="shared" si="102"/>
        <v>0</v>
      </c>
      <c r="H201" s="205">
        <f t="shared" si="102"/>
        <v>0</v>
      </c>
      <c r="I201" s="205">
        <f t="shared" si="102"/>
        <v>0</v>
      </c>
      <c r="J201" s="205">
        <f t="shared" si="102"/>
        <v>0</v>
      </c>
      <c r="K201" s="205">
        <f t="shared" si="102"/>
        <v>0</v>
      </c>
      <c r="L201" s="73">
        <f t="shared" si="102"/>
        <v>292</v>
      </c>
      <c r="M201" s="73">
        <f t="shared" si="102"/>
        <v>292</v>
      </c>
      <c r="N201" s="73">
        <f t="shared" si="102"/>
        <v>0</v>
      </c>
      <c r="O201" s="73">
        <f t="shared" si="102"/>
        <v>0</v>
      </c>
    </row>
    <row r="202" spans="1:17" s="26" customFormat="1" ht="15" customHeight="1" x14ac:dyDescent="0.25">
      <c r="A202" s="155"/>
      <c r="B202" s="357" t="s">
        <v>259</v>
      </c>
      <c r="C202" s="17"/>
      <c r="D202" s="207">
        <f>E202+G202</f>
        <v>7893</v>
      </c>
      <c r="E202" s="207">
        <f t="shared" ref="E202:O202" si="103">E77+E87</f>
        <v>7893</v>
      </c>
      <c r="F202" s="207">
        <f t="shared" si="103"/>
        <v>0</v>
      </c>
      <c r="G202" s="207">
        <f t="shared" si="103"/>
        <v>0</v>
      </c>
      <c r="H202" s="205">
        <f t="shared" si="103"/>
        <v>0</v>
      </c>
      <c r="I202" s="205">
        <f t="shared" si="103"/>
        <v>0</v>
      </c>
      <c r="J202" s="205">
        <f t="shared" si="103"/>
        <v>0</v>
      </c>
      <c r="K202" s="205">
        <f t="shared" si="103"/>
        <v>0</v>
      </c>
      <c r="L202" s="73">
        <f t="shared" si="103"/>
        <v>7893</v>
      </c>
      <c r="M202" s="73">
        <f t="shared" si="103"/>
        <v>7893</v>
      </c>
      <c r="N202" s="73">
        <f t="shared" si="103"/>
        <v>0</v>
      </c>
      <c r="O202" s="73">
        <f t="shared" si="103"/>
        <v>0</v>
      </c>
      <c r="P202" s="2"/>
      <c r="Q202" s="2"/>
    </row>
    <row r="203" spans="1:17" ht="12.75" customHeight="1" x14ac:dyDescent="0.25">
      <c r="A203" s="40"/>
      <c r="B203" s="190"/>
      <c r="C203" s="258"/>
      <c r="D203" s="190"/>
      <c r="E203" s="190"/>
      <c r="F203" s="43"/>
      <c r="G203" s="43"/>
      <c r="H203" s="43"/>
      <c r="I203" s="43"/>
      <c r="J203" s="43"/>
      <c r="K203" s="43"/>
      <c r="L203" s="43"/>
      <c r="M203" s="43"/>
      <c r="N203" s="43"/>
      <c r="P203" s="26"/>
      <c r="Q203" s="26"/>
    </row>
    <row r="204" spans="1:17" x14ac:dyDescent="0.25">
      <c r="A204" s="40"/>
      <c r="B204" s="14"/>
      <c r="C204" s="45"/>
      <c r="D204" s="14"/>
      <c r="E204" s="14"/>
      <c r="F204" s="44"/>
      <c r="G204" s="14"/>
      <c r="H204" s="14"/>
      <c r="I204" s="14"/>
      <c r="J204" s="14"/>
      <c r="K204" s="14"/>
      <c r="L204" s="14"/>
      <c r="M204" s="14"/>
      <c r="N204" s="14"/>
      <c r="P204" s="26"/>
      <c r="Q204" s="26"/>
    </row>
    <row r="205" spans="1:17" x14ac:dyDescent="0.25">
      <c r="A205" s="14"/>
      <c r="B205" s="14"/>
      <c r="C205" s="46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P205" s="26"/>
      <c r="Q205" s="26"/>
    </row>
    <row r="206" spans="1:17" x14ac:dyDescent="0.25">
      <c r="A206" s="14"/>
      <c r="B206" s="14"/>
      <c r="C206" s="46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P206" s="26"/>
      <c r="Q206" s="26"/>
    </row>
    <row r="207" spans="1:17" x14ac:dyDescent="0.25">
      <c r="A207" s="14"/>
      <c r="B207" s="14"/>
      <c r="C207" s="46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</row>
    <row r="208" spans="1:17" x14ac:dyDescent="0.25">
      <c r="A208" s="14"/>
      <c r="B208" s="14"/>
      <c r="C208" s="46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</row>
    <row r="209" spans="1:14" x14ac:dyDescent="0.25">
      <c r="A209" s="14"/>
      <c r="B209" s="14"/>
      <c r="C209" s="46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</row>
    <row r="210" spans="1:14" x14ac:dyDescent="0.25">
      <c r="A210" s="14"/>
      <c r="B210" s="14"/>
      <c r="C210" s="46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</row>
    <row r="211" spans="1:14" x14ac:dyDescent="0.25">
      <c r="A211" s="14"/>
      <c r="B211" s="14"/>
      <c r="C211" s="46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</row>
    <row r="212" spans="1:14" x14ac:dyDescent="0.25">
      <c r="A212" s="14"/>
      <c r="B212" s="14"/>
      <c r="C212" s="46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</row>
    <row r="213" spans="1:14" x14ac:dyDescent="0.25">
      <c r="A213" s="14"/>
      <c r="B213" s="14"/>
      <c r="C213" s="46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</row>
    <row r="214" spans="1:14" x14ac:dyDescent="0.25">
      <c r="A214" s="14"/>
      <c r="B214" s="14"/>
      <c r="C214" s="46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</row>
    <row r="215" spans="1:14" x14ac:dyDescent="0.25">
      <c r="A215" s="14"/>
      <c r="B215" s="14"/>
      <c r="C215" s="46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</row>
    <row r="216" spans="1:14" x14ac:dyDescent="0.25">
      <c r="A216" s="14"/>
      <c r="B216" s="14"/>
      <c r="C216" s="46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</row>
    <row r="217" spans="1:14" x14ac:dyDescent="0.25">
      <c r="A217" s="14"/>
      <c r="B217" s="14"/>
      <c r="C217" s="46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</row>
    <row r="218" spans="1:14" x14ac:dyDescent="0.25">
      <c r="A218" s="14"/>
      <c r="B218" s="14"/>
      <c r="C218" s="46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</row>
    <row r="219" spans="1:14" x14ac:dyDescent="0.25">
      <c r="A219" s="14"/>
      <c r="B219" s="14"/>
      <c r="C219" s="46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</row>
    <row r="220" spans="1:14" x14ac:dyDescent="0.25">
      <c r="A220" s="14"/>
      <c r="B220" s="14"/>
      <c r="C220" s="46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</row>
    <row r="221" spans="1:14" x14ac:dyDescent="0.25">
      <c r="A221" s="14"/>
      <c r="B221" s="14"/>
      <c r="C221" s="46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</row>
    <row r="222" spans="1:14" x14ac:dyDescent="0.25">
      <c r="A222" s="14"/>
      <c r="B222" s="14"/>
      <c r="C222" s="46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</row>
    <row r="223" spans="1:14" x14ac:dyDescent="0.25">
      <c r="A223" s="14"/>
      <c r="B223" s="14"/>
      <c r="C223" s="46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</row>
    <row r="224" spans="1:14" x14ac:dyDescent="0.25">
      <c r="A224" s="14"/>
      <c r="B224" s="14"/>
      <c r="C224" s="46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</row>
    <row r="225" spans="1:14" x14ac:dyDescent="0.25">
      <c r="A225" s="14"/>
      <c r="B225" s="14"/>
      <c r="C225" s="46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</row>
    <row r="226" spans="1:14" x14ac:dyDescent="0.25">
      <c r="A226" s="14"/>
      <c r="B226" s="14"/>
      <c r="C226" s="46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</row>
    <row r="227" spans="1:14" x14ac:dyDescent="0.25">
      <c r="A227" s="14"/>
      <c r="B227" s="14"/>
      <c r="C227" s="46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</row>
    <row r="228" spans="1:14" x14ac:dyDescent="0.25">
      <c r="A228" s="14"/>
      <c r="B228" s="14"/>
      <c r="C228" s="46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</row>
    <row r="229" spans="1:14" x14ac:dyDescent="0.25">
      <c r="A229" s="14"/>
      <c r="B229" s="14"/>
      <c r="C229" s="46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</row>
    <row r="230" spans="1:14" x14ac:dyDescent="0.25">
      <c r="A230" s="14"/>
      <c r="B230" s="14"/>
      <c r="C230" s="46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</row>
    <row r="231" spans="1:14" x14ac:dyDescent="0.25">
      <c r="A231" s="14"/>
      <c r="B231" s="14"/>
      <c r="C231" s="46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</row>
    <row r="232" spans="1:14" x14ac:dyDescent="0.25">
      <c r="A232" s="14"/>
      <c r="B232" s="14"/>
      <c r="C232" s="46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</row>
    <row r="233" spans="1:14" x14ac:dyDescent="0.25">
      <c r="A233" s="14"/>
      <c r="B233" s="14"/>
      <c r="C233" s="46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</row>
    <row r="234" spans="1:14" x14ac:dyDescent="0.25">
      <c r="A234" s="14"/>
      <c r="B234" s="14"/>
      <c r="C234" s="46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</row>
    <row r="235" spans="1:14" x14ac:dyDescent="0.25">
      <c r="A235" s="14"/>
      <c r="B235" s="14"/>
      <c r="C235" s="46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</row>
    <row r="236" spans="1:14" x14ac:dyDescent="0.25">
      <c r="A236" s="14"/>
      <c r="B236" s="14"/>
      <c r="C236" s="46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</row>
    <row r="237" spans="1:14" x14ac:dyDescent="0.25">
      <c r="A237" s="14"/>
      <c r="B237" s="14"/>
      <c r="C237" s="46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</row>
    <row r="238" spans="1:14" x14ac:dyDescent="0.25">
      <c r="A238" s="14"/>
      <c r="B238" s="14"/>
      <c r="C238" s="46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</row>
    <row r="239" spans="1:14" x14ac:dyDescent="0.25">
      <c r="A239" s="14"/>
      <c r="B239" s="14"/>
      <c r="C239" s="46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</row>
    <row r="240" spans="1:14" x14ac:dyDescent="0.25">
      <c r="A240" s="14"/>
      <c r="B240" s="14"/>
      <c r="C240" s="46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</row>
    <row r="241" spans="1:14" x14ac:dyDescent="0.25">
      <c r="A241" s="14"/>
      <c r="B241" s="14"/>
      <c r="C241" s="46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</row>
    <row r="242" spans="1:14" x14ac:dyDescent="0.25">
      <c r="A242" s="14"/>
      <c r="B242" s="14"/>
      <c r="C242" s="46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</row>
    <row r="243" spans="1:14" x14ac:dyDescent="0.25">
      <c r="A243" s="14"/>
      <c r="B243" s="14"/>
      <c r="C243" s="46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</row>
    <row r="244" spans="1:14" x14ac:dyDescent="0.25">
      <c r="A244" s="14"/>
      <c r="B244" s="14"/>
      <c r="C244" s="46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</row>
    <row r="245" spans="1:14" x14ac:dyDescent="0.25">
      <c r="A245" s="14"/>
      <c r="B245" s="14"/>
      <c r="C245" s="46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</row>
    <row r="246" spans="1:14" x14ac:dyDescent="0.25">
      <c r="A246" s="14"/>
      <c r="B246" s="14"/>
      <c r="C246" s="46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</row>
    <row r="247" spans="1:14" x14ac:dyDescent="0.25">
      <c r="A247" s="14"/>
      <c r="B247" s="14"/>
      <c r="C247" s="46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</row>
    <row r="248" spans="1:14" x14ac:dyDescent="0.25">
      <c r="A248" s="14"/>
      <c r="B248" s="14"/>
      <c r="C248" s="46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</row>
    <row r="249" spans="1:14" x14ac:dyDescent="0.25">
      <c r="A249" s="14"/>
      <c r="B249" s="14"/>
      <c r="C249" s="46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</row>
    <row r="250" spans="1:14" x14ac:dyDescent="0.25">
      <c r="A250" s="14"/>
      <c r="B250" s="14"/>
      <c r="C250" s="46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</row>
    <row r="251" spans="1:14" x14ac:dyDescent="0.25">
      <c r="A251" s="14"/>
      <c r="B251" s="14"/>
      <c r="C251" s="46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</row>
    <row r="252" spans="1:14" x14ac:dyDescent="0.25">
      <c r="A252" s="14"/>
      <c r="B252" s="14"/>
      <c r="C252" s="46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</row>
    <row r="253" spans="1:14" x14ac:dyDescent="0.25">
      <c r="A253" s="14"/>
      <c r="B253" s="14"/>
      <c r="C253" s="46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</row>
    <row r="254" spans="1:14" x14ac:dyDescent="0.25">
      <c r="A254" s="14"/>
      <c r="B254" s="14"/>
      <c r="C254" s="46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</row>
    <row r="255" spans="1:14" x14ac:dyDescent="0.25">
      <c r="A255" s="14"/>
      <c r="B255" s="14"/>
      <c r="C255" s="46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</row>
    <row r="256" spans="1:14" x14ac:dyDescent="0.25">
      <c r="A256" s="14"/>
      <c r="B256" s="14"/>
      <c r="C256" s="46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</row>
    <row r="257" spans="1:14" x14ac:dyDescent="0.25">
      <c r="A257" s="14"/>
      <c r="B257" s="14"/>
      <c r="C257" s="46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</row>
    <row r="258" spans="1:14" x14ac:dyDescent="0.25">
      <c r="A258" s="14"/>
      <c r="B258" s="14"/>
      <c r="C258" s="46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</row>
    <row r="259" spans="1:14" x14ac:dyDescent="0.25">
      <c r="A259" s="14"/>
      <c r="B259" s="14"/>
      <c r="C259" s="46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</row>
    <row r="260" spans="1:14" x14ac:dyDescent="0.25">
      <c r="A260" s="14"/>
      <c r="B260" s="14"/>
      <c r="C260" s="46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</row>
    <row r="261" spans="1:14" x14ac:dyDescent="0.25">
      <c r="A261" s="14"/>
      <c r="B261" s="14"/>
      <c r="C261" s="46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</row>
    <row r="262" spans="1:14" x14ac:dyDescent="0.25">
      <c r="A262" s="14"/>
      <c r="B262" s="14"/>
      <c r="C262" s="46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</row>
    <row r="263" spans="1:14" x14ac:dyDescent="0.25">
      <c r="A263" s="14"/>
      <c r="B263" s="14"/>
      <c r="C263" s="46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</row>
    <row r="264" spans="1:14" x14ac:dyDescent="0.25">
      <c r="A264" s="14"/>
      <c r="B264" s="14"/>
      <c r="C264" s="46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</row>
    <row r="265" spans="1:14" x14ac:dyDescent="0.25">
      <c r="A265" s="14"/>
      <c r="B265" s="14"/>
      <c r="C265" s="46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</row>
    <row r="266" spans="1:14" x14ac:dyDescent="0.25">
      <c r="A266" s="14"/>
      <c r="B266" s="14"/>
      <c r="C266" s="46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</row>
    <row r="267" spans="1:14" x14ac:dyDescent="0.25">
      <c r="A267" s="14"/>
      <c r="B267" s="14"/>
      <c r="C267" s="46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</row>
    <row r="268" spans="1:14" x14ac:dyDescent="0.25">
      <c r="A268" s="14"/>
      <c r="B268" s="14"/>
      <c r="C268" s="46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</row>
    <row r="269" spans="1:14" x14ac:dyDescent="0.25">
      <c r="A269" s="14"/>
      <c r="B269" s="14"/>
      <c r="C269" s="46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</row>
    <row r="270" spans="1:14" x14ac:dyDescent="0.25">
      <c r="A270" s="14"/>
      <c r="B270" s="14"/>
      <c r="C270" s="46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</row>
    <row r="271" spans="1:14" x14ac:dyDescent="0.25">
      <c r="A271" s="14"/>
      <c r="B271" s="14"/>
      <c r="C271" s="46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</row>
    <row r="272" spans="1:14" x14ac:dyDescent="0.25">
      <c r="A272" s="14"/>
      <c r="B272" s="14"/>
      <c r="C272" s="46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</row>
    <row r="273" spans="1:14" x14ac:dyDescent="0.25">
      <c r="A273" s="14"/>
      <c r="B273" s="14"/>
      <c r="C273" s="46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</row>
    <row r="274" spans="1:14" x14ac:dyDescent="0.25">
      <c r="A274" s="14"/>
      <c r="B274" s="14"/>
      <c r="C274" s="46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</row>
    <row r="275" spans="1:14" x14ac:dyDescent="0.25">
      <c r="A275" s="14"/>
      <c r="B275" s="14"/>
      <c r="C275" s="46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</row>
    <row r="276" spans="1:14" x14ac:dyDescent="0.25">
      <c r="A276" s="14"/>
      <c r="B276" s="14"/>
      <c r="C276" s="46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</row>
    <row r="277" spans="1:14" x14ac:dyDescent="0.25">
      <c r="A277" s="14"/>
      <c r="B277" s="14"/>
      <c r="C277" s="46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</row>
    <row r="278" spans="1:14" x14ac:dyDescent="0.25">
      <c r="A278" s="14"/>
      <c r="B278" s="14"/>
      <c r="C278" s="46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</row>
    <row r="279" spans="1:14" x14ac:dyDescent="0.25">
      <c r="A279" s="14"/>
      <c r="B279" s="14"/>
      <c r="C279" s="46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</row>
    <row r="280" spans="1:14" x14ac:dyDescent="0.25">
      <c r="A280" s="14"/>
      <c r="B280" s="14"/>
      <c r="C280" s="46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</row>
    <row r="281" spans="1:14" x14ac:dyDescent="0.25">
      <c r="A281" s="14"/>
      <c r="B281" s="14"/>
      <c r="C281" s="46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</row>
    <row r="282" spans="1:14" x14ac:dyDescent="0.25">
      <c r="A282" s="14"/>
      <c r="B282" s="14"/>
      <c r="C282" s="46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</row>
    <row r="283" spans="1:14" x14ac:dyDescent="0.25">
      <c r="A283" s="14"/>
      <c r="B283" s="14"/>
      <c r="C283" s="46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</row>
    <row r="284" spans="1:14" x14ac:dyDescent="0.25">
      <c r="A284" s="14"/>
      <c r="B284" s="14"/>
      <c r="C284" s="46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</row>
    <row r="285" spans="1:14" x14ac:dyDescent="0.25">
      <c r="A285" s="14"/>
      <c r="B285" s="14"/>
      <c r="C285" s="46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</row>
    <row r="286" spans="1:14" x14ac:dyDescent="0.25">
      <c r="A286" s="14"/>
      <c r="B286" s="14"/>
      <c r="C286" s="46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</row>
    <row r="287" spans="1:14" x14ac:dyDescent="0.25">
      <c r="A287" s="14"/>
      <c r="B287" s="14"/>
      <c r="C287" s="46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</row>
    <row r="288" spans="1:14" x14ac:dyDescent="0.25">
      <c r="A288" s="14"/>
      <c r="B288" s="14"/>
      <c r="C288" s="46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</row>
    <row r="289" spans="1:14" x14ac:dyDescent="0.25">
      <c r="A289" s="14"/>
      <c r="B289" s="14"/>
      <c r="C289" s="46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</row>
    <row r="290" spans="1:14" x14ac:dyDescent="0.25">
      <c r="A290" s="14"/>
      <c r="B290" s="14"/>
      <c r="C290" s="46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</row>
    <row r="291" spans="1:14" x14ac:dyDescent="0.25">
      <c r="A291" s="14"/>
      <c r="B291" s="14"/>
      <c r="C291" s="46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</row>
    <row r="292" spans="1:14" x14ac:dyDescent="0.25">
      <c r="A292" s="14"/>
      <c r="B292" s="14"/>
      <c r="C292" s="46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</row>
    <row r="293" spans="1:14" x14ac:dyDescent="0.25">
      <c r="A293" s="14"/>
      <c r="B293" s="14"/>
      <c r="C293" s="46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</row>
    <row r="294" spans="1:14" x14ac:dyDescent="0.25">
      <c r="A294" s="14"/>
      <c r="B294" s="14"/>
      <c r="C294" s="46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</row>
    <row r="295" spans="1:14" x14ac:dyDescent="0.25">
      <c r="A295" s="14"/>
      <c r="B295" s="14"/>
      <c r="C295" s="46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</row>
    <row r="296" spans="1:14" x14ac:dyDescent="0.25">
      <c r="A296" s="14"/>
      <c r="B296" s="14"/>
      <c r="C296" s="46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</row>
    <row r="297" spans="1:14" x14ac:dyDescent="0.25">
      <c r="A297" s="14"/>
      <c r="B297" s="14"/>
      <c r="C297" s="46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</row>
    <row r="298" spans="1:14" x14ac:dyDescent="0.25">
      <c r="A298" s="14"/>
      <c r="B298" s="14"/>
      <c r="C298" s="46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</row>
    <row r="299" spans="1:14" x14ac:dyDescent="0.25">
      <c r="A299" s="14"/>
      <c r="B299" s="14"/>
      <c r="C299" s="46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</row>
    <row r="300" spans="1:14" x14ac:dyDescent="0.25">
      <c r="A300" s="14"/>
      <c r="B300" s="14"/>
      <c r="C300" s="46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</row>
    <row r="301" spans="1:14" x14ac:dyDescent="0.25">
      <c r="A301" s="14"/>
      <c r="B301" s="14"/>
      <c r="C301" s="46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</row>
    <row r="302" spans="1:14" x14ac:dyDescent="0.25">
      <c r="A302" s="14"/>
      <c r="B302" s="14"/>
      <c r="C302" s="46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</row>
    <row r="303" spans="1:14" x14ac:dyDescent="0.25">
      <c r="A303" s="14"/>
      <c r="B303" s="14"/>
      <c r="C303" s="46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</row>
    <row r="304" spans="1:14" x14ac:dyDescent="0.25">
      <c r="A304" s="14"/>
      <c r="B304" s="14"/>
      <c r="C304" s="46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</row>
    <row r="305" spans="1:14" x14ac:dyDescent="0.25">
      <c r="A305" s="14"/>
      <c r="B305" s="14"/>
      <c r="C305" s="46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</row>
    <row r="306" spans="1:14" x14ac:dyDescent="0.25">
      <c r="A306" s="14"/>
      <c r="B306" s="14"/>
      <c r="C306" s="46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</row>
    <row r="307" spans="1:14" x14ac:dyDescent="0.25">
      <c r="A307" s="14"/>
      <c r="B307" s="14"/>
      <c r="C307" s="46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</row>
    <row r="308" spans="1:14" x14ac:dyDescent="0.25">
      <c r="A308" s="14"/>
      <c r="B308" s="14"/>
      <c r="C308" s="46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</row>
    <row r="309" spans="1:14" x14ac:dyDescent="0.25">
      <c r="A309" s="14"/>
      <c r="B309" s="14"/>
      <c r="C309" s="46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</row>
    <row r="310" spans="1:14" x14ac:dyDescent="0.25">
      <c r="A310" s="14"/>
      <c r="B310" s="14"/>
      <c r="C310" s="46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</row>
    <row r="311" spans="1:14" x14ac:dyDescent="0.25">
      <c r="A311" s="14"/>
      <c r="B311" s="14"/>
      <c r="C311" s="46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</row>
    <row r="312" spans="1:14" x14ac:dyDescent="0.25">
      <c r="A312" s="14"/>
      <c r="B312" s="14"/>
      <c r="C312" s="46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</row>
    <row r="313" spans="1:14" x14ac:dyDescent="0.25">
      <c r="A313" s="14"/>
      <c r="B313" s="14"/>
      <c r="C313" s="46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</row>
    <row r="314" spans="1:14" x14ac:dyDescent="0.25">
      <c r="A314" s="14"/>
      <c r="B314" s="14"/>
      <c r="C314" s="46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</row>
    <row r="315" spans="1:14" x14ac:dyDescent="0.25">
      <c r="A315" s="14"/>
      <c r="B315" s="14"/>
      <c r="C315" s="46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</row>
    <row r="316" spans="1:14" x14ac:dyDescent="0.25">
      <c r="C316" s="47"/>
    </row>
    <row r="317" spans="1:14" x14ac:dyDescent="0.25">
      <c r="C317" s="47"/>
    </row>
    <row r="318" spans="1:14" x14ac:dyDescent="0.25">
      <c r="C318" s="47"/>
    </row>
    <row r="319" spans="1:14" x14ac:dyDescent="0.25">
      <c r="C319" s="47"/>
    </row>
    <row r="320" spans="1:14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  <row r="579" spans="3:3" x14ac:dyDescent="0.25">
      <c r="C579" s="47"/>
    </row>
    <row r="580" spans="3:3" x14ac:dyDescent="0.25">
      <c r="C580" s="47"/>
    </row>
    <row r="581" spans="3:3" x14ac:dyDescent="0.25">
      <c r="C581" s="47"/>
    </row>
    <row r="582" spans="3:3" x14ac:dyDescent="0.25">
      <c r="C582" s="47"/>
    </row>
    <row r="583" spans="3:3" x14ac:dyDescent="0.25">
      <c r="C583" s="47"/>
    </row>
    <row r="584" spans="3:3" x14ac:dyDescent="0.25">
      <c r="C584" s="47"/>
    </row>
    <row r="585" spans="3:3" x14ac:dyDescent="0.25">
      <c r="C585" s="47"/>
    </row>
    <row r="586" spans="3:3" x14ac:dyDescent="0.25">
      <c r="C586" s="47"/>
    </row>
    <row r="587" spans="3:3" x14ac:dyDescent="0.25">
      <c r="C587" s="47"/>
    </row>
    <row r="588" spans="3:3" x14ac:dyDescent="0.25">
      <c r="C588" s="47"/>
    </row>
    <row r="589" spans="3:3" x14ac:dyDescent="0.25">
      <c r="C589" s="47"/>
    </row>
    <row r="590" spans="3:3" x14ac:dyDescent="0.25">
      <c r="C590" s="47"/>
    </row>
    <row r="591" spans="3:3" x14ac:dyDescent="0.25">
      <c r="C591" s="47"/>
    </row>
    <row r="592" spans="3:3" x14ac:dyDescent="0.25">
      <c r="C592" s="47"/>
    </row>
    <row r="593" spans="3:3" x14ac:dyDescent="0.25">
      <c r="C593" s="47"/>
    </row>
    <row r="594" spans="3:3" x14ac:dyDescent="0.25">
      <c r="C594" s="47"/>
    </row>
    <row r="595" spans="3:3" x14ac:dyDescent="0.25">
      <c r="C595" s="47"/>
    </row>
    <row r="596" spans="3:3" x14ac:dyDescent="0.25">
      <c r="C596" s="47"/>
    </row>
    <row r="597" spans="3:3" x14ac:dyDescent="0.25">
      <c r="C597" s="47"/>
    </row>
    <row r="598" spans="3:3" x14ac:dyDescent="0.25">
      <c r="C598" s="47"/>
    </row>
    <row r="599" spans="3:3" x14ac:dyDescent="0.25">
      <c r="C599" s="47"/>
    </row>
    <row r="600" spans="3:3" x14ac:dyDescent="0.25">
      <c r="C600" s="47"/>
    </row>
    <row r="601" spans="3:3" x14ac:dyDescent="0.25">
      <c r="C601" s="47"/>
    </row>
    <row r="602" spans="3:3" x14ac:dyDescent="0.25">
      <c r="C602" s="47"/>
    </row>
    <row r="603" spans="3:3" x14ac:dyDescent="0.25">
      <c r="C603" s="47"/>
    </row>
    <row r="604" spans="3:3" x14ac:dyDescent="0.25">
      <c r="C604" s="47"/>
    </row>
    <row r="605" spans="3:3" x14ac:dyDescent="0.25">
      <c r="C605" s="47"/>
    </row>
    <row r="606" spans="3:3" x14ac:dyDescent="0.25">
      <c r="C606" s="47"/>
    </row>
    <row r="607" spans="3:3" x14ac:dyDescent="0.25">
      <c r="C607" s="47"/>
    </row>
    <row r="608" spans="3:3" x14ac:dyDescent="0.25">
      <c r="C608" s="47"/>
    </row>
    <row r="609" spans="3:3" x14ac:dyDescent="0.25">
      <c r="C609" s="47"/>
    </row>
    <row r="610" spans="3:3" x14ac:dyDescent="0.25">
      <c r="C610" s="47"/>
    </row>
    <row r="611" spans="3:3" x14ac:dyDescent="0.25">
      <c r="C611" s="47"/>
    </row>
    <row r="612" spans="3:3" x14ac:dyDescent="0.25">
      <c r="C612" s="47"/>
    </row>
    <row r="613" spans="3:3" x14ac:dyDescent="0.25">
      <c r="C613" s="47"/>
    </row>
    <row r="614" spans="3:3" x14ac:dyDescent="0.25">
      <c r="C614" s="47"/>
    </row>
    <row r="615" spans="3:3" x14ac:dyDescent="0.25">
      <c r="C615" s="47"/>
    </row>
    <row r="616" spans="3:3" x14ac:dyDescent="0.25">
      <c r="C616" s="47"/>
    </row>
    <row r="617" spans="3:3" x14ac:dyDescent="0.25">
      <c r="C617" s="47"/>
    </row>
    <row r="618" spans="3:3" x14ac:dyDescent="0.25">
      <c r="C618" s="47"/>
    </row>
    <row r="619" spans="3:3" x14ac:dyDescent="0.25">
      <c r="C619" s="47"/>
    </row>
    <row r="620" spans="3:3" x14ac:dyDescent="0.25">
      <c r="C620" s="47"/>
    </row>
    <row r="621" spans="3:3" x14ac:dyDescent="0.25">
      <c r="C621" s="47"/>
    </row>
    <row r="622" spans="3:3" x14ac:dyDescent="0.25">
      <c r="C622" s="47"/>
    </row>
    <row r="623" spans="3:3" x14ac:dyDescent="0.25">
      <c r="C623" s="47"/>
    </row>
    <row r="624" spans="3:3" x14ac:dyDescent="0.25">
      <c r="C624" s="47"/>
    </row>
    <row r="625" spans="3:3" x14ac:dyDescent="0.25">
      <c r="C625" s="47"/>
    </row>
    <row r="626" spans="3:3" x14ac:dyDescent="0.25">
      <c r="C626" s="47"/>
    </row>
    <row r="627" spans="3:3" x14ac:dyDescent="0.25">
      <c r="C627" s="47"/>
    </row>
    <row r="628" spans="3:3" x14ac:dyDescent="0.25">
      <c r="C628" s="47"/>
    </row>
    <row r="629" spans="3:3" x14ac:dyDescent="0.25">
      <c r="C629" s="47"/>
    </row>
    <row r="630" spans="3:3" x14ac:dyDescent="0.25">
      <c r="C630" s="47"/>
    </row>
    <row r="631" spans="3:3" x14ac:dyDescent="0.25">
      <c r="C631" s="47"/>
    </row>
    <row r="632" spans="3:3" x14ac:dyDescent="0.25">
      <c r="C632" s="47"/>
    </row>
    <row r="633" spans="3:3" x14ac:dyDescent="0.25">
      <c r="C633" s="47"/>
    </row>
    <row r="634" spans="3:3" x14ac:dyDescent="0.25">
      <c r="C634" s="47"/>
    </row>
    <row r="635" spans="3:3" x14ac:dyDescent="0.25">
      <c r="C635" s="47"/>
    </row>
    <row r="636" spans="3:3" x14ac:dyDescent="0.25">
      <c r="C636" s="47"/>
    </row>
    <row r="637" spans="3:3" x14ac:dyDescent="0.25">
      <c r="C637" s="47"/>
    </row>
    <row r="638" spans="3:3" x14ac:dyDescent="0.25">
      <c r="C638" s="47"/>
    </row>
    <row r="639" spans="3:3" x14ac:dyDescent="0.25">
      <c r="C639" s="47"/>
    </row>
    <row r="640" spans="3:3" x14ac:dyDescent="0.25">
      <c r="C640" s="47"/>
    </row>
    <row r="641" spans="3:3" x14ac:dyDescent="0.25">
      <c r="C641" s="47"/>
    </row>
    <row r="642" spans="3:3" x14ac:dyDescent="0.25">
      <c r="C642" s="47"/>
    </row>
    <row r="643" spans="3:3" x14ac:dyDescent="0.25">
      <c r="C643" s="47"/>
    </row>
    <row r="644" spans="3:3" x14ac:dyDescent="0.25">
      <c r="C644" s="47"/>
    </row>
  </sheetData>
  <mergeCells count="32">
    <mergeCell ref="P18:Q18"/>
    <mergeCell ref="B15:O15"/>
    <mergeCell ref="H12:H14"/>
    <mergeCell ref="I12:K12"/>
    <mergeCell ref="B6:O6"/>
    <mergeCell ref="B1:O1"/>
    <mergeCell ref="B2:O2"/>
    <mergeCell ref="B3:O3"/>
    <mergeCell ref="B4:O4"/>
    <mergeCell ref="B5:O5"/>
    <mergeCell ref="B187:O187"/>
    <mergeCell ref="B154:O154"/>
    <mergeCell ref="E12:G12"/>
    <mergeCell ref="L12:L14"/>
    <mergeCell ref="M12:O12"/>
    <mergeCell ref="O13:O14"/>
    <mergeCell ref="K13:K14"/>
    <mergeCell ref="I13:J13"/>
    <mergeCell ref="E13:F13"/>
    <mergeCell ref="M13:N13"/>
    <mergeCell ref="G13:G14"/>
    <mergeCell ref="B7:O7"/>
    <mergeCell ref="B8:O8"/>
    <mergeCell ref="A12:A14"/>
    <mergeCell ref="B12:B14"/>
    <mergeCell ref="C12:C14"/>
    <mergeCell ref="A10:O10"/>
    <mergeCell ref="B89:O89"/>
    <mergeCell ref="B146:O146"/>
    <mergeCell ref="D12:D14"/>
    <mergeCell ref="B80:O80"/>
    <mergeCell ref="B44:O44"/>
  </mergeCells>
  <pageMargins left="0.59055118110236227" right="0.39370078740157483" top="0.78740157480314965" bottom="0.78740157480314965" header="0.31496062992125984" footer="0.31496062992125984"/>
  <pageSetup paperSize="9" scale="9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35"/>
  <sheetViews>
    <sheetView showZeros="0" tabSelected="1" workbookViewId="0">
      <selection activeCell="AA34" sqref="AA34"/>
    </sheetView>
  </sheetViews>
  <sheetFormatPr defaultRowHeight="15" x14ac:dyDescent="0.25"/>
  <cols>
    <col min="1" max="1" width="4.5703125" style="2" customWidth="1"/>
    <col min="2" max="2" width="48.7109375" style="2" customWidth="1"/>
    <col min="3" max="10" width="10.5703125" style="2" hidden="1" customWidth="1"/>
    <col min="11" max="14" width="10" style="2" customWidth="1"/>
    <col min="15" max="15" width="9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2:14" x14ac:dyDescent="0.25">
      <c r="B1" s="423" t="s">
        <v>381</v>
      </c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</row>
    <row r="2" spans="2:14" x14ac:dyDescent="0.25">
      <c r="B2" s="423" t="s">
        <v>380</v>
      </c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</row>
    <row r="3" spans="2:14" x14ac:dyDescent="0.25">
      <c r="B3" s="423" t="s">
        <v>379</v>
      </c>
      <c r="C3" s="423"/>
      <c r="D3" s="423"/>
      <c r="E3" s="423"/>
      <c r="F3" s="423"/>
      <c r="G3" s="423"/>
      <c r="H3" s="423"/>
      <c r="I3" s="423"/>
      <c r="J3" s="423"/>
      <c r="K3" s="423"/>
      <c r="L3" s="423"/>
      <c r="M3" s="423"/>
      <c r="N3" s="423"/>
    </row>
    <row r="4" spans="2:14" x14ac:dyDescent="0.25">
      <c r="B4" s="423" t="s">
        <v>399</v>
      </c>
      <c r="C4" s="423"/>
      <c r="D4" s="423"/>
      <c r="E4" s="423"/>
      <c r="F4" s="423"/>
      <c r="G4" s="423"/>
      <c r="H4" s="423"/>
      <c r="I4" s="423"/>
      <c r="J4" s="423"/>
      <c r="K4" s="423"/>
      <c r="L4" s="423"/>
      <c r="M4" s="423"/>
      <c r="N4" s="423"/>
    </row>
    <row r="5" spans="2:14" ht="15" customHeight="1" x14ac:dyDescent="0.25">
      <c r="B5" s="424" t="s">
        <v>377</v>
      </c>
      <c r="C5" s="424"/>
      <c r="D5" s="424"/>
      <c r="E5" s="424"/>
      <c r="F5" s="424"/>
      <c r="G5" s="424"/>
      <c r="H5" s="424"/>
      <c r="I5" s="424"/>
      <c r="J5" s="424"/>
      <c r="K5" s="424"/>
      <c r="L5" s="424"/>
      <c r="M5" s="424"/>
      <c r="N5" s="424"/>
    </row>
    <row r="6" spans="2:14" ht="15" customHeight="1" x14ac:dyDescent="0.25">
      <c r="B6" s="424" t="s">
        <v>402</v>
      </c>
      <c r="C6" s="424"/>
      <c r="D6" s="424"/>
      <c r="E6" s="424"/>
      <c r="F6" s="424"/>
      <c r="G6" s="424"/>
      <c r="H6" s="424"/>
      <c r="I6" s="424"/>
      <c r="J6" s="424"/>
      <c r="K6" s="424"/>
      <c r="L6" s="424"/>
      <c r="M6" s="424"/>
      <c r="N6" s="424"/>
    </row>
    <row r="7" spans="2:14" ht="15" customHeight="1" x14ac:dyDescent="0.25">
      <c r="B7" s="424" t="s">
        <v>401</v>
      </c>
      <c r="C7" s="424"/>
      <c r="D7" s="424"/>
      <c r="E7" s="424"/>
      <c r="F7" s="424"/>
      <c r="G7" s="424"/>
      <c r="H7" s="424"/>
      <c r="I7" s="424"/>
      <c r="J7" s="424"/>
      <c r="K7" s="424"/>
      <c r="L7" s="424"/>
      <c r="M7" s="424"/>
      <c r="N7" s="424"/>
    </row>
    <row r="8" spans="2:14" ht="15" customHeight="1" x14ac:dyDescent="0.25">
      <c r="B8" s="424" t="s">
        <v>403</v>
      </c>
      <c r="C8" s="424"/>
      <c r="D8" s="424"/>
      <c r="E8" s="424"/>
      <c r="F8" s="424"/>
      <c r="G8" s="424"/>
      <c r="H8" s="424"/>
      <c r="I8" s="424"/>
      <c r="J8" s="424"/>
      <c r="K8" s="424"/>
      <c r="L8" s="424"/>
      <c r="M8" s="424"/>
      <c r="N8" s="424"/>
    </row>
    <row r="9" spans="2:14" ht="15" customHeight="1" x14ac:dyDescent="0.25">
      <c r="B9" s="424" t="s">
        <v>405</v>
      </c>
      <c r="C9" s="424"/>
      <c r="D9" s="424"/>
      <c r="E9" s="424"/>
      <c r="F9" s="424"/>
      <c r="G9" s="424"/>
      <c r="H9" s="424"/>
      <c r="I9" s="424"/>
      <c r="J9" s="424"/>
      <c r="K9" s="424"/>
      <c r="L9" s="424"/>
      <c r="M9" s="424"/>
      <c r="N9" s="424"/>
    </row>
    <row r="10" spans="2:14" ht="15" customHeight="1" x14ac:dyDescent="0.25">
      <c r="B10" s="424" t="s">
        <v>409</v>
      </c>
      <c r="C10" s="424"/>
      <c r="D10" s="424"/>
      <c r="E10" s="424"/>
      <c r="F10" s="424"/>
      <c r="G10" s="424"/>
      <c r="H10" s="424"/>
      <c r="I10" s="424"/>
      <c r="J10" s="424"/>
      <c r="K10" s="424"/>
      <c r="L10" s="424"/>
      <c r="M10" s="424"/>
      <c r="N10" s="424"/>
    </row>
    <row r="11" spans="2:14" ht="15" customHeight="1" x14ac:dyDescent="0.25">
      <c r="B11" s="424" t="s">
        <v>421</v>
      </c>
      <c r="C11" s="424"/>
      <c r="D11" s="424"/>
      <c r="E11" s="424"/>
      <c r="F11" s="424"/>
      <c r="G11" s="424"/>
      <c r="H11" s="424"/>
      <c r="I11" s="424"/>
      <c r="J11" s="424"/>
      <c r="K11" s="424"/>
      <c r="L11" s="424"/>
      <c r="M11" s="424"/>
      <c r="N11" s="424"/>
    </row>
    <row r="12" spans="2:14" ht="15" customHeight="1" x14ac:dyDescent="0.25">
      <c r="B12" s="424" t="s">
        <v>441</v>
      </c>
      <c r="C12" s="424"/>
      <c r="D12" s="424"/>
      <c r="E12" s="424"/>
      <c r="F12" s="424"/>
      <c r="G12" s="424"/>
      <c r="H12" s="424"/>
      <c r="I12" s="424"/>
      <c r="J12" s="424"/>
      <c r="K12" s="424"/>
      <c r="L12" s="424"/>
      <c r="M12" s="424"/>
      <c r="N12" s="424"/>
    </row>
    <row r="13" spans="2:14" ht="15" customHeight="1" x14ac:dyDescent="0.25">
      <c r="B13" s="424" t="s">
        <v>494</v>
      </c>
      <c r="C13" s="424"/>
      <c r="D13" s="424"/>
      <c r="E13" s="424"/>
      <c r="F13" s="424"/>
      <c r="G13" s="424"/>
      <c r="H13" s="424"/>
      <c r="I13" s="424"/>
      <c r="J13" s="424"/>
      <c r="K13" s="424"/>
      <c r="L13" s="424"/>
      <c r="M13" s="424"/>
      <c r="N13" s="424"/>
    </row>
    <row r="14" spans="2:14" ht="15" customHeight="1" x14ac:dyDescent="0.25">
      <c r="B14" s="424" t="s">
        <v>495</v>
      </c>
      <c r="C14" s="424"/>
      <c r="D14" s="424"/>
      <c r="E14" s="424"/>
      <c r="F14" s="424"/>
      <c r="G14" s="424"/>
      <c r="H14" s="424"/>
      <c r="I14" s="424"/>
      <c r="J14" s="424"/>
      <c r="K14" s="424"/>
      <c r="L14" s="424"/>
      <c r="M14" s="424"/>
      <c r="N14" s="424"/>
    </row>
    <row r="15" spans="2:14" ht="15" customHeight="1" x14ac:dyDescent="0.25">
      <c r="B15" s="424" t="s">
        <v>505</v>
      </c>
      <c r="C15" s="424"/>
      <c r="D15" s="424"/>
      <c r="E15" s="424"/>
      <c r="F15" s="424"/>
      <c r="G15" s="424"/>
      <c r="H15" s="424"/>
      <c r="I15" s="424"/>
      <c r="J15" s="424"/>
      <c r="K15" s="424"/>
      <c r="L15" s="424"/>
      <c r="M15" s="424"/>
      <c r="N15" s="424"/>
    </row>
    <row r="16" spans="2:14" ht="15" customHeight="1" x14ac:dyDescent="0.25">
      <c r="B16" s="424" t="s">
        <v>511</v>
      </c>
      <c r="C16" s="424"/>
      <c r="D16" s="424"/>
      <c r="E16" s="424"/>
      <c r="F16" s="424"/>
      <c r="G16" s="424"/>
      <c r="H16" s="424"/>
      <c r="I16" s="424"/>
      <c r="J16" s="424"/>
      <c r="K16" s="424"/>
      <c r="L16" s="424"/>
      <c r="M16" s="424"/>
      <c r="N16" s="424"/>
    </row>
    <row r="18" spans="1:17" x14ac:dyDescent="0.25">
      <c r="A18" s="395" t="s">
        <v>272</v>
      </c>
      <c r="B18" s="395"/>
      <c r="C18" s="395"/>
      <c r="D18" s="395"/>
      <c r="E18" s="395"/>
      <c r="F18" s="395"/>
      <c r="G18" s="395"/>
      <c r="H18" s="395"/>
      <c r="I18" s="395"/>
      <c r="J18" s="395"/>
      <c r="K18" s="395"/>
      <c r="L18" s="395"/>
      <c r="M18" s="395"/>
      <c r="N18" s="395"/>
    </row>
    <row r="19" spans="1:17" ht="17.25" customHeight="1" x14ac:dyDescent="0.25">
      <c r="A19" s="309"/>
      <c r="B19" s="309"/>
      <c r="C19" s="309"/>
      <c r="D19" s="259"/>
      <c r="E19" s="259"/>
      <c r="F19" s="259"/>
      <c r="G19" s="259"/>
      <c r="H19" s="259"/>
      <c r="I19" s="259"/>
      <c r="J19" s="259"/>
      <c r="K19" s="259"/>
      <c r="L19" s="259"/>
      <c r="M19" s="259"/>
      <c r="N19" s="4" t="s">
        <v>187</v>
      </c>
      <c r="O19" s="4"/>
    </row>
    <row r="20" spans="1:17" ht="15" customHeight="1" x14ac:dyDescent="0.25">
      <c r="A20" s="404" t="s">
        <v>5</v>
      </c>
      <c r="B20" s="407" t="s">
        <v>271</v>
      </c>
      <c r="C20" s="397" t="s">
        <v>425</v>
      </c>
      <c r="D20" s="401" t="s">
        <v>217</v>
      </c>
      <c r="E20" s="401"/>
      <c r="F20" s="402"/>
      <c r="G20" s="410" t="s">
        <v>427</v>
      </c>
      <c r="H20" s="413" t="s">
        <v>217</v>
      </c>
      <c r="I20" s="414"/>
      <c r="J20" s="415"/>
      <c r="K20" s="396" t="s">
        <v>0</v>
      </c>
      <c r="L20" s="381" t="s">
        <v>217</v>
      </c>
      <c r="M20" s="382"/>
      <c r="N20" s="383"/>
      <c r="P20" s="151"/>
      <c r="Q20" s="295" t="s">
        <v>400</v>
      </c>
    </row>
    <row r="21" spans="1:17" ht="15" customHeight="1" x14ac:dyDescent="0.25">
      <c r="A21" s="405"/>
      <c r="B21" s="408"/>
      <c r="C21" s="398"/>
      <c r="D21" s="402" t="s">
        <v>1</v>
      </c>
      <c r="E21" s="417"/>
      <c r="F21" s="403" t="s">
        <v>2</v>
      </c>
      <c r="G21" s="411"/>
      <c r="H21" s="416" t="s">
        <v>1</v>
      </c>
      <c r="I21" s="416"/>
      <c r="J21" s="394" t="s">
        <v>2</v>
      </c>
      <c r="K21" s="396"/>
      <c r="L21" s="396" t="s">
        <v>1</v>
      </c>
      <c r="M21" s="396"/>
      <c r="N21" s="384" t="s">
        <v>2</v>
      </c>
      <c r="P21" s="229" t="s">
        <v>394</v>
      </c>
      <c r="Q21" s="228">
        <f>'4 pr._savarankiškos f-jos (2)'!Q22+'5 pr._valstybinės f-jos'!R16+'6 pr._mokinio krepšelis'!Q17+'7 pr._kita dotacija (2)'!R72+'[1]8 pr._aplinkos apsaugos s. p.'!Q12+'9 pr._įstaigų pajamos (2)'!Q24+'10 pr._skolintos lėšos (2)'!Q18+'[1]11 pr._apyvartinės lėšos'!Q19</f>
        <v>4340490</v>
      </c>
    </row>
    <row r="22" spans="1:17" ht="28.5" customHeight="1" x14ac:dyDescent="0.25">
      <c r="A22" s="406"/>
      <c r="B22" s="409"/>
      <c r="C22" s="399"/>
      <c r="D22" s="298" t="s">
        <v>3</v>
      </c>
      <c r="E22" s="299" t="s">
        <v>4</v>
      </c>
      <c r="F22" s="403"/>
      <c r="G22" s="412"/>
      <c r="H22" s="304" t="s">
        <v>3</v>
      </c>
      <c r="I22" s="300" t="s">
        <v>4</v>
      </c>
      <c r="J22" s="394"/>
      <c r="K22" s="396"/>
      <c r="L22" s="296" t="s">
        <v>3</v>
      </c>
      <c r="M22" s="302" t="s">
        <v>4</v>
      </c>
      <c r="N22" s="384"/>
      <c r="P22" s="229" t="s">
        <v>393</v>
      </c>
      <c r="Q22" s="228">
        <f>'4 pr._savarankiškos f-jos (2)'!Q23+'5 pr._valstybinės f-jos'!R17+'6 pr._mokinio krepšelis'!Q18+'7 pr._kita dotacija (2)'!R73+'[1]8 pr._aplinkos apsaugos s. p.'!Q13+'9 pr._įstaigų pajamos (2)'!Q25+'10 pr._skolintos lėšos (2)'!Q19+'[1]11 pr._apyvartinės lėšos'!Q20</f>
        <v>24356</v>
      </c>
    </row>
    <row r="23" spans="1:17" ht="15" customHeight="1" x14ac:dyDescent="0.25">
      <c r="A23" s="7" t="s">
        <v>79</v>
      </c>
      <c r="B23" s="8" t="s">
        <v>6</v>
      </c>
      <c r="C23" s="197">
        <f>D23+F23</f>
        <v>6301937</v>
      </c>
      <c r="D23" s="197">
        <f>'4 pr._savarankiškos f-jos (2)'!E86+'5 pr._valstybinės f-jos'!E78+'9 pr._įstaigų pajamos (2)'!E32+'10 pr._skolintos lėšos (2)'!E21+'[1]11 pr._apyvartinės lėšos'!E40+'7 pr._kita dotacija (2)'!E68</f>
        <v>5018335</v>
      </c>
      <c r="E23" s="197">
        <f>'4 pr._savarankiškos f-jos (2)'!F86+'5 pr._valstybinės f-jos'!F78+'9 pr._įstaigų pajamos (2)'!F32+'10 pr._skolintos lėšos (2)'!F21+'[1]11 pr._apyvartinės lėšos'!F40+'7 pr._kita dotacija (2)'!F68</f>
        <v>2562886</v>
      </c>
      <c r="F23" s="197">
        <f>'4 pr._savarankiškos f-jos (2)'!G86+'5 pr._valstybinės f-jos'!G78+'9 pr._įstaigų pajamos (2)'!G32+'10 pr._skolintos lėšos (2)'!G21+'[1]11 pr._apyvartinės lėšos'!G40+'7 pr._kita dotacija (2)'!G68</f>
        <v>1283602</v>
      </c>
      <c r="G23" s="196">
        <f>'4 pr._savarankiškos f-jos (2)'!H86+'5 pr._valstybinės f-jos'!H78+'9 pr._įstaigų pajamos (2)'!H32+'10 pr._skolintos lėšos (2)'!H21+'[1]11 pr._apyvartinės lėšos'!H40+'7 pr._kita dotacija (2)'!H68</f>
        <v>78821</v>
      </c>
      <c r="H23" s="196">
        <f>'4 pr._savarankiškos f-jos (2)'!I86+'5 pr._valstybinės f-jos'!I78+'9 pr._įstaigų pajamos (2)'!I32+'10 pr._skolintos lėšos (2)'!I21+'[1]11 pr._apyvartinės lėšos'!I40+'7 pr._kita dotacija (2)'!I68</f>
        <v>45421</v>
      </c>
      <c r="I23" s="196">
        <f>'4 pr._savarankiškos f-jos (2)'!J86+'5 pr._valstybinės f-jos'!J78+'9 pr._įstaigų pajamos (2)'!J32+'10 pr._skolintos lėšos (2)'!J21+'[1]11 pr._apyvartinės lėšos'!J40+'7 pr._kita dotacija (2)'!J68</f>
        <v>11863</v>
      </c>
      <c r="J23" s="196">
        <f>'4 pr._savarankiškos f-jos (2)'!K86+'5 pr._valstybinės f-jos'!K78+'9 pr._įstaigų pajamos (2)'!K32+'10 pr._skolintos lėšos (2)'!K21+'[1]11 pr._apyvartinės lėšos'!K40+'7 pr._kita dotacija (2)'!K68</f>
        <v>33400</v>
      </c>
      <c r="K23" s="10">
        <f>'4 pr._savarankiškos f-jos (2)'!L86+'5 pr._valstybinės f-jos'!L78+'9 pr._įstaigų pajamos (2)'!L32+'10 pr._skolintos lėšos (2)'!L21+'[1]11 pr._apyvartinės lėšos'!L40+'7 pr._kita dotacija (2)'!L68</f>
        <v>6380758</v>
      </c>
      <c r="L23" s="10">
        <f>'4 pr._savarankiškos f-jos (2)'!M86+'5 pr._valstybinės f-jos'!M78+'9 pr._įstaigų pajamos (2)'!M32+'10 pr._skolintos lėšos (2)'!M21+'[1]11 pr._apyvartinės lėšos'!M40+'7 pr._kita dotacija (2)'!M68</f>
        <v>5063756</v>
      </c>
      <c r="M23" s="10">
        <f>'4 pr._savarankiškos f-jos (2)'!N86+'5 pr._valstybinės f-jos'!N78+'9 pr._įstaigų pajamos (2)'!N32+'10 pr._skolintos lėšos (2)'!N21+'[1]11 pr._apyvartinės lėšos'!N40+'7 pr._kita dotacija (2)'!N68</f>
        <v>2574749</v>
      </c>
      <c r="N23" s="10">
        <f>'4 pr._savarankiškos f-jos (2)'!O86+'5 pr._valstybinės f-jos'!O78+'9 pr._įstaigų pajamos (2)'!O32+'10 pr._skolintos lėšos (2)'!O21+'[1]11 pr._apyvartinės lėšos'!O40+'7 pr._kita dotacija (2)'!O68</f>
        <v>1317002</v>
      </c>
      <c r="P23" s="229" t="s">
        <v>392</v>
      </c>
      <c r="Q23" s="228">
        <f>'4 pr._savarankiškos f-jos (2)'!Q24+'5 pr._valstybinės f-jos'!R18+'6 pr._mokinio krepšelis'!Q19+'7 pr._kita dotacija (2)'!R74+'[1]8 pr._aplinkos apsaugos s. p.'!Q14+'9 pr._įstaigų pajamos (2)'!Q26+'10 pr._skolintos lėšos (2)'!Q20+'[1]11 pr._apyvartinės lėšos'!Q21</f>
        <v>469319</v>
      </c>
    </row>
    <row r="24" spans="1:17" ht="15" customHeight="1" x14ac:dyDescent="0.25">
      <c r="A24" s="7" t="s">
        <v>201</v>
      </c>
      <c r="B24" s="8" t="s">
        <v>66</v>
      </c>
      <c r="C24" s="197">
        <f t="shared" ref="C24:C29" si="0">D24+F24</f>
        <v>5488194</v>
      </c>
      <c r="D24" s="197">
        <f>'4 pr._savarankiškos f-jos (2)'!E140+'[1]8 pr._aplinkos apsaugos s. p.'!E15+'9 pr._įstaigų pajamos (2)'!E45+'10 pr._skolintos lėšos (2)'!E28+'[1]11 pr._apyvartinės lėšos'!E74+'7 pr._kita dotacija (2)'!E73</f>
        <v>3239059</v>
      </c>
      <c r="E24" s="197">
        <f>'4 pr._savarankiškos f-jos (2)'!F140+'[1]8 pr._aplinkos apsaugos s. p.'!F15+'9 pr._įstaigų pajamos (2)'!F45+'10 pr._skolintos lėšos (2)'!F28+'[1]11 pr._apyvartinės lėšos'!F74+'7 pr._kita dotacija (2)'!F73</f>
        <v>2607</v>
      </c>
      <c r="F24" s="197">
        <f>'4 pr._savarankiškos f-jos (2)'!G140+'[1]8 pr._aplinkos apsaugos s. p.'!G15+'9 pr._įstaigų pajamos (2)'!G45+'10 pr._skolintos lėšos (2)'!G28+'[1]11 pr._apyvartinės lėšos'!G74+'7 pr._kita dotacija (2)'!G73</f>
        <v>2249135</v>
      </c>
      <c r="G24" s="194">
        <f>'4 pr._savarankiškos f-jos (2)'!H140+'[1]8 pr._aplinkos apsaugos s. p.'!H15+'9 pr._įstaigų pajamos (2)'!H45+'10 pr._skolintos lėšos (2)'!H28+'[1]11 pr._apyvartinės lėšos'!H74+'7 pr._kita dotacija (2)'!H73</f>
        <v>183281</v>
      </c>
      <c r="H24" s="194">
        <f>'4 pr._savarankiškos f-jos (2)'!I140+'[1]8 pr._aplinkos apsaugos s. p.'!I15+'9 pr._įstaigų pajamos (2)'!I45+'10 pr._skolintos lėšos (2)'!I28+'[1]11 pr._apyvartinės lėšos'!I74+'7 pr._kita dotacija (2)'!I73</f>
        <v>134017</v>
      </c>
      <c r="I24" s="194">
        <f>'4 pr._savarankiškos f-jos (2)'!J140+'[1]8 pr._aplinkos apsaugos s. p.'!J15+'9 pr._įstaigų pajamos (2)'!J45+'10 pr._skolintos lėšos (2)'!J28+'[1]11 pr._apyvartinės lėšos'!J74+'7 pr._kita dotacija (2)'!J73</f>
        <v>0</v>
      </c>
      <c r="J24" s="194">
        <f>'4 pr._savarankiškos f-jos (2)'!K140+'[1]8 pr._aplinkos apsaugos s. p.'!K15+'9 pr._įstaigų pajamos (2)'!K45+'10 pr._skolintos lėšos (2)'!K28+'[1]11 pr._apyvartinės lėšos'!K74+'7 pr._kita dotacija (2)'!K73</f>
        <v>49264</v>
      </c>
      <c r="K24" s="10">
        <f>'4 pr._savarankiškos f-jos (2)'!L140+'[1]8 pr._aplinkos apsaugos s. p.'!L15+'9 pr._įstaigų pajamos (2)'!L45+'10 pr._skolintos lėšos (2)'!L28+'[1]11 pr._apyvartinės lėšos'!L74+'7 pr._kita dotacija (2)'!L73</f>
        <v>5671475</v>
      </c>
      <c r="L24" s="10">
        <f>'4 pr._savarankiškos f-jos (2)'!M140+'[1]8 pr._aplinkos apsaugos s. p.'!M15+'9 pr._įstaigų pajamos (2)'!M45+'10 pr._skolintos lėšos (2)'!M28+'[1]11 pr._apyvartinės lėšos'!M74+'7 pr._kita dotacija (2)'!M73</f>
        <v>3373076</v>
      </c>
      <c r="M24" s="10">
        <f>'4 pr._savarankiškos f-jos (2)'!N140+'[1]8 pr._aplinkos apsaugos s. p.'!N15+'9 pr._įstaigų pajamos (2)'!N45+'10 pr._skolintos lėšos (2)'!N28+'[1]11 pr._apyvartinės lėšos'!N74+'7 pr._kita dotacija (2)'!N73</f>
        <v>2607</v>
      </c>
      <c r="N24" s="10">
        <f>'4 pr._savarankiškos f-jos (2)'!O140+'[1]8 pr._aplinkos apsaugos s. p.'!O15+'9 pr._įstaigų pajamos (2)'!O45+'10 pr._skolintos lėšos (2)'!O28+'[1]11 pr._apyvartinės lėšos'!O74+'7 pr._kita dotacija (2)'!O73</f>
        <v>2298399</v>
      </c>
      <c r="P24" s="229" t="s">
        <v>391</v>
      </c>
      <c r="Q24" s="228">
        <f>'4 pr._savarankiškos f-jos (2)'!Q25+'5 pr._valstybinės f-jos'!R19+'6 pr._mokinio krepšelis'!Q20+'7 pr._kita dotacija (2)'!R75+'[1]8 pr._aplinkos apsaugos s. p.'!Q15+'9 pr._įstaigų pajamos (2)'!Q27+'10 pr._skolintos lėšos (2)'!Q21+'[1]11 pr._apyvartinės lėšos'!Q22</f>
        <v>3900470</v>
      </c>
    </row>
    <row r="25" spans="1:17" ht="15.95" customHeight="1" x14ac:dyDescent="0.25">
      <c r="A25" s="7" t="s">
        <v>80</v>
      </c>
      <c r="B25" s="8" t="s">
        <v>70</v>
      </c>
      <c r="C25" s="197">
        <f t="shared" si="0"/>
        <v>726068</v>
      </c>
      <c r="D25" s="197">
        <f>'4 pr._savarankiškos f-jos (2)'!E145+'5 pr._valstybinės f-jos'!E84+'[1]8 pr._aplinkos apsaugos s. p.'!E18+'9 pr._įstaigų pajamos (2)'!E48+'10 pr._skolintos lėšos (2)'!E31+'[1]11 pr._apyvartinės lėšos'!E85+'7 pr._kita dotacija (2)'!E75</f>
        <v>280318</v>
      </c>
      <c r="E25" s="197">
        <f>'4 pr._savarankiškos f-jos (2)'!F145+'5 pr._valstybinės f-jos'!F84+'[1]8 pr._aplinkos apsaugos s. p.'!F18+'9 pr._įstaigų pajamos (2)'!F48+'10 pr._skolintos lėšos (2)'!F31+'[1]11 pr._apyvartinės lėšos'!F85+'7 pr._kita dotacija (2)'!F75</f>
        <v>102988</v>
      </c>
      <c r="F25" s="197">
        <f>'4 pr._savarankiškos f-jos (2)'!G145+'5 pr._valstybinės f-jos'!G84+'[1]8 pr._aplinkos apsaugos s. p.'!G18+'9 pr._įstaigų pajamos (2)'!G48+'10 pr._skolintos lėšos (2)'!G31+'[1]11 pr._apyvartinės lėšos'!G85+'7 pr._kita dotacija (2)'!G75</f>
        <v>445750</v>
      </c>
      <c r="G25" s="196">
        <f>'4 pr._savarankiškos f-jos (2)'!H145+'5 pr._valstybinės f-jos'!H84+'[1]8 pr._aplinkos apsaugos s. p.'!H18+'9 pr._įstaigų pajamos (2)'!H48+'10 pr._skolintos lėšos (2)'!H31+'[1]11 pr._apyvartinės lėšos'!H85+'7 pr._kita dotacija (2)'!H75</f>
        <v>0</v>
      </c>
      <c r="H25" s="196">
        <f>'4 pr._savarankiškos f-jos (2)'!I145+'5 pr._valstybinės f-jos'!I84+'[1]8 pr._aplinkos apsaugos s. p.'!I18+'9 pr._įstaigų pajamos (2)'!I48+'10 pr._skolintos lėšos (2)'!I31+'[1]11 pr._apyvartinės lėšos'!I85+'7 pr._kita dotacija (2)'!I75</f>
        <v>0</v>
      </c>
      <c r="I25" s="196">
        <f>'4 pr._savarankiškos f-jos (2)'!J145+'5 pr._valstybinės f-jos'!J84+'[1]8 pr._aplinkos apsaugos s. p.'!J18+'9 pr._įstaigų pajamos (2)'!J48+'10 pr._skolintos lėšos (2)'!J31+'[1]11 pr._apyvartinės lėšos'!J85+'7 pr._kita dotacija (2)'!J75</f>
        <v>0</v>
      </c>
      <c r="J25" s="196">
        <f>'4 pr._savarankiškos f-jos (2)'!K145+'5 pr._valstybinės f-jos'!K84+'[1]8 pr._aplinkos apsaugos s. p.'!K18+'9 pr._įstaigų pajamos (2)'!K48+'10 pr._skolintos lėšos (2)'!K31+'[1]11 pr._apyvartinės lėšos'!K85+'7 pr._kita dotacija (2)'!K75</f>
        <v>0</v>
      </c>
      <c r="K25" s="10">
        <f>'4 pr._savarankiškos f-jos (2)'!L145+'5 pr._valstybinės f-jos'!L84+'[1]8 pr._aplinkos apsaugos s. p.'!L18+'9 pr._įstaigų pajamos (2)'!L48+'10 pr._skolintos lėšos (2)'!L31+'[1]11 pr._apyvartinės lėšos'!L85+'7 pr._kita dotacija (2)'!L75</f>
        <v>726068</v>
      </c>
      <c r="L25" s="10">
        <f>'4 pr._savarankiškos f-jos (2)'!M145+'5 pr._valstybinės f-jos'!M84+'[1]8 pr._aplinkos apsaugos s. p.'!M18+'9 pr._įstaigų pajamos (2)'!M48+'10 pr._skolintos lėšos (2)'!M31+'[1]11 pr._apyvartinės lėšos'!M85+'7 pr._kita dotacija (2)'!M75</f>
        <v>280318</v>
      </c>
      <c r="M25" s="10">
        <f>'4 pr._savarankiškos f-jos (2)'!N145+'5 pr._valstybinės f-jos'!N84+'[1]8 pr._aplinkos apsaugos s. p.'!N18+'9 pr._įstaigų pajamos (2)'!N48+'10 pr._skolintos lėšos (2)'!N31+'[1]11 pr._apyvartinės lėšos'!N85+'7 pr._kita dotacija (2)'!N75</f>
        <v>102988</v>
      </c>
      <c r="N25" s="10">
        <f>'4 pr._savarankiškos f-jos (2)'!O145+'5 pr._valstybinės f-jos'!O84+'[1]8 pr._aplinkos apsaugos s. p.'!O18+'9 pr._įstaigų pajamos (2)'!O48+'10 pr._skolintos lėšos (2)'!O31+'[1]11 pr._apyvartinės lėšos'!O85+'7 pr._kita dotacija (2)'!O75</f>
        <v>445750</v>
      </c>
      <c r="P25" s="229" t="s">
        <v>390</v>
      </c>
      <c r="Q25" s="228">
        <f>'4 pr._savarankiškos f-jos (2)'!Q27+'5 pr._valstybinės f-jos'!R20+'6 pr._mokinio krepšelis'!Q21+'7 pr._kita dotacija (2)'!R76+'[1]8 pr._aplinkos apsaugos s. p.'!Q16+'9 pr._įstaigų pajamos (2)'!Q28+'10 pr._skolintos lėšos (2)'!Q22+'[1]11 pr._apyvartinės lėšos'!Q23</f>
        <v>2336572</v>
      </c>
    </row>
    <row r="26" spans="1:17" ht="15" customHeight="1" x14ac:dyDescent="0.25">
      <c r="A26" s="7" t="s">
        <v>81</v>
      </c>
      <c r="B26" s="8" t="s">
        <v>189</v>
      </c>
      <c r="C26" s="197">
        <f>D26+F26</f>
        <v>17237775</v>
      </c>
      <c r="D26" s="197">
        <f>'4 pr._savarankiškos f-jos (2)'!E189+'6 pr._mokinio krepšelis'!E59+'7 pr._kita dotacija (2)'!E167+'9 pr._įstaigų pajamos (2)'!E80+'10 pr._skolintos lėšos (2)'!E39+'[1]11 pr._apyvartinės lėšos'!E142</f>
        <v>15515299</v>
      </c>
      <c r="E26" s="197">
        <f>'4 pr._savarankiškos f-jos (2)'!F189+'6 pr._mokinio krepšelis'!F59+'7 pr._kita dotacija (2)'!F167+'9 pr._įstaigų pajamos (2)'!F80+'10 pr._skolintos lėšos (2)'!F39+'[1]11 pr._apyvartinės lėšos'!F142</f>
        <v>9834140</v>
      </c>
      <c r="F26" s="197">
        <f>'4 pr._savarankiškos f-jos (2)'!G189+'6 pr._mokinio krepšelis'!G59+'7 pr._kita dotacija (2)'!G167+'9 pr._įstaigų pajamos (2)'!G80+'10 pr._skolintos lėšos (2)'!G39+'[1]11 pr._apyvartinės lėšos'!G142</f>
        <v>1722476</v>
      </c>
      <c r="G26" s="196">
        <f>'4 pr._savarankiškos f-jos (2)'!H189+'6 pr._mokinio krepšelis'!H59+'7 pr._kita dotacija (2)'!H167+'9 pr._įstaigų pajamos (2)'!H80+'10 pr._skolintos lėšos (2)'!H39+'[1]11 pr._apyvartinės lėšos'!H142</f>
        <v>103323</v>
      </c>
      <c r="H26" s="196">
        <f>'4 pr._savarankiškos f-jos (2)'!I189+'6 pr._mokinio krepšelis'!I59+'7 pr._kita dotacija (2)'!I167+'9 pr._įstaigų pajamos (2)'!I80+'10 pr._skolintos lėšos (2)'!I39+'[1]11 pr._apyvartinės lėšos'!I142</f>
        <v>95314</v>
      </c>
      <c r="I26" s="196">
        <f>'4 pr._savarankiškos f-jos (2)'!J189+'6 pr._mokinio krepšelis'!J59+'7 pr._kita dotacija (2)'!J167+'9 pr._įstaigų pajamos (2)'!J80+'10 pr._skolintos lėšos (2)'!J39+'[1]11 pr._apyvartinės lėšos'!J142</f>
        <v>10726</v>
      </c>
      <c r="J26" s="196">
        <f>'4 pr._savarankiškos f-jos (2)'!K189+'6 pr._mokinio krepšelis'!K59+'7 pr._kita dotacija (2)'!K167+'9 pr._įstaigų pajamos (2)'!K80+'10 pr._skolintos lėšos (2)'!K39+'[1]11 pr._apyvartinės lėšos'!K142</f>
        <v>8009</v>
      </c>
      <c r="K26" s="10">
        <f>'4 pr._savarankiškos f-jos (2)'!L189+'6 pr._mokinio krepšelis'!L59+'7 pr._kita dotacija (2)'!L167+'9 pr._įstaigų pajamos (2)'!L80+'10 pr._skolintos lėšos (2)'!L39+'[1]11 pr._apyvartinės lėšos'!L142</f>
        <v>17341098</v>
      </c>
      <c r="L26" s="10">
        <f>'4 pr._savarankiškos f-jos (2)'!M189+'6 pr._mokinio krepšelis'!M59+'7 pr._kita dotacija (2)'!M167+'9 pr._įstaigų pajamos (2)'!M80+'10 pr._skolintos lėšos (2)'!M39+'[1]11 pr._apyvartinės lėšos'!M142</f>
        <v>15610613</v>
      </c>
      <c r="M26" s="10">
        <f>'4 pr._savarankiškos f-jos (2)'!N189+'6 pr._mokinio krepšelis'!N59+'7 pr._kita dotacija (2)'!N167+'9 pr._įstaigų pajamos (2)'!N80+'10 pr._skolintos lėšos (2)'!N39+'[1]11 pr._apyvartinės lėšos'!N142</f>
        <v>9844866</v>
      </c>
      <c r="N26" s="10">
        <f>'4 pr._savarankiškos f-jos (2)'!O189+'6 pr._mokinio krepšelis'!O59+'7 pr._kita dotacija (2)'!O167+'9 pr._įstaigų pajamos (2)'!O80+'10 pr._skolintos lėšos (2)'!O39+'[1]11 pr._apyvartinės lėšos'!O142</f>
        <v>1730485</v>
      </c>
      <c r="P26" s="229" t="s">
        <v>389</v>
      </c>
      <c r="Q26" s="228">
        <f>'4 pr._savarankiškos f-jos (2)'!Q28+'5 pr._valstybinės f-jos'!R21+'6 pr._mokinio krepšelis'!Q22+'7 pr._kita dotacija (2)'!R77+'[1]8 pr._aplinkos apsaugos s. p.'!Q17+'9 pr._įstaigų pajamos (2)'!Q29+'10 pr._skolintos lėšos (2)'!Q23+'[1]11 pr._apyvartinės lėšos'!Q24</f>
        <v>1371137</v>
      </c>
    </row>
    <row r="27" spans="1:17" x14ac:dyDescent="0.25">
      <c r="A27" s="7" t="s">
        <v>82</v>
      </c>
      <c r="B27" s="8" t="s">
        <v>200</v>
      </c>
      <c r="C27" s="197">
        <f t="shared" si="0"/>
        <v>714915</v>
      </c>
      <c r="D27" s="197">
        <f>'4 pr._savarankiškos f-jos (2)'!E194+'5 pr._valstybinės f-jos'!E110+'10 pr._skolintos lėšos (2)'!E42+'[1]11 pr._apyvartinės lėšos'!E152+'7 pr._kita dotacija (2)'!E171</f>
        <v>606078</v>
      </c>
      <c r="E27" s="197">
        <f>'4 pr._savarankiškos f-jos (2)'!F194+'5 pr._valstybinės f-jos'!F110+'10 pr._skolintos lėšos (2)'!F42+'[1]11 pr._apyvartinės lėšos'!F152+'7 pr._kita dotacija (2)'!F171</f>
        <v>129488</v>
      </c>
      <c r="F27" s="197">
        <f>'4 pr._savarankiškos f-jos (2)'!G194+'5 pr._valstybinės f-jos'!G110+'10 pr._skolintos lėšos (2)'!G42+'[1]11 pr._apyvartinės lėšos'!G152+'7 pr._kita dotacija (2)'!G171</f>
        <v>108837</v>
      </c>
      <c r="G27" s="196">
        <f>'4 pr._savarankiškos f-jos (2)'!H194+'5 pr._valstybinės f-jos'!H110+'10 pr._skolintos lėšos (2)'!H42+'[1]11 pr._apyvartinės lėšos'!H152+'7 pr._kita dotacija (2)'!H171</f>
        <v>0</v>
      </c>
      <c r="H27" s="196">
        <f>'4 pr._savarankiškos f-jos (2)'!I194+'5 pr._valstybinės f-jos'!I110+'10 pr._skolintos lėšos (2)'!I42+'[1]11 pr._apyvartinės lėšos'!I152+'7 pr._kita dotacija (2)'!I171</f>
        <v>0</v>
      </c>
      <c r="I27" s="196">
        <f>'4 pr._savarankiškos f-jos (2)'!J194+'5 pr._valstybinės f-jos'!J110+'10 pr._skolintos lėšos (2)'!J42+'[1]11 pr._apyvartinės lėšos'!J152+'7 pr._kita dotacija (2)'!J171</f>
        <v>0</v>
      </c>
      <c r="J27" s="196">
        <f>'4 pr._savarankiškos f-jos (2)'!K194+'5 pr._valstybinės f-jos'!K110+'10 pr._skolintos lėšos (2)'!K42+'[1]11 pr._apyvartinės lėšos'!K152+'7 pr._kita dotacija (2)'!K171</f>
        <v>0</v>
      </c>
      <c r="K27" s="10">
        <f>'4 pr._savarankiškos f-jos (2)'!L194+'5 pr._valstybinės f-jos'!L110+'10 pr._skolintos lėšos (2)'!L42+'[1]11 pr._apyvartinės lėšos'!L152+'7 pr._kita dotacija (2)'!L171</f>
        <v>714915</v>
      </c>
      <c r="L27" s="10">
        <f>'4 pr._savarankiškos f-jos (2)'!M194+'5 pr._valstybinės f-jos'!M110+'10 pr._skolintos lėšos (2)'!M42+'[1]11 pr._apyvartinės lėšos'!M152+'7 pr._kita dotacija (2)'!M171</f>
        <v>606078</v>
      </c>
      <c r="M27" s="10">
        <f>'4 pr._savarankiškos f-jos (2)'!N194+'5 pr._valstybinės f-jos'!N110+'10 pr._skolintos lėšos (2)'!N42+'[1]11 pr._apyvartinės lėšos'!N152+'7 pr._kita dotacija (2)'!N171</f>
        <v>129488</v>
      </c>
      <c r="N27" s="10">
        <f>'4 pr._savarankiškos f-jos (2)'!O194+'5 pr._valstybinės f-jos'!O110+'10 pr._skolintos lėšos (2)'!O42+'[1]11 pr._apyvartinės lėšos'!O152+'7 pr._kita dotacija (2)'!O171</f>
        <v>108837</v>
      </c>
      <c r="P27" s="229" t="s">
        <v>388</v>
      </c>
      <c r="Q27" s="228">
        <f>'4 pr._savarankiškos f-jos (2)'!Q29+'5 pr._valstybinės f-jos'!R22+'6 pr._mokinio krepšelis'!Q23+'7 pr._kita dotacija (2)'!R78+'[1]8 pr._aplinkos apsaugos s. p.'!Q18+'9 pr._įstaigų pajamos (2)'!Q30+'10 pr._skolintos lėšos (2)'!Q24+'[1]11 pr._apyvartinės lėšos'!Q25</f>
        <v>726068</v>
      </c>
    </row>
    <row r="28" spans="1:17" x14ac:dyDescent="0.25">
      <c r="A28" s="7" t="s">
        <v>83</v>
      </c>
      <c r="B28" s="8" t="s">
        <v>74</v>
      </c>
      <c r="C28" s="197">
        <f t="shared" si="0"/>
        <v>3092854</v>
      </c>
      <c r="D28" s="197">
        <f>'4 pr._savarankiškos f-jos (2)'!E212+'9 pr._įstaigų pajamos (2)'!E96+'10 pr._skolintos lėšos (2)'!E46+'[1]11 pr._apyvartinės lėšos'!E183+'7 pr._kita dotacija (2)'!E217</f>
        <v>1850044</v>
      </c>
      <c r="E28" s="197">
        <f>'4 pr._savarankiškos f-jos (2)'!F212+'9 pr._įstaigų pajamos (2)'!F96+'10 pr._skolintos lėšos (2)'!F46+'[1]11 pr._apyvartinės lėšos'!F183+'7 pr._kita dotacija (2)'!F217</f>
        <v>949036</v>
      </c>
      <c r="F28" s="197">
        <f>'4 pr._savarankiškos f-jos (2)'!G212+'9 pr._įstaigų pajamos (2)'!G96+'10 pr._skolintos lėšos (2)'!G46+'[1]11 pr._apyvartinės lėšos'!G183+'7 pr._kita dotacija (2)'!G217</f>
        <v>1242810</v>
      </c>
      <c r="G28" s="196">
        <f>'4 pr._savarankiškos f-jos (2)'!H212+'9 pr._įstaigų pajamos (2)'!H96+'10 pr._skolintos lėšos (2)'!H46+'[1]11 pr._apyvartinės lėšos'!H183+'7 pr._kita dotacija (2)'!H217</f>
        <v>21536</v>
      </c>
      <c r="H28" s="196">
        <f>'4 pr._savarankiškos f-jos (2)'!I212+'9 pr._įstaigų pajamos (2)'!I96+'10 pr._skolintos lėšos (2)'!I46+'[1]11 pr._apyvartinės lėšos'!I183+'7 pr._kita dotacija (2)'!I217</f>
        <v>47944</v>
      </c>
      <c r="I28" s="196">
        <f>'4 pr._savarankiškos f-jos (2)'!J212+'9 pr._įstaigų pajamos (2)'!J96+'10 pr._skolintos lėšos (2)'!J46+'[1]11 pr._apyvartinės lėšos'!J183+'7 pr._kita dotacija (2)'!J217</f>
        <v>0</v>
      </c>
      <c r="J28" s="196">
        <f>'4 pr._savarankiškos f-jos (2)'!K212+'9 pr._įstaigų pajamos (2)'!K96+'10 pr._skolintos lėšos (2)'!K46+'[1]11 pr._apyvartinės lėšos'!K183+'7 pr._kita dotacija (2)'!K217</f>
        <v>-26408</v>
      </c>
      <c r="K28" s="10">
        <f>'4 pr._savarankiškos f-jos (2)'!L212+'9 pr._įstaigų pajamos (2)'!L96+'10 pr._skolintos lėšos (2)'!L46+'[1]11 pr._apyvartinės lėšos'!L183+'7 pr._kita dotacija (2)'!L217</f>
        <v>3114390</v>
      </c>
      <c r="L28" s="10">
        <f>'4 pr._savarankiškos f-jos (2)'!M212+'9 pr._įstaigų pajamos (2)'!M96+'10 pr._skolintos lėšos (2)'!M46+'[1]11 pr._apyvartinės lėšos'!M183+'7 pr._kita dotacija (2)'!M217</f>
        <v>1897988</v>
      </c>
      <c r="M28" s="10">
        <f>'4 pr._savarankiškos f-jos (2)'!N212+'9 pr._įstaigų pajamos (2)'!N96+'10 pr._skolintos lėšos (2)'!N46+'[1]11 pr._apyvartinės lėšos'!N183+'7 pr._kita dotacija (2)'!N217</f>
        <v>949036</v>
      </c>
      <c r="N28" s="10">
        <f>'4 pr._savarankiškos f-jos (2)'!O212+'9 pr._įstaigų pajamos (2)'!O96+'10 pr._skolintos lėšos (2)'!O46+'[1]11 pr._apyvartinės lėšos'!O183+'7 pr._kita dotacija (2)'!O217</f>
        <v>1216402</v>
      </c>
      <c r="P28" s="229" t="s">
        <v>387</v>
      </c>
      <c r="Q28" s="228">
        <f>'4 pr._savarankiškos f-jos (2)'!Q30+'5 pr._valstybinės f-jos'!R23+'6 pr._mokinio krepšelis'!Q24+'7 pr._kita dotacija (2)'!R79+'[1]8 pr._aplinkos apsaugos s. p.'!Q19+'9 pr._įstaigų pajamos (2)'!Q31+'10 pr._skolintos lėšos (2)'!Q25+'[1]11 pr._apyvartinės lėšos'!Q26</f>
        <v>3346533</v>
      </c>
    </row>
    <row r="29" spans="1:17" x14ac:dyDescent="0.25">
      <c r="A29" s="7" t="s">
        <v>84</v>
      </c>
      <c r="B29" s="8" t="s">
        <v>76</v>
      </c>
      <c r="C29" s="197">
        <f t="shared" si="0"/>
        <v>5445432</v>
      </c>
      <c r="D29" s="197">
        <f>'4 pr._savarankiškos f-jos (2)'!E221+'5 pr._valstybinės f-jos'!E120+'9 pr._įstaigų pajamos (2)'!E102+'[1]11 pr._apyvartinės lėšos'!E194+'7 pr._kita dotacija (2)'!E227</f>
        <v>5300622</v>
      </c>
      <c r="E29" s="197">
        <f>'4 pr._savarankiškos f-jos (2)'!F221+'5 pr._valstybinės f-jos'!F120+'9 pr._įstaigų pajamos (2)'!F102+'[1]11 pr._apyvartinės lėšos'!F194+'7 pr._kita dotacija (2)'!F227</f>
        <v>948735</v>
      </c>
      <c r="F29" s="197">
        <f>'4 pr._savarankiškos f-jos (2)'!G221+'5 pr._valstybinės f-jos'!G120+'9 pr._įstaigų pajamos (2)'!G102+'[1]11 pr._apyvartinės lėšos'!G194+'7 pr._kita dotacija (2)'!G227</f>
        <v>144810</v>
      </c>
      <c r="G29" s="196">
        <f>'4 pr._savarankiškos f-jos (2)'!H221+'5 pr._valstybinės f-jos'!H120+'9 pr._įstaigų pajamos (2)'!H102+'[1]11 pr._apyvartinės lėšos'!H194+'7 pr._kita dotacija (2)'!H227</f>
        <v>-151439</v>
      </c>
      <c r="H29" s="196">
        <f>'4 pr._savarankiškos f-jos (2)'!I221+'5 pr._valstybinės f-jos'!I120+'9 pr._įstaigų pajamos (2)'!I102+'[1]11 pr._apyvartinės lėšos'!I194+'7 pr._kita dotacija (2)'!I227</f>
        <v>-156936</v>
      </c>
      <c r="I29" s="196">
        <f>'4 pr._savarankiškos f-jos (2)'!J221+'5 pr._valstybinės f-jos'!J120+'9 pr._įstaigų pajamos (2)'!J102+'[1]11 pr._apyvartinės lėšos'!J194+'7 pr._kita dotacija (2)'!J227</f>
        <v>0</v>
      </c>
      <c r="J29" s="196">
        <f>'4 pr._savarankiškos f-jos (2)'!K221+'5 pr._valstybinės f-jos'!K120+'9 pr._įstaigų pajamos (2)'!K102+'[1]11 pr._apyvartinės lėšos'!K194+'7 pr._kita dotacija (2)'!K227</f>
        <v>5497</v>
      </c>
      <c r="K29" s="10">
        <f>'4 pr._savarankiškos f-jos (2)'!L221+'5 pr._valstybinės f-jos'!L120+'9 pr._įstaigų pajamos (2)'!L102+'[1]11 pr._apyvartinės lėšos'!L194+'7 pr._kita dotacija (2)'!L227</f>
        <v>5293993</v>
      </c>
      <c r="L29" s="10">
        <f>'4 pr._savarankiškos f-jos (2)'!M221+'5 pr._valstybinės f-jos'!M120+'9 pr._įstaigų pajamos (2)'!M102+'[1]11 pr._apyvartinės lėšos'!M194+'7 pr._kita dotacija (2)'!M227</f>
        <v>5143686</v>
      </c>
      <c r="M29" s="10">
        <f>'4 pr._savarankiškos f-jos (2)'!N221+'5 pr._valstybinės f-jos'!N120+'9 pr._įstaigų pajamos (2)'!N102+'[1]11 pr._apyvartinės lėšos'!N194+'7 pr._kita dotacija (2)'!N227</f>
        <v>948735</v>
      </c>
      <c r="N29" s="10">
        <f>'4 pr._savarankiškos f-jos (2)'!O221+'5 pr._valstybinės f-jos'!O120+'9 pr._įstaigų pajamos (2)'!O102+'[1]11 pr._apyvartinės lėšos'!O194+'7 pr._kita dotacija (2)'!O227</f>
        <v>150307</v>
      </c>
      <c r="P29" s="229" t="s">
        <v>386</v>
      </c>
      <c r="Q29" s="228">
        <f>'4 pr._savarankiškos f-jos (2)'!Q31+'5 pr._valstybinės f-jos'!R24+'6 pr._mokinio krepšelis'!Q25+'7 pr._kita dotacija (2)'!R81+'[1]8 pr._aplinkos apsaugos s. p.'!Q20+'9 pr._įstaigų pajamos (2)'!Q32+'10 pr._skolintos lėšos (2)'!Q26+'[1]11 pr._apyvartinės lėšos'!Q27</f>
        <v>17240175</v>
      </c>
    </row>
    <row r="30" spans="1:17" x14ac:dyDescent="0.25">
      <c r="A30" s="36" t="s">
        <v>85</v>
      </c>
      <c r="B30" s="37" t="s">
        <v>190</v>
      </c>
      <c r="C30" s="193">
        <f>SUM(C23:C29)</f>
        <v>39007175</v>
      </c>
      <c r="D30" s="193">
        <f>SUM(D23:D29)</f>
        <v>31809755</v>
      </c>
      <c r="E30" s="193">
        <f>SUM(E23:E29)</f>
        <v>14529880</v>
      </c>
      <c r="F30" s="193">
        <f>SUM(F23:F29)</f>
        <v>7197420</v>
      </c>
      <c r="G30" s="192">
        <f t="shared" ref="G30:N30" si="1">SUM(G23:G29)</f>
        <v>235522</v>
      </c>
      <c r="H30" s="192">
        <f t="shared" si="1"/>
        <v>165760</v>
      </c>
      <c r="I30" s="192">
        <f t="shared" si="1"/>
        <v>22589</v>
      </c>
      <c r="J30" s="192">
        <f t="shared" si="1"/>
        <v>69762</v>
      </c>
      <c r="K30" s="39">
        <f t="shared" si="1"/>
        <v>39242697</v>
      </c>
      <c r="L30" s="39">
        <f t="shared" si="1"/>
        <v>31975515</v>
      </c>
      <c r="M30" s="39">
        <f t="shared" si="1"/>
        <v>14552469</v>
      </c>
      <c r="N30" s="39">
        <f t="shared" si="1"/>
        <v>7267182</v>
      </c>
      <c r="P30" s="229" t="s">
        <v>385</v>
      </c>
      <c r="Q30" s="228">
        <f>'4 pr._savarankiškos f-jos (2)'!Q32+'5 pr._valstybinės f-jos'!R25+'6 pr._mokinio krepšelis'!Q26+'7 pr._kita dotacija (2)'!R82+'[1]8 pr._aplinkos apsaugos s. p.'!Q21+'9 pr._įstaigų pajamos (2)'!Q33+'10 pr._skolintos lėšos (2)'!Q27+'[1]11 pr._apyvartinės lėšos'!Q28</f>
        <v>5487577</v>
      </c>
    </row>
    <row r="31" spans="1:17" x14ac:dyDescent="0.25">
      <c r="A31" s="14"/>
      <c r="B31" s="190"/>
      <c r="C31" s="190"/>
      <c r="D31" s="190"/>
      <c r="E31" s="190"/>
      <c r="F31" s="190"/>
      <c r="G31" s="190"/>
      <c r="H31" s="190"/>
      <c r="I31" s="190"/>
      <c r="J31" s="190"/>
      <c r="K31" s="190"/>
      <c r="L31" s="190"/>
      <c r="M31" s="190"/>
      <c r="P31" s="227" t="s">
        <v>190</v>
      </c>
      <c r="Q31" s="226">
        <f>SUM(Q21:Q30)</f>
        <v>39242697</v>
      </c>
    </row>
    <row r="32" spans="1:17" x14ac:dyDescent="0.25">
      <c r="A32" s="14"/>
      <c r="B32" s="14"/>
      <c r="C32" s="14"/>
      <c r="D32" s="14"/>
      <c r="E32" s="14"/>
      <c r="F32" s="14"/>
      <c r="P32" s="151"/>
      <c r="Q32" s="151"/>
    </row>
    <row r="33" spans="1:17" x14ac:dyDescent="0.25">
      <c r="A33" s="14"/>
      <c r="B33" s="14"/>
      <c r="C33" s="14"/>
      <c r="D33" s="14"/>
      <c r="E33" s="14"/>
      <c r="F33" s="14"/>
      <c r="P33" s="151"/>
      <c r="Q33" s="151">
        <f>K30-Q31</f>
        <v>0</v>
      </c>
    </row>
    <row r="34" spans="1:17" x14ac:dyDescent="0.25">
      <c r="A34" s="14"/>
      <c r="B34" s="14"/>
      <c r="C34" s="14"/>
      <c r="D34" s="14"/>
      <c r="E34" s="14"/>
      <c r="F34" s="14"/>
    </row>
    <row r="35" spans="1:17" x14ac:dyDescent="0.25">
      <c r="A35" s="14"/>
      <c r="B35" s="14"/>
      <c r="C35" s="14"/>
      <c r="D35" s="14"/>
      <c r="E35" s="14"/>
      <c r="F35" s="14"/>
    </row>
    <row r="36" spans="1:17" x14ac:dyDescent="0.25">
      <c r="A36" s="14"/>
      <c r="B36" s="14"/>
      <c r="C36" s="14"/>
      <c r="D36" s="14"/>
      <c r="E36" s="14"/>
      <c r="F36" s="14"/>
    </row>
    <row r="37" spans="1:17" x14ac:dyDescent="0.25">
      <c r="A37" s="14"/>
      <c r="B37" s="14"/>
      <c r="C37" s="14"/>
      <c r="D37" s="14"/>
      <c r="E37" s="14"/>
      <c r="F37" s="14"/>
    </row>
    <row r="38" spans="1:17" x14ac:dyDescent="0.25">
      <c r="A38" s="14"/>
      <c r="B38" s="14"/>
      <c r="C38" s="14"/>
      <c r="D38" s="14"/>
      <c r="E38" s="14"/>
      <c r="F38" s="14"/>
    </row>
    <row r="39" spans="1:17" x14ac:dyDescent="0.25">
      <c r="A39" s="14"/>
      <c r="B39" s="14"/>
      <c r="C39" s="14"/>
      <c r="D39" s="14"/>
      <c r="E39" s="14"/>
      <c r="F39" s="14"/>
      <c r="G39" s="2" t="s">
        <v>191</v>
      </c>
    </row>
    <row r="40" spans="1:17" x14ac:dyDescent="0.25">
      <c r="A40" s="14"/>
      <c r="B40" s="14"/>
      <c r="C40" s="14"/>
      <c r="D40" s="14"/>
      <c r="E40" s="14"/>
      <c r="F40" s="14"/>
    </row>
    <row r="41" spans="1:17" x14ac:dyDescent="0.25">
      <c r="A41" s="14"/>
      <c r="B41" s="14"/>
      <c r="C41" s="14"/>
      <c r="D41" s="14"/>
      <c r="E41" s="14"/>
      <c r="F41" s="14"/>
    </row>
    <row r="42" spans="1:17" x14ac:dyDescent="0.25">
      <c r="A42" s="14"/>
      <c r="B42" s="14"/>
      <c r="C42" s="14"/>
      <c r="D42" s="14"/>
      <c r="E42" s="14"/>
      <c r="F42" s="14"/>
    </row>
    <row r="43" spans="1:17" x14ac:dyDescent="0.25">
      <c r="A43" s="14"/>
      <c r="B43" s="14"/>
      <c r="C43" s="14"/>
      <c r="D43" s="14"/>
      <c r="E43" s="14"/>
      <c r="F43" s="14"/>
    </row>
    <row r="44" spans="1:17" x14ac:dyDescent="0.25">
      <c r="A44" s="14"/>
      <c r="B44" s="14"/>
      <c r="C44" s="14"/>
      <c r="D44" s="14"/>
      <c r="E44" s="14"/>
      <c r="F44" s="14"/>
    </row>
    <row r="45" spans="1:17" x14ac:dyDescent="0.25">
      <c r="A45" s="14"/>
      <c r="B45" s="14"/>
      <c r="C45" s="14"/>
      <c r="D45" s="14"/>
      <c r="E45" s="14"/>
      <c r="F45" s="14"/>
    </row>
    <row r="46" spans="1:17" x14ac:dyDescent="0.25">
      <c r="A46" s="14"/>
      <c r="B46" s="14"/>
      <c r="C46" s="14"/>
      <c r="D46" s="14"/>
      <c r="E46" s="14"/>
      <c r="F46" s="14"/>
    </row>
    <row r="47" spans="1:17" x14ac:dyDescent="0.25">
      <c r="A47" s="14"/>
      <c r="B47" s="14"/>
      <c r="C47" s="14"/>
      <c r="D47" s="14"/>
      <c r="E47" s="14"/>
      <c r="F47" s="14"/>
    </row>
    <row r="48" spans="1:17" x14ac:dyDescent="0.25">
      <c r="A48" s="14"/>
      <c r="B48" s="14"/>
      <c r="C48" s="14"/>
      <c r="D48" s="14"/>
      <c r="E48" s="14"/>
      <c r="F48" s="14"/>
    </row>
    <row r="49" spans="1:6" x14ac:dyDescent="0.25">
      <c r="A49" s="14"/>
      <c r="B49" s="14"/>
      <c r="C49" s="14"/>
      <c r="D49" s="14"/>
      <c r="E49" s="14"/>
      <c r="F49" s="14"/>
    </row>
    <row r="50" spans="1:6" x14ac:dyDescent="0.25">
      <c r="A50" s="14"/>
      <c r="B50" s="14"/>
      <c r="C50" s="14"/>
      <c r="D50" s="14"/>
      <c r="E50" s="14"/>
      <c r="F50" s="14"/>
    </row>
    <row r="51" spans="1:6" x14ac:dyDescent="0.25">
      <c r="A51" s="14"/>
      <c r="B51" s="14"/>
      <c r="C51" s="14"/>
      <c r="D51" s="14"/>
      <c r="E51" s="14"/>
      <c r="F51" s="14"/>
    </row>
    <row r="52" spans="1:6" x14ac:dyDescent="0.25">
      <c r="A52" s="14"/>
      <c r="B52" s="14"/>
      <c r="C52" s="14"/>
      <c r="D52" s="14"/>
      <c r="E52" s="14"/>
      <c r="F52" s="14"/>
    </row>
    <row r="53" spans="1:6" x14ac:dyDescent="0.25">
      <c r="A53" s="14"/>
      <c r="B53" s="14"/>
      <c r="C53" s="14"/>
      <c r="D53" s="14"/>
      <c r="E53" s="14"/>
      <c r="F53" s="14"/>
    </row>
    <row r="54" spans="1:6" x14ac:dyDescent="0.25">
      <c r="A54" s="14"/>
      <c r="B54" s="14"/>
      <c r="C54" s="14"/>
      <c r="D54" s="14"/>
      <c r="E54" s="14"/>
      <c r="F54" s="14"/>
    </row>
    <row r="55" spans="1:6" x14ac:dyDescent="0.25">
      <c r="A55" s="14"/>
      <c r="B55" s="14"/>
      <c r="C55" s="14"/>
      <c r="D55" s="14"/>
      <c r="E55" s="14"/>
      <c r="F55" s="14"/>
    </row>
    <row r="56" spans="1:6" x14ac:dyDescent="0.25">
      <c r="A56" s="14"/>
      <c r="B56" s="14"/>
      <c r="C56" s="14"/>
      <c r="D56" s="14"/>
      <c r="E56" s="14"/>
      <c r="F56" s="14"/>
    </row>
    <row r="57" spans="1:6" x14ac:dyDescent="0.25">
      <c r="A57" s="14"/>
      <c r="B57" s="14"/>
      <c r="C57" s="14"/>
      <c r="D57" s="14"/>
      <c r="E57" s="14"/>
      <c r="F57" s="14"/>
    </row>
    <row r="58" spans="1:6" x14ac:dyDescent="0.25">
      <c r="A58" s="14"/>
      <c r="B58" s="14"/>
      <c r="C58" s="14"/>
      <c r="D58" s="14"/>
      <c r="E58" s="14"/>
      <c r="F58" s="14"/>
    </row>
    <row r="59" spans="1:6" x14ac:dyDescent="0.25">
      <c r="A59" s="14"/>
      <c r="B59" s="14"/>
      <c r="C59" s="14"/>
      <c r="D59" s="14"/>
      <c r="E59" s="14"/>
      <c r="F59" s="14"/>
    </row>
    <row r="60" spans="1:6" x14ac:dyDescent="0.25">
      <c r="A60" s="14"/>
      <c r="B60" s="14"/>
      <c r="C60" s="14"/>
      <c r="D60" s="14"/>
      <c r="E60" s="14"/>
      <c r="F60" s="14"/>
    </row>
    <row r="61" spans="1:6" x14ac:dyDescent="0.25">
      <c r="A61" s="14"/>
      <c r="B61" s="14"/>
      <c r="C61" s="14"/>
      <c r="D61" s="14"/>
      <c r="E61" s="14"/>
      <c r="F61" s="14"/>
    </row>
    <row r="62" spans="1:6" x14ac:dyDescent="0.25">
      <c r="A62" s="14"/>
      <c r="B62" s="14"/>
      <c r="C62" s="14"/>
      <c r="D62" s="14"/>
      <c r="E62" s="14"/>
      <c r="F62" s="14"/>
    </row>
    <row r="63" spans="1:6" x14ac:dyDescent="0.25">
      <c r="A63" s="14"/>
      <c r="B63" s="14"/>
      <c r="C63" s="14"/>
      <c r="D63" s="14"/>
      <c r="E63" s="14"/>
      <c r="F63" s="14"/>
    </row>
    <row r="64" spans="1:6" x14ac:dyDescent="0.25">
      <c r="A64" s="14"/>
      <c r="B64" s="14"/>
      <c r="C64" s="14"/>
      <c r="D64" s="14"/>
      <c r="E64" s="14"/>
      <c r="F64" s="14"/>
    </row>
    <row r="65" spans="1:6" x14ac:dyDescent="0.25">
      <c r="A65" s="14"/>
      <c r="B65" s="14"/>
      <c r="C65" s="14"/>
      <c r="D65" s="14"/>
      <c r="E65" s="14"/>
      <c r="F65" s="14"/>
    </row>
    <row r="66" spans="1:6" x14ac:dyDescent="0.25">
      <c r="A66" s="14"/>
      <c r="B66" s="14"/>
      <c r="C66" s="14"/>
      <c r="D66" s="14"/>
      <c r="E66" s="14"/>
      <c r="F66" s="14"/>
    </row>
    <row r="67" spans="1:6" x14ac:dyDescent="0.25">
      <c r="A67" s="14"/>
      <c r="B67" s="14"/>
      <c r="C67" s="14"/>
      <c r="D67" s="14"/>
      <c r="E67" s="14"/>
      <c r="F67" s="14"/>
    </row>
    <row r="68" spans="1:6" x14ac:dyDescent="0.25">
      <c r="A68" s="14"/>
      <c r="B68" s="14"/>
      <c r="C68" s="14"/>
      <c r="D68" s="14"/>
      <c r="E68" s="14"/>
      <c r="F68" s="14"/>
    </row>
    <row r="69" spans="1:6" x14ac:dyDescent="0.25">
      <c r="A69" s="14"/>
      <c r="B69" s="14"/>
      <c r="C69" s="14"/>
      <c r="D69" s="14"/>
      <c r="E69" s="14"/>
      <c r="F69" s="14"/>
    </row>
    <row r="70" spans="1:6" x14ac:dyDescent="0.25">
      <c r="A70" s="14"/>
      <c r="B70" s="14"/>
      <c r="C70" s="14"/>
      <c r="D70" s="14"/>
      <c r="E70" s="14"/>
      <c r="F70" s="14"/>
    </row>
    <row r="71" spans="1:6" x14ac:dyDescent="0.25">
      <c r="A71" s="14"/>
      <c r="B71" s="14"/>
      <c r="C71" s="14"/>
      <c r="D71" s="14"/>
      <c r="E71" s="14"/>
      <c r="F71" s="14"/>
    </row>
    <row r="72" spans="1:6" x14ac:dyDescent="0.25">
      <c r="A72" s="14"/>
      <c r="B72" s="14"/>
      <c r="C72" s="14"/>
      <c r="D72" s="14"/>
      <c r="E72" s="14"/>
      <c r="F72" s="14"/>
    </row>
    <row r="73" spans="1:6" x14ac:dyDescent="0.25">
      <c r="A73" s="14"/>
      <c r="B73" s="14"/>
      <c r="C73" s="14"/>
      <c r="D73" s="14"/>
      <c r="E73" s="14"/>
      <c r="F73" s="14"/>
    </row>
    <row r="74" spans="1:6" x14ac:dyDescent="0.25">
      <c r="A74" s="14"/>
      <c r="B74" s="14"/>
      <c r="C74" s="14"/>
      <c r="D74" s="14"/>
      <c r="E74" s="14"/>
      <c r="F74" s="14"/>
    </row>
    <row r="75" spans="1:6" x14ac:dyDescent="0.25">
      <c r="A75" s="14"/>
      <c r="B75" s="14"/>
      <c r="C75" s="14"/>
      <c r="D75" s="14"/>
      <c r="E75" s="14"/>
      <c r="F75" s="14"/>
    </row>
    <row r="76" spans="1:6" x14ac:dyDescent="0.25">
      <c r="A76" s="14"/>
      <c r="B76" s="14"/>
      <c r="C76" s="14"/>
      <c r="D76" s="14"/>
      <c r="E76" s="14"/>
      <c r="F76" s="14"/>
    </row>
    <row r="77" spans="1:6" x14ac:dyDescent="0.25">
      <c r="A77" s="14"/>
      <c r="B77" s="14"/>
      <c r="C77" s="14"/>
      <c r="D77" s="14"/>
      <c r="E77" s="14"/>
      <c r="F77" s="14"/>
    </row>
    <row r="78" spans="1:6" x14ac:dyDescent="0.25">
      <c r="A78" s="14"/>
      <c r="B78" s="14"/>
      <c r="C78" s="14"/>
      <c r="D78" s="14"/>
      <c r="E78" s="14"/>
      <c r="F78" s="14"/>
    </row>
    <row r="79" spans="1:6" x14ac:dyDescent="0.25">
      <c r="A79" s="14"/>
      <c r="B79" s="14"/>
      <c r="C79" s="14"/>
      <c r="D79" s="14"/>
      <c r="E79" s="14"/>
      <c r="F79" s="14"/>
    </row>
    <row r="80" spans="1:6" x14ac:dyDescent="0.25">
      <c r="A80" s="14"/>
      <c r="B80" s="14"/>
      <c r="C80" s="14"/>
      <c r="D80" s="14"/>
      <c r="E80" s="14"/>
      <c r="F80" s="14"/>
    </row>
    <row r="81" spans="1:6" x14ac:dyDescent="0.25">
      <c r="A81" s="14"/>
      <c r="B81" s="14"/>
      <c r="C81" s="14"/>
      <c r="D81" s="14"/>
      <c r="E81" s="14"/>
      <c r="F81" s="14"/>
    </row>
    <row r="82" spans="1:6" x14ac:dyDescent="0.25">
      <c r="A82" s="14"/>
      <c r="B82" s="14"/>
      <c r="C82" s="14"/>
      <c r="D82" s="14"/>
      <c r="E82" s="14"/>
      <c r="F82" s="14"/>
    </row>
    <row r="83" spans="1:6" x14ac:dyDescent="0.25">
      <c r="A83" s="14"/>
      <c r="B83" s="14"/>
      <c r="C83" s="14"/>
      <c r="D83" s="14"/>
      <c r="E83" s="14"/>
      <c r="F83" s="14"/>
    </row>
    <row r="84" spans="1:6" x14ac:dyDescent="0.25">
      <c r="A84" s="14"/>
      <c r="B84" s="14"/>
      <c r="C84" s="14"/>
      <c r="D84" s="14"/>
      <c r="E84" s="14"/>
      <c r="F84" s="14"/>
    </row>
    <row r="85" spans="1:6" x14ac:dyDescent="0.25">
      <c r="A85" s="14"/>
      <c r="B85" s="14"/>
      <c r="C85" s="14"/>
      <c r="D85" s="14"/>
      <c r="E85" s="14"/>
      <c r="F85" s="14"/>
    </row>
    <row r="86" spans="1:6" x14ac:dyDescent="0.25">
      <c r="A86" s="14"/>
      <c r="B86" s="14"/>
      <c r="C86" s="14"/>
      <c r="D86" s="14"/>
      <c r="E86" s="14"/>
      <c r="F86" s="14"/>
    </row>
    <row r="87" spans="1:6" x14ac:dyDescent="0.25">
      <c r="A87" s="14"/>
      <c r="B87" s="14"/>
      <c r="C87" s="14"/>
      <c r="D87" s="14"/>
      <c r="E87" s="14"/>
      <c r="F87" s="14"/>
    </row>
    <row r="88" spans="1:6" x14ac:dyDescent="0.25">
      <c r="A88" s="14"/>
      <c r="B88" s="14"/>
      <c r="C88" s="14"/>
      <c r="D88" s="14"/>
      <c r="E88" s="14"/>
      <c r="F88" s="14"/>
    </row>
    <row r="89" spans="1:6" x14ac:dyDescent="0.25">
      <c r="A89" s="14"/>
      <c r="B89" s="14"/>
      <c r="C89" s="14"/>
      <c r="D89" s="14"/>
      <c r="E89" s="14"/>
      <c r="F89" s="14"/>
    </row>
    <row r="90" spans="1:6" x14ac:dyDescent="0.25">
      <c r="A90" s="14"/>
      <c r="B90" s="14"/>
      <c r="C90" s="14"/>
      <c r="D90" s="14"/>
      <c r="E90" s="14"/>
      <c r="F90" s="14"/>
    </row>
    <row r="91" spans="1:6" x14ac:dyDescent="0.25">
      <c r="A91" s="14"/>
      <c r="B91" s="14"/>
      <c r="C91" s="14"/>
      <c r="D91" s="14"/>
      <c r="E91" s="14"/>
      <c r="F91" s="14"/>
    </row>
    <row r="92" spans="1:6" x14ac:dyDescent="0.25">
      <c r="A92" s="14"/>
      <c r="B92" s="14"/>
      <c r="C92" s="14"/>
      <c r="D92" s="14"/>
      <c r="E92" s="14"/>
      <c r="F92" s="14"/>
    </row>
    <row r="93" spans="1:6" x14ac:dyDescent="0.25">
      <c r="A93" s="14"/>
      <c r="B93" s="14"/>
      <c r="C93" s="14"/>
      <c r="D93" s="14"/>
      <c r="E93" s="14"/>
      <c r="F93" s="14"/>
    </row>
    <row r="94" spans="1:6" x14ac:dyDescent="0.25">
      <c r="A94" s="14"/>
      <c r="B94" s="14"/>
      <c r="C94" s="14"/>
      <c r="D94" s="14"/>
      <c r="E94" s="14"/>
      <c r="F94" s="14"/>
    </row>
    <row r="95" spans="1:6" x14ac:dyDescent="0.25">
      <c r="A95" s="14"/>
      <c r="B95" s="14"/>
      <c r="C95" s="14"/>
      <c r="D95" s="14"/>
      <c r="E95" s="14"/>
      <c r="F95" s="14"/>
    </row>
    <row r="96" spans="1:6" x14ac:dyDescent="0.25">
      <c r="A96" s="14"/>
      <c r="B96" s="14"/>
      <c r="C96" s="14"/>
      <c r="D96" s="14"/>
      <c r="E96" s="14"/>
      <c r="F96" s="14"/>
    </row>
    <row r="97" spans="1:6" x14ac:dyDescent="0.25">
      <c r="A97" s="14"/>
      <c r="B97" s="14"/>
      <c r="C97" s="14"/>
      <c r="D97" s="14"/>
      <c r="E97" s="14"/>
      <c r="F97" s="14"/>
    </row>
    <row r="98" spans="1:6" x14ac:dyDescent="0.25">
      <c r="A98" s="14"/>
      <c r="B98" s="14"/>
      <c r="C98" s="14"/>
      <c r="D98" s="14"/>
      <c r="E98" s="14"/>
      <c r="F98" s="14"/>
    </row>
    <row r="99" spans="1:6" x14ac:dyDescent="0.25">
      <c r="A99" s="14"/>
      <c r="B99" s="14"/>
      <c r="C99" s="14"/>
      <c r="D99" s="14"/>
      <c r="E99" s="14"/>
      <c r="F99" s="14"/>
    </row>
    <row r="100" spans="1:6" x14ac:dyDescent="0.25">
      <c r="A100" s="14"/>
      <c r="B100" s="14"/>
      <c r="C100" s="14"/>
      <c r="D100" s="14"/>
      <c r="E100" s="14"/>
      <c r="F100" s="14"/>
    </row>
    <row r="101" spans="1:6" x14ac:dyDescent="0.25">
      <c r="A101" s="14"/>
      <c r="B101" s="14"/>
      <c r="C101" s="14"/>
      <c r="D101" s="14"/>
      <c r="E101" s="14"/>
      <c r="F101" s="14"/>
    </row>
    <row r="102" spans="1:6" x14ac:dyDescent="0.25">
      <c r="A102" s="14"/>
      <c r="B102" s="14"/>
      <c r="C102" s="14"/>
      <c r="D102" s="14"/>
      <c r="E102" s="14"/>
      <c r="F102" s="14"/>
    </row>
    <row r="103" spans="1:6" x14ac:dyDescent="0.25">
      <c r="A103" s="14"/>
      <c r="B103" s="14"/>
      <c r="C103" s="14"/>
      <c r="D103" s="14"/>
      <c r="E103" s="14"/>
      <c r="F103" s="14"/>
    </row>
    <row r="104" spans="1:6" x14ac:dyDescent="0.25">
      <c r="A104" s="14"/>
      <c r="B104" s="14"/>
      <c r="C104" s="14"/>
      <c r="D104" s="14"/>
      <c r="E104" s="14"/>
      <c r="F104" s="14"/>
    </row>
    <row r="105" spans="1:6" x14ac:dyDescent="0.25">
      <c r="A105" s="14"/>
      <c r="B105" s="14"/>
      <c r="C105" s="14"/>
      <c r="D105" s="14"/>
      <c r="E105" s="14"/>
      <c r="F105" s="14"/>
    </row>
    <row r="106" spans="1:6" x14ac:dyDescent="0.25">
      <c r="A106" s="14"/>
      <c r="B106" s="14"/>
      <c r="C106" s="14"/>
      <c r="D106" s="14"/>
      <c r="E106" s="14"/>
      <c r="F106" s="14"/>
    </row>
    <row r="107" spans="1:6" x14ac:dyDescent="0.25">
      <c r="A107" s="14"/>
      <c r="B107" s="14"/>
      <c r="C107" s="14"/>
      <c r="D107" s="14"/>
      <c r="E107" s="14"/>
      <c r="F107" s="14"/>
    </row>
    <row r="108" spans="1:6" x14ac:dyDescent="0.25">
      <c r="A108" s="14"/>
      <c r="B108" s="14"/>
      <c r="C108" s="14"/>
      <c r="D108" s="14"/>
      <c r="E108" s="14"/>
      <c r="F108" s="14"/>
    </row>
    <row r="109" spans="1:6" x14ac:dyDescent="0.25">
      <c r="A109" s="14"/>
      <c r="B109" s="14"/>
      <c r="C109" s="14"/>
      <c r="D109" s="14"/>
      <c r="E109" s="14"/>
      <c r="F109" s="14"/>
    </row>
    <row r="110" spans="1:6" x14ac:dyDescent="0.25">
      <c r="A110" s="14"/>
      <c r="B110" s="14"/>
      <c r="C110" s="14"/>
      <c r="D110" s="14"/>
      <c r="E110" s="14"/>
      <c r="F110" s="14"/>
    </row>
    <row r="111" spans="1:6" x14ac:dyDescent="0.25">
      <c r="A111" s="14"/>
      <c r="B111" s="14"/>
      <c r="C111" s="14"/>
      <c r="D111" s="14"/>
      <c r="E111" s="14"/>
      <c r="F111" s="14"/>
    </row>
    <row r="112" spans="1:6" x14ac:dyDescent="0.25">
      <c r="A112" s="14"/>
      <c r="B112" s="14"/>
      <c r="C112" s="14"/>
      <c r="D112" s="14"/>
      <c r="E112" s="14"/>
      <c r="F112" s="14"/>
    </row>
    <row r="113" spans="1:6" x14ac:dyDescent="0.25">
      <c r="A113" s="14"/>
      <c r="B113" s="14"/>
      <c r="C113" s="14"/>
      <c r="D113" s="14"/>
      <c r="E113" s="14"/>
      <c r="F113" s="14"/>
    </row>
    <row r="114" spans="1:6" x14ac:dyDescent="0.25">
      <c r="A114" s="14"/>
      <c r="B114" s="14"/>
      <c r="C114" s="14"/>
      <c r="D114" s="14"/>
      <c r="E114" s="14"/>
      <c r="F114" s="14"/>
    </row>
    <row r="115" spans="1:6" x14ac:dyDescent="0.25">
      <c r="A115" s="14"/>
      <c r="B115" s="14"/>
      <c r="C115" s="14"/>
      <c r="D115" s="14"/>
      <c r="E115" s="14"/>
      <c r="F115" s="14"/>
    </row>
    <row r="116" spans="1:6" x14ac:dyDescent="0.25">
      <c r="A116" s="14"/>
      <c r="B116" s="14"/>
      <c r="C116" s="14"/>
      <c r="D116" s="14"/>
      <c r="E116" s="14"/>
      <c r="F116" s="14"/>
    </row>
    <row r="117" spans="1:6" x14ac:dyDescent="0.25">
      <c r="A117" s="14"/>
      <c r="B117" s="14"/>
      <c r="C117" s="14"/>
      <c r="D117" s="14"/>
      <c r="E117" s="14"/>
      <c r="F117" s="14"/>
    </row>
    <row r="118" spans="1:6" x14ac:dyDescent="0.25">
      <c r="A118" s="14"/>
      <c r="B118" s="14"/>
      <c r="C118" s="14"/>
      <c r="D118" s="14"/>
      <c r="E118" s="14"/>
      <c r="F118" s="14"/>
    </row>
    <row r="119" spans="1:6" x14ac:dyDescent="0.25">
      <c r="A119" s="14"/>
      <c r="B119" s="14"/>
      <c r="C119" s="14"/>
      <c r="D119" s="14"/>
      <c r="E119" s="14"/>
      <c r="F119" s="14"/>
    </row>
    <row r="120" spans="1:6" x14ac:dyDescent="0.25">
      <c r="A120" s="14"/>
      <c r="B120" s="14"/>
      <c r="C120" s="14"/>
      <c r="D120" s="14"/>
      <c r="E120" s="14"/>
      <c r="F120" s="14"/>
    </row>
    <row r="121" spans="1:6" x14ac:dyDescent="0.25">
      <c r="A121" s="14"/>
      <c r="B121" s="14"/>
      <c r="C121" s="14"/>
      <c r="D121" s="14"/>
      <c r="E121" s="14"/>
      <c r="F121" s="14"/>
    </row>
    <row r="122" spans="1:6" x14ac:dyDescent="0.25">
      <c r="A122" s="14"/>
      <c r="B122" s="14"/>
      <c r="C122" s="14"/>
      <c r="D122" s="14"/>
      <c r="E122" s="14"/>
      <c r="F122" s="14"/>
    </row>
    <row r="123" spans="1:6" x14ac:dyDescent="0.25">
      <c r="A123" s="14"/>
      <c r="B123" s="14"/>
      <c r="C123" s="14"/>
      <c r="D123" s="14"/>
      <c r="E123" s="14"/>
      <c r="F123" s="14"/>
    </row>
    <row r="124" spans="1:6" x14ac:dyDescent="0.25">
      <c r="A124" s="14"/>
      <c r="B124" s="14"/>
      <c r="C124" s="14"/>
      <c r="D124" s="14"/>
      <c r="E124" s="14"/>
      <c r="F124" s="14"/>
    </row>
    <row r="125" spans="1:6" x14ac:dyDescent="0.25">
      <c r="A125" s="14"/>
      <c r="B125" s="14"/>
      <c r="C125" s="14"/>
      <c r="D125" s="14"/>
      <c r="E125" s="14"/>
      <c r="F125" s="14"/>
    </row>
    <row r="126" spans="1:6" x14ac:dyDescent="0.25">
      <c r="A126" s="14"/>
      <c r="B126" s="14"/>
      <c r="C126" s="14"/>
      <c r="D126" s="14"/>
      <c r="E126" s="14"/>
      <c r="F126" s="14"/>
    </row>
    <row r="127" spans="1:6" x14ac:dyDescent="0.25">
      <c r="A127" s="14"/>
      <c r="B127" s="14"/>
      <c r="C127" s="14"/>
      <c r="D127" s="14"/>
      <c r="E127" s="14"/>
      <c r="F127" s="14"/>
    </row>
    <row r="128" spans="1:6" x14ac:dyDescent="0.25">
      <c r="A128" s="14"/>
      <c r="B128" s="14"/>
      <c r="C128" s="14"/>
      <c r="D128" s="14"/>
      <c r="E128" s="14"/>
      <c r="F128" s="14"/>
    </row>
    <row r="129" spans="1:6" x14ac:dyDescent="0.25">
      <c r="A129" s="14"/>
      <c r="B129" s="14"/>
      <c r="C129" s="14"/>
      <c r="D129" s="14"/>
      <c r="E129" s="14"/>
      <c r="F129" s="14"/>
    </row>
    <row r="130" spans="1:6" x14ac:dyDescent="0.25">
      <c r="A130" s="14"/>
      <c r="B130" s="14"/>
      <c r="C130" s="14"/>
      <c r="D130" s="14"/>
      <c r="E130" s="14"/>
      <c r="F130" s="14"/>
    </row>
    <row r="131" spans="1:6" x14ac:dyDescent="0.25">
      <c r="A131" s="14"/>
      <c r="B131" s="14"/>
      <c r="C131" s="14"/>
      <c r="D131" s="14"/>
      <c r="E131" s="14"/>
      <c r="F131" s="14"/>
    </row>
    <row r="132" spans="1:6" x14ac:dyDescent="0.25">
      <c r="A132" s="14"/>
      <c r="B132" s="14"/>
      <c r="C132" s="14"/>
      <c r="D132" s="14"/>
      <c r="E132" s="14"/>
      <c r="F132" s="14"/>
    </row>
    <row r="133" spans="1:6" x14ac:dyDescent="0.25">
      <c r="A133" s="14"/>
      <c r="B133" s="14"/>
      <c r="C133" s="14"/>
      <c r="D133" s="14"/>
      <c r="E133" s="14"/>
      <c r="F133" s="14"/>
    </row>
    <row r="134" spans="1:6" x14ac:dyDescent="0.25">
      <c r="A134" s="14"/>
      <c r="B134" s="14"/>
      <c r="C134" s="14"/>
      <c r="D134" s="14"/>
      <c r="E134" s="14"/>
      <c r="F134" s="14"/>
    </row>
    <row r="135" spans="1:6" x14ac:dyDescent="0.25">
      <c r="A135" s="14"/>
      <c r="B135" s="14"/>
      <c r="C135" s="14"/>
      <c r="D135" s="14"/>
      <c r="E135" s="14"/>
      <c r="F135" s="14"/>
    </row>
  </sheetData>
  <mergeCells count="31">
    <mergeCell ref="H20:J20"/>
    <mergeCell ref="K20:K22"/>
    <mergeCell ref="L20:N20"/>
    <mergeCell ref="D21:E21"/>
    <mergeCell ref="F21:F22"/>
    <mergeCell ref="H21:I21"/>
    <mergeCell ref="J21:J22"/>
    <mergeCell ref="L21:M21"/>
    <mergeCell ref="N21:N22"/>
    <mergeCell ref="B13:N13"/>
    <mergeCell ref="B14:N14"/>
    <mergeCell ref="B15:N15"/>
    <mergeCell ref="B16:N16"/>
    <mergeCell ref="A18:N18"/>
    <mergeCell ref="A20:A22"/>
    <mergeCell ref="B20:B22"/>
    <mergeCell ref="C20:C22"/>
    <mergeCell ref="D20:F20"/>
    <mergeCell ref="G20:G22"/>
    <mergeCell ref="B7:N7"/>
    <mergeCell ref="B8:N8"/>
    <mergeCell ref="B9:N9"/>
    <mergeCell ref="B10:N10"/>
    <mergeCell ref="B11:N11"/>
    <mergeCell ref="B12:N12"/>
    <mergeCell ref="B1:N1"/>
    <mergeCell ref="B2:N2"/>
    <mergeCell ref="B3:N3"/>
    <mergeCell ref="B4:N4"/>
    <mergeCell ref="B5:N5"/>
    <mergeCell ref="B6:N6"/>
  </mergeCells>
  <pageMargins left="1.1811023622047245" right="0.19685039370078741" top="0.78740157480314965" bottom="0.78740157480314965" header="0.31496062992125984" footer="0.31496062992125984"/>
  <pageSetup paperSize="9" scale="96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30"/>
  <sheetViews>
    <sheetView showZeros="0" workbookViewId="0">
      <selection activeCell="B14" sqref="B14:O14"/>
    </sheetView>
  </sheetViews>
  <sheetFormatPr defaultRowHeight="15" x14ac:dyDescent="0.25"/>
  <cols>
    <col min="1" max="1" width="5" style="2" customWidth="1"/>
    <col min="2" max="2" width="43.28515625" style="2" customWidth="1"/>
    <col min="3" max="3" width="6.7109375" style="3" customWidth="1"/>
    <col min="4" max="7" width="10" style="2" hidden="1" customWidth="1"/>
    <col min="8" max="11" width="9.140625" style="2" hidden="1" customWidth="1"/>
    <col min="12" max="12" width="9.140625" style="2" customWidth="1"/>
    <col min="13" max="16384" width="9.140625" style="2"/>
  </cols>
  <sheetData>
    <row r="1" spans="1:15" x14ac:dyDescent="0.25">
      <c r="B1" s="379" t="s">
        <v>381</v>
      </c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</row>
    <row r="2" spans="1:15" x14ac:dyDescent="0.25">
      <c r="B2" s="379" t="s">
        <v>380</v>
      </c>
      <c r="C2" s="379"/>
      <c r="D2" s="379"/>
      <c r="E2" s="379"/>
      <c r="F2" s="379"/>
      <c r="G2" s="379"/>
      <c r="H2" s="379"/>
      <c r="I2" s="379"/>
      <c r="J2" s="379"/>
      <c r="K2" s="379"/>
      <c r="L2" s="379"/>
      <c r="M2" s="379"/>
      <c r="N2" s="379"/>
      <c r="O2" s="379"/>
    </row>
    <row r="3" spans="1:15" x14ac:dyDescent="0.25">
      <c r="B3" s="379" t="s">
        <v>379</v>
      </c>
      <c r="C3" s="379"/>
      <c r="D3" s="379"/>
      <c r="E3" s="379"/>
      <c r="F3" s="379"/>
      <c r="G3" s="379"/>
      <c r="H3" s="379"/>
      <c r="I3" s="379"/>
      <c r="J3" s="379"/>
      <c r="K3" s="379"/>
      <c r="L3" s="379"/>
      <c r="M3" s="379"/>
      <c r="N3" s="379"/>
      <c r="O3" s="379"/>
    </row>
    <row r="4" spans="1:15" x14ac:dyDescent="0.25">
      <c r="B4" s="379" t="s">
        <v>382</v>
      </c>
      <c r="C4" s="379"/>
      <c r="D4" s="379"/>
      <c r="E4" s="379"/>
      <c r="F4" s="379"/>
      <c r="G4" s="379"/>
      <c r="H4" s="379"/>
      <c r="I4" s="379"/>
      <c r="J4" s="379"/>
      <c r="K4" s="379"/>
      <c r="L4" s="379"/>
      <c r="M4" s="379"/>
      <c r="N4" s="379"/>
      <c r="O4" s="379"/>
    </row>
    <row r="5" spans="1:15" ht="15" customHeight="1" x14ac:dyDescent="0.25">
      <c r="B5" s="378" t="s">
        <v>377</v>
      </c>
      <c r="C5" s="378"/>
      <c r="D5" s="378"/>
      <c r="E5" s="378"/>
      <c r="F5" s="378"/>
      <c r="G5" s="378"/>
      <c r="H5" s="378"/>
      <c r="I5" s="378"/>
      <c r="J5" s="378"/>
      <c r="K5" s="378"/>
      <c r="L5" s="378"/>
      <c r="M5" s="378"/>
      <c r="N5" s="378"/>
      <c r="O5" s="378"/>
    </row>
    <row r="6" spans="1:15" x14ac:dyDescent="0.25">
      <c r="B6" s="378" t="s">
        <v>408</v>
      </c>
      <c r="C6" s="378"/>
      <c r="D6" s="378"/>
      <c r="E6" s="378"/>
      <c r="F6" s="378"/>
      <c r="G6" s="378"/>
      <c r="H6" s="378"/>
      <c r="I6" s="378"/>
      <c r="J6" s="378"/>
      <c r="K6" s="378"/>
      <c r="L6" s="378"/>
      <c r="M6" s="378"/>
      <c r="N6" s="378"/>
      <c r="O6" s="378"/>
    </row>
    <row r="7" spans="1:15" ht="15" customHeight="1" x14ac:dyDescent="0.25">
      <c r="B7" s="378" t="s">
        <v>405</v>
      </c>
      <c r="C7" s="378"/>
      <c r="D7" s="378"/>
      <c r="E7" s="378"/>
      <c r="F7" s="378"/>
      <c r="G7" s="378"/>
      <c r="H7" s="378"/>
      <c r="I7" s="378"/>
      <c r="J7" s="378"/>
      <c r="K7" s="378"/>
      <c r="L7" s="378"/>
      <c r="M7" s="378"/>
      <c r="N7" s="378"/>
      <c r="O7" s="378"/>
    </row>
    <row r="8" spans="1:15" x14ac:dyDescent="0.25">
      <c r="B8" s="378" t="s">
        <v>404</v>
      </c>
      <c r="C8" s="378"/>
      <c r="D8" s="378"/>
      <c r="E8" s="378"/>
      <c r="F8" s="378"/>
      <c r="G8" s="378"/>
      <c r="H8" s="378"/>
      <c r="I8" s="378"/>
      <c r="J8" s="378"/>
      <c r="K8" s="378"/>
      <c r="L8" s="378"/>
      <c r="M8" s="378"/>
      <c r="N8" s="378"/>
      <c r="O8" s="378"/>
    </row>
    <row r="9" spans="1:15" x14ac:dyDescent="0.25">
      <c r="B9" s="378" t="s">
        <v>421</v>
      </c>
      <c r="C9" s="378"/>
      <c r="D9" s="378"/>
      <c r="E9" s="378"/>
      <c r="F9" s="378"/>
      <c r="G9" s="378"/>
      <c r="H9" s="378"/>
      <c r="I9" s="378"/>
      <c r="J9" s="378"/>
      <c r="K9" s="378"/>
      <c r="L9" s="378"/>
      <c r="M9" s="378"/>
      <c r="N9" s="378"/>
      <c r="O9" s="378"/>
    </row>
    <row r="10" spans="1:15" x14ac:dyDescent="0.25">
      <c r="B10" s="378" t="s">
        <v>420</v>
      </c>
      <c r="C10" s="378"/>
      <c r="D10" s="378"/>
      <c r="E10" s="378"/>
      <c r="F10" s="378"/>
      <c r="G10" s="378"/>
      <c r="H10" s="378"/>
      <c r="I10" s="378"/>
      <c r="J10" s="378"/>
      <c r="K10" s="378"/>
      <c r="L10" s="378"/>
      <c r="M10" s="378"/>
      <c r="N10" s="378"/>
      <c r="O10" s="378"/>
    </row>
    <row r="11" spans="1:15" x14ac:dyDescent="0.25">
      <c r="B11" s="378" t="s">
        <v>494</v>
      </c>
      <c r="C11" s="378"/>
      <c r="D11" s="378"/>
      <c r="E11" s="378"/>
      <c r="F11" s="378"/>
      <c r="G11" s="378"/>
      <c r="H11" s="378"/>
      <c r="I11" s="378"/>
      <c r="J11" s="378"/>
      <c r="K11" s="378"/>
      <c r="L11" s="378"/>
      <c r="M11" s="378"/>
      <c r="N11" s="378"/>
      <c r="O11" s="378"/>
    </row>
    <row r="12" spans="1:15" x14ac:dyDescent="0.25">
      <c r="B12" s="378" t="s">
        <v>495</v>
      </c>
      <c r="C12" s="378"/>
      <c r="D12" s="378"/>
      <c r="E12" s="378"/>
      <c r="F12" s="378"/>
      <c r="G12" s="378"/>
      <c r="H12" s="378"/>
      <c r="I12" s="378"/>
      <c r="J12" s="378"/>
      <c r="K12" s="378"/>
      <c r="L12" s="378"/>
      <c r="M12" s="378"/>
      <c r="N12" s="378"/>
      <c r="O12" s="378"/>
    </row>
    <row r="13" spans="1:15" x14ac:dyDescent="0.25">
      <c r="B13" s="378" t="s">
        <v>505</v>
      </c>
      <c r="C13" s="378"/>
      <c r="D13" s="378"/>
      <c r="E13" s="378"/>
      <c r="F13" s="378"/>
      <c r="G13" s="378"/>
      <c r="H13" s="378"/>
      <c r="I13" s="378"/>
      <c r="J13" s="378"/>
      <c r="K13" s="378"/>
      <c r="L13" s="378"/>
      <c r="M13" s="378"/>
      <c r="N13" s="378"/>
      <c r="O13" s="378"/>
    </row>
    <row r="14" spans="1:15" x14ac:dyDescent="0.25">
      <c r="B14" s="378" t="s">
        <v>511</v>
      </c>
      <c r="C14" s="378"/>
      <c r="D14" s="378"/>
      <c r="E14" s="378"/>
      <c r="F14" s="378"/>
      <c r="G14" s="378"/>
      <c r="H14" s="378"/>
      <c r="I14" s="378"/>
      <c r="J14" s="378"/>
      <c r="K14" s="378"/>
      <c r="L14" s="378"/>
      <c r="M14" s="378"/>
      <c r="N14" s="378"/>
      <c r="O14" s="378"/>
    </row>
    <row r="15" spans="1:15" x14ac:dyDescent="0.25">
      <c r="E15" s="3"/>
      <c r="F15" s="3"/>
      <c r="G15" s="3"/>
    </row>
    <row r="16" spans="1:15" ht="31.5" customHeight="1" x14ac:dyDescent="0.25">
      <c r="A16" s="395" t="s">
        <v>407</v>
      </c>
      <c r="B16" s="395"/>
      <c r="C16" s="395"/>
      <c r="D16" s="395"/>
      <c r="E16" s="395"/>
      <c r="F16" s="395"/>
      <c r="G16" s="395"/>
      <c r="H16" s="395"/>
      <c r="I16" s="395"/>
      <c r="J16" s="395"/>
      <c r="K16" s="395"/>
      <c r="L16" s="395"/>
      <c r="M16" s="395"/>
      <c r="N16" s="395"/>
      <c r="O16" s="395"/>
    </row>
    <row r="17" spans="1:15" x14ac:dyDescent="0.25">
      <c r="G17" s="4"/>
      <c r="H17" s="4"/>
      <c r="I17" s="4"/>
      <c r="J17" s="4"/>
      <c r="K17" s="4"/>
      <c r="L17" s="4"/>
      <c r="M17" s="4"/>
      <c r="N17" s="4"/>
      <c r="O17" s="4" t="s">
        <v>187</v>
      </c>
    </row>
    <row r="18" spans="1:15" ht="15" customHeight="1" x14ac:dyDescent="0.25">
      <c r="A18" s="404" t="s">
        <v>5</v>
      </c>
      <c r="B18" s="407" t="s">
        <v>426</v>
      </c>
      <c r="C18" s="407" t="s">
        <v>60</v>
      </c>
      <c r="D18" s="397" t="s">
        <v>425</v>
      </c>
      <c r="E18" s="400" t="s">
        <v>217</v>
      </c>
      <c r="F18" s="401"/>
      <c r="G18" s="402"/>
      <c r="H18" s="410" t="s">
        <v>424</v>
      </c>
      <c r="I18" s="413" t="s">
        <v>217</v>
      </c>
      <c r="J18" s="414"/>
      <c r="K18" s="415"/>
      <c r="L18" s="396" t="s">
        <v>0</v>
      </c>
      <c r="M18" s="381" t="s">
        <v>217</v>
      </c>
      <c r="N18" s="382"/>
      <c r="O18" s="383"/>
    </row>
    <row r="19" spans="1:15" x14ac:dyDescent="0.25">
      <c r="A19" s="405"/>
      <c r="B19" s="408"/>
      <c r="C19" s="408"/>
      <c r="D19" s="398"/>
      <c r="E19" s="403" t="s">
        <v>218</v>
      </c>
      <c r="F19" s="388" t="s">
        <v>219</v>
      </c>
      <c r="G19" s="403" t="s">
        <v>220</v>
      </c>
      <c r="H19" s="411"/>
      <c r="I19" s="394" t="s">
        <v>218</v>
      </c>
      <c r="J19" s="390" t="s">
        <v>219</v>
      </c>
      <c r="K19" s="394" t="s">
        <v>220</v>
      </c>
      <c r="L19" s="396"/>
      <c r="M19" s="384" t="s">
        <v>218</v>
      </c>
      <c r="N19" s="392" t="s">
        <v>219</v>
      </c>
      <c r="O19" s="384" t="s">
        <v>220</v>
      </c>
    </row>
    <row r="20" spans="1:15" ht="70.5" customHeight="1" x14ac:dyDescent="0.25">
      <c r="A20" s="406"/>
      <c r="B20" s="409"/>
      <c r="C20" s="409"/>
      <c r="D20" s="399"/>
      <c r="E20" s="403"/>
      <c r="F20" s="389"/>
      <c r="G20" s="403"/>
      <c r="H20" s="412"/>
      <c r="I20" s="394"/>
      <c r="J20" s="391"/>
      <c r="K20" s="394"/>
      <c r="L20" s="396"/>
      <c r="M20" s="384"/>
      <c r="N20" s="393"/>
      <c r="O20" s="384"/>
    </row>
    <row r="21" spans="1:15" ht="15.95" customHeight="1" x14ac:dyDescent="0.25">
      <c r="A21" s="7" t="s">
        <v>79</v>
      </c>
      <c r="B21" s="385" t="s">
        <v>6</v>
      </c>
      <c r="C21" s="386"/>
      <c r="D21" s="386"/>
      <c r="E21" s="386"/>
      <c r="F21" s="386"/>
      <c r="G21" s="386"/>
      <c r="H21" s="386"/>
      <c r="I21" s="386"/>
      <c r="J21" s="386"/>
      <c r="K21" s="386"/>
      <c r="L21" s="386"/>
      <c r="M21" s="386"/>
      <c r="N21" s="386"/>
      <c r="O21" s="387"/>
    </row>
    <row r="22" spans="1:15" ht="15" customHeight="1" x14ac:dyDescent="0.25">
      <c r="A22" s="7" t="s">
        <v>201</v>
      </c>
      <c r="B22" s="14" t="s">
        <v>20</v>
      </c>
      <c r="C22" s="80" t="s">
        <v>9</v>
      </c>
      <c r="D22" s="200">
        <f>E22+F22+G22</f>
        <v>5764</v>
      </c>
      <c r="E22" s="200">
        <v>5474</v>
      </c>
      <c r="F22" s="200">
        <v>290</v>
      </c>
      <c r="G22" s="200"/>
      <c r="H22" s="201">
        <f>I22+J22+K22</f>
        <v>0</v>
      </c>
      <c r="I22" s="196"/>
      <c r="J22" s="196"/>
      <c r="K22" s="196"/>
      <c r="L22" s="81">
        <f>M22+N22+O22</f>
        <v>5764</v>
      </c>
      <c r="M22" s="10">
        <f>E22+I22</f>
        <v>5474</v>
      </c>
      <c r="N22" s="10">
        <f>F22+J22</f>
        <v>290</v>
      </c>
      <c r="O22" s="10">
        <f>G22+K22</f>
        <v>0</v>
      </c>
    </row>
    <row r="23" spans="1:15" x14ac:dyDescent="0.25">
      <c r="A23" s="11" t="s">
        <v>80</v>
      </c>
      <c r="B23" s="202" t="s">
        <v>423</v>
      </c>
      <c r="C23" s="9" t="s">
        <v>9</v>
      </c>
      <c r="D23" s="197">
        <f>E23+F23+G23</f>
        <v>2867</v>
      </c>
      <c r="E23" s="197">
        <v>2867</v>
      </c>
      <c r="F23" s="197"/>
      <c r="G23" s="197"/>
      <c r="H23" s="196"/>
      <c r="I23" s="196"/>
      <c r="J23" s="196"/>
      <c r="K23" s="196"/>
      <c r="L23" s="10">
        <f>M23+N23+O23</f>
        <v>2867</v>
      </c>
      <c r="M23" s="10">
        <f>E23+I23</f>
        <v>2867</v>
      </c>
      <c r="N23" s="10">
        <f>F23+J23</f>
        <v>0</v>
      </c>
      <c r="O23" s="10">
        <f>G23+K23</f>
        <v>0</v>
      </c>
    </row>
    <row r="24" spans="1:15" ht="15" customHeight="1" x14ac:dyDescent="0.25">
      <c r="A24" s="7" t="s">
        <v>81</v>
      </c>
      <c r="B24" s="8" t="s">
        <v>10</v>
      </c>
      <c r="C24" s="9" t="s">
        <v>9</v>
      </c>
      <c r="D24" s="197">
        <f>E24+F24+G24</f>
        <v>580</v>
      </c>
      <c r="E24" s="197">
        <v>580</v>
      </c>
      <c r="F24" s="197"/>
      <c r="G24" s="197"/>
      <c r="H24" s="196">
        <f>I24+J24+K24</f>
        <v>0</v>
      </c>
      <c r="I24" s="196"/>
      <c r="J24" s="196"/>
      <c r="K24" s="196"/>
      <c r="L24" s="10">
        <f>M24+N24+O24</f>
        <v>580</v>
      </c>
      <c r="M24" s="10">
        <f>E24+I24</f>
        <v>580</v>
      </c>
      <c r="N24" s="10">
        <f>F24+J24</f>
        <v>0</v>
      </c>
      <c r="O24" s="10">
        <f>G24+K24</f>
        <v>0</v>
      </c>
    </row>
    <row r="25" spans="1:15" ht="15" customHeight="1" x14ac:dyDescent="0.25">
      <c r="A25" s="7" t="s">
        <v>82</v>
      </c>
      <c r="B25" s="8" t="s">
        <v>11</v>
      </c>
      <c r="C25" s="9" t="s">
        <v>9</v>
      </c>
      <c r="D25" s="197">
        <f>E25+F25+G25</f>
        <v>464</v>
      </c>
      <c r="E25" s="197">
        <v>464</v>
      </c>
      <c r="F25" s="197"/>
      <c r="G25" s="197"/>
      <c r="H25" s="196">
        <f>I25+J25+K25</f>
        <v>0</v>
      </c>
      <c r="I25" s="196"/>
      <c r="J25" s="196"/>
      <c r="K25" s="196"/>
      <c r="L25" s="10">
        <f>M25+N25+O25</f>
        <v>464</v>
      </c>
      <c r="M25" s="10">
        <f>E25+I25</f>
        <v>464</v>
      </c>
      <c r="N25" s="10">
        <f>F25+J25</f>
        <v>0</v>
      </c>
      <c r="O25" s="10">
        <f>G25+K25</f>
        <v>0</v>
      </c>
    </row>
    <row r="26" spans="1:15" ht="15" customHeight="1" x14ac:dyDescent="0.25">
      <c r="A26" s="7" t="s">
        <v>83</v>
      </c>
      <c r="B26" s="8" t="s">
        <v>12</v>
      </c>
      <c r="C26" s="9" t="s">
        <v>9</v>
      </c>
      <c r="D26" s="197">
        <f>E26+F26+G26</f>
        <v>1304</v>
      </c>
      <c r="E26" s="197">
        <v>1304</v>
      </c>
      <c r="F26" s="197"/>
      <c r="G26" s="197"/>
      <c r="H26" s="196">
        <f>I26+J26+K26</f>
        <v>0</v>
      </c>
      <c r="I26" s="196"/>
      <c r="J26" s="196"/>
      <c r="K26" s="196"/>
      <c r="L26" s="10">
        <f>M26+N26+O26</f>
        <v>1304</v>
      </c>
      <c r="M26" s="10">
        <f>E26+I26</f>
        <v>1304</v>
      </c>
      <c r="N26" s="10">
        <f>F26+J26</f>
        <v>0</v>
      </c>
      <c r="O26" s="10">
        <f>G26+K26</f>
        <v>0</v>
      </c>
    </row>
    <row r="27" spans="1:15" ht="15" customHeight="1" x14ac:dyDescent="0.25">
      <c r="A27" s="11" t="s">
        <v>84</v>
      </c>
      <c r="B27" s="12" t="s">
        <v>14</v>
      </c>
      <c r="C27" s="9" t="s">
        <v>9</v>
      </c>
      <c r="D27" s="197">
        <f>E27+F27+G27</f>
        <v>724</v>
      </c>
      <c r="E27" s="197">
        <v>724</v>
      </c>
      <c r="F27" s="197"/>
      <c r="G27" s="197"/>
      <c r="H27" s="196">
        <f>I27+J27+K27</f>
        <v>0</v>
      </c>
      <c r="I27" s="196"/>
      <c r="J27" s="196"/>
      <c r="K27" s="196"/>
      <c r="L27" s="10">
        <f>M27+N27+O27</f>
        <v>724</v>
      </c>
      <c r="M27" s="10">
        <f>E27+I27</f>
        <v>724</v>
      </c>
      <c r="N27" s="10">
        <f>F27+J27</f>
        <v>0</v>
      </c>
      <c r="O27" s="10">
        <f>G27+K27</f>
        <v>0</v>
      </c>
    </row>
    <row r="28" spans="1:15" ht="15" customHeight="1" x14ac:dyDescent="0.25">
      <c r="A28" s="13" t="s">
        <v>85</v>
      </c>
      <c r="B28" s="14" t="s">
        <v>15</v>
      </c>
      <c r="C28" s="9" t="s">
        <v>9</v>
      </c>
      <c r="D28" s="197">
        <f>E28+F28+G28</f>
        <v>87</v>
      </c>
      <c r="E28" s="197">
        <v>87</v>
      </c>
      <c r="F28" s="197"/>
      <c r="G28" s="197"/>
      <c r="H28" s="196">
        <f>I28+J28+K28</f>
        <v>0</v>
      </c>
      <c r="I28" s="196"/>
      <c r="J28" s="196"/>
      <c r="K28" s="196"/>
      <c r="L28" s="10">
        <f>M28+N28+O28</f>
        <v>87</v>
      </c>
      <c r="M28" s="10">
        <f>E28+I28</f>
        <v>87</v>
      </c>
      <c r="N28" s="10">
        <f>F28+J28</f>
        <v>0</v>
      </c>
      <c r="O28" s="10">
        <f>G28+K28</f>
        <v>0</v>
      </c>
    </row>
    <row r="29" spans="1:15" ht="15" customHeight="1" x14ac:dyDescent="0.25">
      <c r="A29" s="7" t="s">
        <v>86</v>
      </c>
      <c r="B29" s="8" t="s">
        <v>16</v>
      </c>
      <c r="C29" s="9" t="s">
        <v>9</v>
      </c>
      <c r="D29" s="197">
        <f>E29+F29+G29</f>
        <v>4055</v>
      </c>
      <c r="E29" s="197">
        <v>4055</v>
      </c>
      <c r="F29" s="197"/>
      <c r="G29" s="197"/>
      <c r="H29" s="196">
        <f>I29+J29+K29</f>
        <v>0</v>
      </c>
      <c r="I29" s="196"/>
      <c r="J29" s="196"/>
      <c r="K29" s="196"/>
      <c r="L29" s="10">
        <f>M29+N29+O29</f>
        <v>4055</v>
      </c>
      <c r="M29" s="10">
        <f>E29+I29</f>
        <v>4055</v>
      </c>
      <c r="N29" s="10">
        <f>F29+J29</f>
        <v>0</v>
      </c>
      <c r="O29" s="10">
        <f>G29+K29</f>
        <v>0</v>
      </c>
    </row>
    <row r="30" spans="1:15" ht="15" customHeight="1" x14ac:dyDescent="0.25">
      <c r="A30" s="7" t="s">
        <v>87</v>
      </c>
      <c r="B30" s="8" t="s">
        <v>17</v>
      </c>
      <c r="C30" s="9" t="s">
        <v>9</v>
      </c>
      <c r="D30" s="197">
        <f>E30+F30+G30</f>
        <v>493</v>
      </c>
      <c r="E30" s="197">
        <v>493</v>
      </c>
      <c r="F30" s="197"/>
      <c r="G30" s="197"/>
      <c r="H30" s="196">
        <f>I30+J30+K30</f>
        <v>0</v>
      </c>
      <c r="I30" s="196"/>
      <c r="J30" s="196"/>
      <c r="K30" s="196"/>
      <c r="L30" s="10">
        <f>M30+N30+O30</f>
        <v>493</v>
      </c>
      <c r="M30" s="10">
        <f>E30+I30</f>
        <v>493</v>
      </c>
      <c r="N30" s="10">
        <f>F30+J30</f>
        <v>0</v>
      </c>
      <c r="O30" s="10">
        <f>G30+K30</f>
        <v>0</v>
      </c>
    </row>
    <row r="31" spans="1:15" ht="15" customHeight="1" x14ac:dyDescent="0.25">
      <c r="A31" s="7" t="s">
        <v>88</v>
      </c>
      <c r="B31" s="8" t="s">
        <v>18</v>
      </c>
      <c r="C31" s="9" t="s">
        <v>9</v>
      </c>
      <c r="D31" s="197">
        <f>E31+F31+G31</f>
        <v>754</v>
      </c>
      <c r="E31" s="197">
        <v>754</v>
      </c>
      <c r="F31" s="197"/>
      <c r="G31" s="197"/>
      <c r="H31" s="196">
        <f>I31+J31+K31</f>
        <v>0</v>
      </c>
      <c r="I31" s="196"/>
      <c r="J31" s="196"/>
      <c r="K31" s="196"/>
      <c r="L31" s="10">
        <f>M31+N31+O31</f>
        <v>754</v>
      </c>
      <c r="M31" s="10">
        <f>E31+I31</f>
        <v>754</v>
      </c>
      <c r="N31" s="10">
        <f>F31+J31</f>
        <v>0</v>
      </c>
      <c r="O31" s="10">
        <f>G31+K31</f>
        <v>0</v>
      </c>
    </row>
    <row r="32" spans="1:15" ht="15.95" customHeight="1" x14ac:dyDescent="0.25">
      <c r="A32" s="15" t="s">
        <v>89</v>
      </c>
      <c r="B32" s="1" t="s">
        <v>193</v>
      </c>
      <c r="C32" s="16"/>
      <c r="D32" s="195">
        <f>SUM(D22:D31)</f>
        <v>17092</v>
      </c>
      <c r="E32" s="195">
        <f>SUM(E22:E31)</f>
        <v>16802</v>
      </c>
      <c r="F32" s="195">
        <f>SUM(F22:F31)</f>
        <v>290</v>
      </c>
      <c r="G32" s="195">
        <f>SUM(G22:G31)</f>
        <v>0</v>
      </c>
      <c r="H32" s="194">
        <f>SUM(H22:H31)</f>
        <v>0</v>
      </c>
      <c r="I32" s="194">
        <f>SUM(I22:I31)</f>
        <v>0</v>
      </c>
      <c r="J32" s="194">
        <f>SUM(J22:J31)</f>
        <v>0</v>
      </c>
      <c r="K32" s="194">
        <f>SUM(K22:K31)</f>
        <v>0</v>
      </c>
      <c r="L32" s="1">
        <f>SUM(L22:L31)</f>
        <v>17092</v>
      </c>
      <c r="M32" s="1">
        <f>SUM(M22:M31)</f>
        <v>16802</v>
      </c>
      <c r="N32" s="1">
        <f>SUM(N22:N31)</f>
        <v>290</v>
      </c>
      <c r="O32" s="1">
        <f>SUM(O22:O31)</f>
        <v>0</v>
      </c>
    </row>
    <row r="33" spans="1:15" ht="15.95" customHeight="1" x14ac:dyDescent="0.25">
      <c r="A33" s="13" t="s">
        <v>90</v>
      </c>
      <c r="B33" s="380" t="s">
        <v>66</v>
      </c>
      <c r="C33" s="380"/>
      <c r="D33" s="380"/>
      <c r="E33" s="380"/>
      <c r="F33" s="380"/>
      <c r="G33" s="380"/>
      <c r="H33" s="380"/>
      <c r="I33" s="380"/>
      <c r="J33" s="380"/>
      <c r="K33" s="380"/>
      <c r="L33" s="380"/>
      <c r="M33" s="380"/>
      <c r="N33" s="380"/>
      <c r="O33" s="380"/>
    </row>
    <row r="34" spans="1:15" ht="15" customHeight="1" x14ac:dyDescent="0.25">
      <c r="A34" s="7" t="s">
        <v>91</v>
      </c>
      <c r="B34" s="14" t="s">
        <v>7</v>
      </c>
      <c r="C34" s="80" t="s">
        <v>22</v>
      </c>
      <c r="D34" s="200">
        <f>E34+F34+G34</f>
        <v>87</v>
      </c>
      <c r="E34" s="200">
        <v>87</v>
      </c>
      <c r="F34" s="200"/>
      <c r="G34" s="200"/>
      <c r="H34" s="201">
        <f>I34+J34+K34</f>
        <v>0</v>
      </c>
      <c r="I34" s="201"/>
      <c r="J34" s="201"/>
      <c r="K34" s="201"/>
      <c r="L34" s="81">
        <f>M34+N34+O34</f>
        <v>87</v>
      </c>
      <c r="M34" s="81">
        <f>E34+I34</f>
        <v>87</v>
      </c>
      <c r="N34" s="81">
        <f>F34+J34</f>
        <v>0</v>
      </c>
      <c r="O34" s="81">
        <f>G34+K34</f>
        <v>0</v>
      </c>
    </row>
    <row r="35" spans="1:15" ht="15" customHeight="1" x14ac:dyDescent="0.25">
      <c r="A35" s="7" t="s">
        <v>92</v>
      </c>
      <c r="B35" s="8" t="s">
        <v>10</v>
      </c>
      <c r="C35" s="9" t="s">
        <v>22</v>
      </c>
      <c r="D35" s="197">
        <f>E35+F35+G35</f>
        <v>985</v>
      </c>
      <c r="E35" s="197">
        <v>145</v>
      </c>
      <c r="F35" s="197">
        <v>840</v>
      </c>
      <c r="G35" s="197"/>
      <c r="H35" s="196">
        <f>I35+J35+K35</f>
        <v>0</v>
      </c>
      <c r="I35" s="196"/>
      <c r="J35" s="196"/>
      <c r="K35" s="196"/>
      <c r="L35" s="10">
        <f>M35+N35+O35</f>
        <v>985</v>
      </c>
      <c r="M35" s="10">
        <f>E35+I35</f>
        <v>145</v>
      </c>
      <c r="N35" s="10">
        <f>F35+J35</f>
        <v>840</v>
      </c>
      <c r="O35" s="10">
        <f>G35+K35</f>
        <v>0</v>
      </c>
    </row>
    <row r="36" spans="1:15" ht="15" customHeight="1" x14ac:dyDescent="0.25">
      <c r="A36" s="7" t="s">
        <v>93</v>
      </c>
      <c r="B36" s="8" t="s">
        <v>11</v>
      </c>
      <c r="C36" s="9" t="s">
        <v>22</v>
      </c>
      <c r="D36" s="197">
        <f>E36+F36+G36</f>
        <v>16942</v>
      </c>
      <c r="E36" s="197">
        <v>16218</v>
      </c>
      <c r="F36" s="197">
        <v>724</v>
      </c>
      <c r="G36" s="197"/>
      <c r="H36" s="196">
        <f>I36+J36+K36</f>
        <v>0</v>
      </c>
      <c r="I36" s="196"/>
      <c r="J36" s="196"/>
      <c r="K36" s="196"/>
      <c r="L36" s="10">
        <f>M36+N36+O36</f>
        <v>16942</v>
      </c>
      <c r="M36" s="10">
        <f>E36+I36</f>
        <v>16218</v>
      </c>
      <c r="N36" s="10">
        <f>F36+J36</f>
        <v>724</v>
      </c>
      <c r="O36" s="10">
        <f>G36+K36</f>
        <v>0</v>
      </c>
    </row>
    <row r="37" spans="1:15" ht="15" customHeight="1" x14ac:dyDescent="0.25">
      <c r="A37" s="7" t="s">
        <v>94</v>
      </c>
      <c r="B37" s="8" t="s">
        <v>12</v>
      </c>
      <c r="C37" s="9" t="s">
        <v>22</v>
      </c>
      <c r="D37" s="197">
        <f>E37+F37+G37</f>
        <v>811</v>
      </c>
      <c r="E37" s="197"/>
      <c r="F37" s="197">
        <v>811</v>
      </c>
      <c r="G37" s="197"/>
      <c r="H37" s="196">
        <f>I37+J37+K37</f>
        <v>0</v>
      </c>
      <c r="I37" s="196"/>
      <c r="J37" s="196"/>
      <c r="K37" s="196"/>
      <c r="L37" s="10">
        <f>M37+N37+O37</f>
        <v>811</v>
      </c>
      <c r="M37" s="10">
        <f>E37+I37</f>
        <v>0</v>
      </c>
      <c r="N37" s="10">
        <f>F37+J37</f>
        <v>811</v>
      </c>
      <c r="O37" s="10">
        <f>G37+K37</f>
        <v>0</v>
      </c>
    </row>
    <row r="38" spans="1:15" ht="15" customHeight="1" x14ac:dyDescent="0.25">
      <c r="A38" s="7" t="s">
        <v>95</v>
      </c>
      <c r="B38" s="8" t="s">
        <v>13</v>
      </c>
      <c r="C38" s="9" t="s">
        <v>22</v>
      </c>
      <c r="D38" s="197">
        <f>E38+F38+G38</f>
        <v>2027</v>
      </c>
      <c r="E38" s="197">
        <v>1737</v>
      </c>
      <c r="F38" s="197">
        <v>290</v>
      </c>
      <c r="G38" s="197"/>
      <c r="H38" s="196">
        <f>I38+J38+K38</f>
        <v>0</v>
      </c>
      <c r="I38" s="196"/>
      <c r="J38" s="196"/>
      <c r="K38" s="196"/>
      <c r="L38" s="10">
        <f>M38+N38+O38</f>
        <v>2027</v>
      </c>
      <c r="M38" s="10">
        <f>E38+I38</f>
        <v>1737</v>
      </c>
      <c r="N38" s="10">
        <f>F38+J38</f>
        <v>290</v>
      </c>
      <c r="O38" s="10">
        <f>G38+K38</f>
        <v>0</v>
      </c>
    </row>
    <row r="39" spans="1:15" ht="15" customHeight="1" x14ac:dyDescent="0.25">
      <c r="A39" s="11" t="s">
        <v>96</v>
      </c>
      <c r="B39" s="12" t="s">
        <v>14</v>
      </c>
      <c r="C39" s="9" t="s">
        <v>22</v>
      </c>
      <c r="D39" s="197">
        <f>E39+F39+G39</f>
        <v>3766</v>
      </c>
      <c r="E39" s="197">
        <v>1883</v>
      </c>
      <c r="F39" s="197">
        <v>1883</v>
      </c>
      <c r="G39" s="197"/>
      <c r="H39" s="196">
        <f>I39+J39+K39</f>
        <v>0</v>
      </c>
      <c r="I39" s="196"/>
      <c r="J39" s="196"/>
      <c r="K39" s="196"/>
      <c r="L39" s="10">
        <f>M39+N39+O39</f>
        <v>3766</v>
      </c>
      <c r="M39" s="10">
        <f>E39+I39</f>
        <v>1883</v>
      </c>
      <c r="N39" s="10">
        <f>F39+J39</f>
        <v>1883</v>
      </c>
      <c r="O39" s="10">
        <f>G39+K39</f>
        <v>0</v>
      </c>
    </row>
    <row r="40" spans="1:15" ht="15" customHeight="1" x14ac:dyDescent="0.25">
      <c r="A40" s="11" t="s">
        <v>97</v>
      </c>
      <c r="B40" s="14" t="s">
        <v>15</v>
      </c>
      <c r="C40" s="9" t="s">
        <v>22</v>
      </c>
      <c r="D40" s="197">
        <f>E40+F40+G40</f>
        <v>7289</v>
      </c>
      <c r="E40" s="197">
        <v>1854</v>
      </c>
      <c r="F40" s="197">
        <v>5435</v>
      </c>
      <c r="G40" s="197"/>
      <c r="H40" s="196">
        <f>I40+J40+K40</f>
        <v>0</v>
      </c>
      <c r="I40" s="196"/>
      <c r="J40" s="196"/>
      <c r="K40" s="196"/>
      <c r="L40" s="10">
        <f>M40+N40+O40</f>
        <v>7289</v>
      </c>
      <c r="M40" s="10">
        <f>E40+I40</f>
        <v>1854</v>
      </c>
      <c r="N40" s="10">
        <f>F40+J40</f>
        <v>5435</v>
      </c>
      <c r="O40" s="10">
        <f>G40+K40</f>
        <v>0</v>
      </c>
    </row>
    <row r="41" spans="1:15" ht="15" customHeight="1" x14ac:dyDescent="0.25">
      <c r="A41" s="7" t="s">
        <v>98</v>
      </c>
      <c r="B41" s="8" t="s">
        <v>16</v>
      </c>
      <c r="C41" s="9" t="s">
        <v>22</v>
      </c>
      <c r="D41" s="197">
        <f>E41+F41+G41</f>
        <v>8228</v>
      </c>
      <c r="E41" s="197">
        <v>5041</v>
      </c>
      <c r="F41" s="197">
        <v>3187</v>
      </c>
      <c r="G41" s="197"/>
      <c r="H41" s="196">
        <f>I41+J41+K41</f>
        <v>0</v>
      </c>
      <c r="I41" s="196"/>
      <c r="J41" s="196"/>
      <c r="K41" s="196"/>
      <c r="L41" s="10">
        <f>M41+N41+O41</f>
        <v>8228</v>
      </c>
      <c r="M41" s="10">
        <f>E41+I41</f>
        <v>5041</v>
      </c>
      <c r="N41" s="10">
        <f>F41+J41</f>
        <v>3187</v>
      </c>
      <c r="O41" s="10">
        <f>G41+K41</f>
        <v>0</v>
      </c>
    </row>
    <row r="42" spans="1:15" ht="15" customHeight="1" x14ac:dyDescent="0.25">
      <c r="A42" s="7" t="s">
        <v>99</v>
      </c>
      <c r="B42" s="8" t="s">
        <v>17</v>
      </c>
      <c r="C42" s="9" t="s">
        <v>22</v>
      </c>
      <c r="D42" s="197">
        <f>E42+F42+G42</f>
        <v>464</v>
      </c>
      <c r="E42" s="197">
        <v>58</v>
      </c>
      <c r="F42" s="197">
        <v>406</v>
      </c>
      <c r="G42" s="197"/>
      <c r="H42" s="196">
        <f>I42+J42+K42</f>
        <v>0</v>
      </c>
      <c r="I42" s="196"/>
      <c r="J42" s="196"/>
      <c r="K42" s="196"/>
      <c r="L42" s="10">
        <f>M42+N42+O42</f>
        <v>464</v>
      </c>
      <c r="M42" s="10">
        <f>E42+I42</f>
        <v>58</v>
      </c>
      <c r="N42" s="10">
        <f>F42+J42</f>
        <v>406</v>
      </c>
      <c r="O42" s="10">
        <f>G42+K42</f>
        <v>0</v>
      </c>
    </row>
    <row r="43" spans="1:15" ht="15" customHeight="1" x14ac:dyDescent="0.25">
      <c r="A43" s="7" t="s">
        <v>100</v>
      </c>
      <c r="B43" s="8" t="s">
        <v>18</v>
      </c>
      <c r="C43" s="9" t="s">
        <v>22</v>
      </c>
      <c r="D43" s="197">
        <f>E43+F43+G43</f>
        <v>2202</v>
      </c>
      <c r="E43" s="197">
        <v>985</v>
      </c>
      <c r="F43" s="197">
        <v>1217</v>
      </c>
      <c r="G43" s="197"/>
      <c r="H43" s="196">
        <f>I43+J43+K43</f>
        <v>0</v>
      </c>
      <c r="I43" s="196"/>
      <c r="J43" s="196"/>
      <c r="K43" s="196"/>
      <c r="L43" s="10">
        <f>M43+N43+O43</f>
        <v>2202</v>
      </c>
      <c r="M43" s="10">
        <f>E43+I43</f>
        <v>985</v>
      </c>
      <c r="N43" s="10">
        <f>F43+J43</f>
        <v>1217</v>
      </c>
      <c r="O43" s="10">
        <f>G43+K43</f>
        <v>0</v>
      </c>
    </row>
    <row r="44" spans="1:15" ht="15" customHeight="1" x14ac:dyDescent="0.25">
      <c r="A44" s="7" t="s">
        <v>101</v>
      </c>
      <c r="B44" s="8" t="s">
        <v>19</v>
      </c>
      <c r="C44" s="9" t="s">
        <v>22</v>
      </c>
      <c r="D44" s="197">
        <f>E44+F44+G44</f>
        <v>869</v>
      </c>
      <c r="E44" s="197"/>
      <c r="F44" s="197">
        <v>869</v>
      </c>
      <c r="G44" s="197"/>
      <c r="H44" s="196">
        <f>I44+J44+K44</f>
        <v>0</v>
      </c>
      <c r="I44" s="196"/>
      <c r="J44" s="196"/>
      <c r="K44" s="196"/>
      <c r="L44" s="10">
        <f>M44+N44+O44</f>
        <v>869</v>
      </c>
      <c r="M44" s="10">
        <f>E44+I44</f>
        <v>0</v>
      </c>
      <c r="N44" s="10">
        <f>F44+J44</f>
        <v>869</v>
      </c>
      <c r="O44" s="10">
        <f>G44+K44</f>
        <v>0</v>
      </c>
    </row>
    <row r="45" spans="1:15" ht="15.95" customHeight="1" x14ac:dyDescent="0.25">
      <c r="A45" s="15" t="s">
        <v>102</v>
      </c>
      <c r="B45" s="1" t="s">
        <v>194</v>
      </c>
      <c r="C45" s="17"/>
      <c r="D45" s="195">
        <f>SUM(D34:D44)</f>
        <v>43670</v>
      </c>
      <c r="E45" s="195">
        <f>SUM(E34:E44)</f>
        <v>28008</v>
      </c>
      <c r="F45" s="195">
        <f>SUM(F34:F44)</f>
        <v>15662</v>
      </c>
      <c r="G45" s="195">
        <f>SUM(G34:G44)</f>
        <v>0</v>
      </c>
      <c r="H45" s="194">
        <f>SUM(H34:H44)</f>
        <v>0</v>
      </c>
      <c r="I45" s="194">
        <f>SUM(I34:I44)</f>
        <v>0</v>
      </c>
      <c r="J45" s="194">
        <f>SUM(J34:J44)</f>
        <v>0</v>
      </c>
      <c r="K45" s="194">
        <f>SUM(K34:K44)</f>
        <v>0</v>
      </c>
      <c r="L45" s="1">
        <f>SUM(L34:L44)</f>
        <v>43670</v>
      </c>
      <c r="M45" s="1">
        <f>SUM(M34:M44)</f>
        <v>28008</v>
      </c>
      <c r="N45" s="1">
        <f>SUM(N34:N44)</f>
        <v>15662</v>
      </c>
      <c r="O45" s="1">
        <f>SUM(O34:O44)</f>
        <v>0</v>
      </c>
    </row>
    <row r="46" spans="1:15" ht="15.95" customHeight="1" x14ac:dyDescent="0.25">
      <c r="A46" s="13" t="s">
        <v>103</v>
      </c>
      <c r="B46" s="380" t="s">
        <v>70</v>
      </c>
      <c r="C46" s="380"/>
      <c r="D46" s="380"/>
      <c r="E46" s="380"/>
      <c r="F46" s="380"/>
      <c r="G46" s="380"/>
      <c r="H46" s="380"/>
      <c r="I46" s="380"/>
      <c r="J46" s="380"/>
      <c r="K46" s="380"/>
      <c r="L46" s="380"/>
      <c r="M46" s="380"/>
      <c r="N46" s="380"/>
      <c r="O46" s="380"/>
    </row>
    <row r="47" spans="1:15" ht="15" customHeight="1" x14ac:dyDescent="0.25">
      <c r="A47" s="7" t="s">
        <v>104</v>
      </c>
      <c r="B47" s="63" t="s">
        <v>20</v>
      </c>
      <c r="C47" s="80" t="s">
        <v>34</v>
      </c>
      <c r="D47" s="200">
        <f>E47+F47+G47</f>
        <v>99484</v>
      </c>
      <c r="E47" s="200">
        <v>99484</v>
      </c>
      <c r="F47" s="200"/>
      <c r="G47" s="200"/>
      <c r="H47" s="196">
        <f>I47+J47+K47</f>
        <v>0</v>
      </c>
      <c r="I47" s="196"/>
      <c r="J47" s="196"/>
      <c r="K47" s="196"/>
      <c r="L47" s="10">
        <f>M47+N47+O47</f>
        <v>99484</v>
      </c>
      <c r="M47" s="10">
        <f>E47+I47</f>
        <v>99484</v>
      </c>
      <c r="N47" s="10">
        <f>F47+J47</f>
        <v>0</v>
      </c>
      <c r="O47" s="10">
        <f>G47+K47</f>
        <v>0</v>
      </c>
    </row>
    <row r="48" spans="1:15" ht="15.95" customHeight="1" x14ac:dyDescent="0.25">
      <c r="A48" s="15" t="s">
        <v>105</v>
      </c>
      <c r="B48" s="19" t="s">
        <v>195</v>
      </c>
      <c r="C48" s="20"/>
      <c r="D48" s="195">
        <f>D47</f>
        <v>99484</v>
      </c>
      <c r="E48" s="195">
        <f>E47</f>
        <v>99484</v>
      </c>
      <c r="F48" s="195">
        <f>F47</f>
        <v>0</v>
      </c>
      <c r="G48" s="195">
        <f>G47</f>
        <v>0</v>
      </c>
      <c r="H48" s="194">
        <f>H47</f>
        <v>0</v>
      </c>
      <c r="I48" s="194">
        <f>I47</f>
        <v>0</v>
      </c>
      <c r="J48" s="194">
        <f>J47</f>
        <v>0</v>
      </c>
      <c r="K48" s="194">
        <f>K47</f>
        <v>0</v>
      </c>
      <c r="L48" s="1">
        <f>L47</f>
        <v>99484</v>
      </c>
      <c r="M48" s="1">
        <f>M47</f>
        <v>99484</v>
      </c>
      <c r="N48" s="1">
        <f>N47</f>
        <v>0</v>
      </c>
      <c r="O48" s="1">
        <f>O47</f>
        <v>0</v>
      </c>
    </row>
    <row r="49" spans="1:15" ht="15.95" customHeight="1" x14ac:dyDescent="0.25">
      <c r="A49" s="13" t="s">
        <v>106</v>
      </c>
      <c r="B49" s="380" t="s">
        <v>189</v>
      </c>
      <c r="C49" s="380"/>
      <c r="D49" s="380"/>
      <c r="E49" s="380"/>
      <c r="F49" s="380"/>
      <c r="G49" s="380"/>
      <c r="H49" s="380"/>
      <c r="I49" s="380"/>
      <c r="J49" s="380"/>
      <c r="K49" s="380"/>
      <c r="L49" s="380"/>
      <c r="M49" s="380"/>
      <c r="N49" s="380"/>
      <c r="O49" s="380"/>
    </row>
    <row r="50" spans="1:15" ht="15" customHeight="1" x14ac:dyDescent="0.25">
      <c r="A50" s="7" t="s">
        <v>107</v>
      </c>
      <c r="B50" s="21" t="s">
        <v>175</v>
      </c>
      <c r="C50" s="22" t="s">
        <v>57</v>
      </c>
      <c r="D50" s="197">
        <f>E50+F50+G50</f>
        <v>1825</v>
      </c>
      <c r="E50" s="197">
        <v>1738</v>
      </c>
      <c r="F50" s="197">
        <v>87</v>
      </c>
      <c r="G50" s="197"/>
      <c r="H50" s="196">
        <f>I50+J50+K50</f>
        <v>0</v>
      </c>
      <c r="I50" s="196"/>
      <c r="J50" s="196"/>
      <c r="K50" s="196"/>
      <c r="L50" s="10">
        <f>M50+N50+O50</f>
        <v>1825</v>
      </c>
      <c r="M50" s="10">
        <f>E50+I50</f>
        <v>1738</v>
      </c>
      <c r="N50" s="10">
        <f>F50+J50</f>
        <v>87</v>
      </c>
      <c r="O50" s="10">
        <f>G50+K50</f>
        <v>0</v>
      </c>
    </row>
    <row r="51" spans="1:15" ht="15" customHeight="1" x14ac:dyDescent="0.25">
      <c r="A51" s="7" t="s">
        <v>108</v>
      </c>
      <c r="B51" s="21" t="s">
        <v>183</v>
      </c>
      <c r="C51" s="22" t="s">
        <v>57</v>
      </c>
      <c r="D51" s="197">
        <f>E51+F51+G51</f>
        <v>6563</v>
      </c>
      <c r="E51" s="197"/>
      <c r="F51" s="197"/>
      <c r="G51" s="197">
        <v>6563</v>
      </c>
      <c r="H51" s="196">
        <f>I51+J51+K51</f>
        <v>0</v>
      </c>
      <c r="I51" s="196"/>
      <c r="J51" s="196"/>
      <c r="K51" s="196"/>
      <c r="L51" s="10">
        <f>M51+N51+O51</f>
        <v>6563</v>
      </c>
      <c r="M51" s="10">
        <f>E51+I51</f>
        <v>0</v>
      </c>
      <c r="N51" s="10">
        <f>F51+J51</f>
        <v>0</v>
      </c>
      <c r="O51" s="10">
        <f>G51+K51</f>
        <v>6563</v>
      </c>
    </row>
    <row r="52" spans="1:15" ht="15" customHeight="1" x14ac:dyDescent="0.25">
      <c r="A52" s="11" t="s">
        <v>109</v>
      </c>
      <c r="B52" s="12" t="s">
        <v>163</v>
      </c>
      <c r="C52" s="22" t="s">
        <v>57</v>
      </c>
      <c r="D52" s="197">
        <f>E52+F52+G52</f>
        <v>7327</v>
      </c>
      <c r="E52" s="197"/>
      <c r="F52" s="197">
        <v>7327</v>
      </c>
      <c r="G52" s="197"/>
      <c r="H52" s="196">
        <f>I52+J52+K52</f>
        <v>0</v>
      </c>
      <c r="I52" s="196"/>
      <c r="J52" s="196"/>
      <c r="K52" s="196"/>
      <c r="L52" s="10">
        <f>M52+N52+O52</f>
        <v>7327</v>
      </c>
      <c r="M52" s="10">
        <f>E52+I52</f>
        <v>0</v>
      </c>
      <c r="N52" s="10">
        <f>F52+J52</f>
        <v>7327</v>
      </c>
      <c r="O52" s="10">
        <f>G52+K52</f>
        <v>0</v>
      </c>
    </row>
    <row r="53" spans="1:15" ht="15" customHeight="1" x14ac:dyDescent="0.25">
      <c r="A53" s="13" t="s">
        <v>110</v>
      </c>
      <c r="B53" s="23" t="s">
        <v>422</v>
      </c>
      <c r="C53" s="22" t="s">
        <v>57</v>
      </c>
      <c r="D53" s="197">
        <f>E53+F53+G53</f>
        <v>5797</v>
      </c>
      <c r="E53" s="197"/>
      <c r="F53" s="197"/>
      <c r="G53" s="197">
        <v>5797</v>
      </c>
      <c r="H53" s="196">
        <f>I53+J53+K53</f>
        <v>0</v>
      </c>
      <c r="I53" s="196"/>
      <c r="J53" s="196"/>
      <c r="K53" s="196"/>
      <c r="L53" s="10">
        <f>M53+N53+O53</f>
        <v>5797</v>
      </c>
      <c r="M53" s="10">
        <f>E53+I53</f>
        <v>0</v>
      </c>
      <c r="N53" s="10">
        <f>F53+J53</f>
        <v>0</v>
      </c>
      <c r="O53" s="10">
        <f>G53+K53</f>
        <v>5797</v>
      </c>
    </row>
    <row r="54" spans="1:15" ht="15" customHeight="1" x14ac:dyDescent="0.25">
      <c r="A54" s="7" t="s">
        <v>111</v>
      </c>
      <c r="B54" s="21" t="s">
        <v>45</v>
      </c>
      <c r="C54" s="22" t="s">
        <v>57</v>
      </c>
      <c r="D54" s="197">
        <f>E54+F54+G54</f>
        <v>6957</v>
      </c>
      <c r="E54" s="197"/>
      <c r="F54" s="197"/>
      <c r="G54" s="197">
        <v>6957</v>
      </c>
      <c r="H54" s="196">
        <f>I54+J54+K54</f>
        <v>-4679</v>
      </c>
      <c r="I54" s="196"/>
      <c r="J54" s="196"/>
      <c r="K54" s="196">
        <v>-4679</v>
      </c>
      <c r="L54" s="10">
        <f>M54+N54+O54</f>
        <v>2278</v>
      </c>
      <c r="M54" s="10">
        <f>E54+I54</f>
        <v>0</v>
      </c>
      <c r="N54" s="10">
        <f>F54+J54</f>
        <v>0</v>
      </c>
      <c r="O54" s="10">
        <f>G54+K54</f>
        <v>2278</v>
      </c>
    </row>
    <row r="55" spans="1:15" ht="15" customHeight="1" x14ac:dyDescent="0.25">
      <c r="A55" s="7" t="s">
        <v>112</v>
      </c>
      <c r="B55" s="21" t="s">
        <v>166</v>
      </c>
      <c r="C55" s="9" t="s">
        <v>57</v>
      </c>
      <c r="D55" s="197">
        <f>E55+F55+G55</f>
        <v>33552</v>
      </c>
      <c r="E55" s="197">
        <v>1398</v>
      </c>
      <c r="F55" s="197">
        <v>28962</v>
      </c>
      <c r="G55" s="197">
        <v>3192</v>
      </c>
      <c r="H55" s="196">
        <f>I55+J55+K55</f>
        <v>0</v>
      </c>
      <c r="I55" s="196"/>
      <c r="J55" s="196"/>
      <c r="K55" s="196"/>
      <c r="L55" s="10">
        <f>M55+N55+O55</f>
        <v>33552</v>
      </c>
      <c r="M55" s="10">
        <f>E55+I55</f>
        <v>1398</v>
      </c>
      <c r="N55" s="10">
        <f>F55+J55</f>
        <v>28962</v>
      </c>
      <c r="O55" s="10">
        <f>G55+K55</f>
        <v>3192</v>
      </c>
    </row>
    <row r="56" spans="1:15" ht="15" customHeight="1" x14ac:dyDescent="0.25">
      <c r="A56" s="7" t="s">
        <v>113</v>
      </c>
      <c r="B56" s="21" t="s">
        <v>165</v>
      </c>
      <c r="C56" s="9" t="s">
        <v>57</v>
      </c>
      <c r="D56" s="197">
        <f>E56+F56+G56</f>
        <v>1449</v>
      </c>
      <c r="E56" s="197">
        <v>869</v>
      </c>
      <c r="F56" s="197">
        <v>580</v>
      </c>
      <c r="G56" s="197"/>
      <c r="H56" s="196">
        <f>I56+J56+K56</f>
        <v>0</v>
      </c>
      <c r="I56" s="196"/>
      <c r="J56" s="196"/>
      <c r="K56" s="196"/>
      <c r="L56" s="10">
        <f>M56+N56+O56</f>
        <v>1449</v>
      </c>
      <c r="M56" s="10">
        <f>E56+I56</f>
        <v>869</v>
      </c>
      <c r="N56" s="10">
        <f>F56+J56</f>
        <v>580</v>
      </c>
      <c r="O56" s="10">
        <f>G56+K56</f>
        <v>0</v>
      </c>
    </row>
    <row r="57" spans="1:15" ht="15" customHeight="1" x14ac:dyDescent="0.25">
      <c r="A57" s="27" t="s">
        <v>114</v>
      </c>
      <c r="B57" s="474" t="s">
        <v>510</v>
      </c>
      <c r="C57" s="9" t="s">
        <v>57</v>
      </c>
      <c r="D57" s="197">
        <f>E57+F57+G57</f>
        <v>1738</v>
      </c>
      <c r="E57" s="197">
        <v>1738</v>
      </c>
      <c r="F57" s="197"/>
      <c r="G57" s="197"/>
      <c r="H57" s="196">
        <f>I57+J57+K57</f>
        <v>0</v>
      </c>
      <c r="I57" s="196"/>
      <c r="J57" s="196"/>
      <c r="K57" s="196"/>
      <c r="L57" s="10">
        <f>M57+N57+O57</f>
        <v>1738</v>
      </c>
      <c r="M57" s="10">
        <f>E57+I57</f>
        <v>1738</v>
      </c>
      <c r="N57" s="10">
        <f>F57+J57</f>
        <v>0</v>
      </c>
      <c r="O57" s="10">
        <f>G57+K57</f>
        <v>0</v>
      </c>
    </row>
    <row r="58" spans="1:15" ht="15" customHeight="1" x14ac:dyDescent="0.25">
      <c r="A58" s="27" t="s">
        <v>115</v>
      </c>
      <c r="B58" s="473" t="s">
        <v>52</v>
      </c>
      <c r="C58" s="22" t="s">
        <v>57</v>
      </c>
      <c r="D58" s="197">
        <f>E58+F58+G58</f>
        <v>5593</v>
      </c>
      <c r="E58" s="197"/>
      <c r="F58" s="197"/>
      <c r="G58" s="197">
        <v>5593</v>
      </c>
      <c r="H58" s="196">
        <f>I58+J58+K58</f>
        <v>-2671</v>
      </c>
      <c r="I58" s="196"/>
      <c r="J58" s="196"/>
      <c r="K58" s="196">
        <v>-2671</v>
      </c>
      <c r="L58" s="10">
        <f>M58+N58+O58</f>
        <v>2922</v>
      </c>
      <c r="M58" s="10">
        <f>E58+I58</f>
        <v>0</v>
      </c>
      <c r="N58" s="10">
        <f>F58+J58</f>
        <v>0</v>
      </c>
      <c r="O58" s="10">
        <f>G58+K58</f>
        <v>2922</v>
      </c>
    </row>
    <row r="59" spans="1:15" ht="15" customHeight="1" x14ac:dyDescent="0.25">
      <c r="A59" s="27" t="s">
        <v>116</v>
      </c>
      <c r="B59" s="473" t="s">
        <v>181</v>
      </c>
      <c r="C59" s="22" t="s">
        <v>57</v>
      </c>
      <c r="D59" s="197"/>
      <c r="E59" s="197"/>
      <c r="F59" s="197"/>
      <c r="G59" s="197"/>
      <c r="H59" s="196">
        <f>I59+J59+K59</f>
        <v>1400</v>
      </c>
      <c r="I59" s="196"/>
      <c r="J59" s="196"/>
      <c r="K59" s="196">
        <v>1400</v>
      </c>
      <c r="L59" s="10">
        <f>M59+N59+O59</f>
        <v>1400</v>
      </c>
      <c r="M59" s="10">
        <f>E59+I59</f>
        <v>0</v>
      </c>
      <c r="N59" s="10">
        <f>F59+J59</f>
        <v>0</v>
      </c>
      <c r="O59" s="10">
        <f>G59+K59</f>
        <v>1400</v>
      </c>
    </row>
    <row r="60" spans="1:15" ht="15" customHeight="1" x14ac:dyDescent="0.25">
      <c r="A60" s="27" t="s">
        <v>117</v>
      </c>
      <c r="B60" s="474" t="s">
        <v>509</v>
      </c>
      <c r="C60" s="22" t="s">
        <v>57</v>
      </c>
      <c r="D60" s="197">
        <f>E60+F60+G60</f>
        <v>0</v>
      </c>
      <c r="E60" s="197"/>
      <c r="F60" s="197"/>
      <c r="G60" s="197"/>
      <c r="H60" s="196">
        <f>I60+J60+K60</f>
        <v>4679</v>
      </c>
      <c r="I60" s="196"/>
      <c r="J60" s="196"/>
      <c r="K60" s="196">
        <v>4679</v>
      </c>
      <c r="L60" s="10">
        <f>M60+N60+O60</f>
        <v>4679</v>
      </c>
      <c r="M60" s="10">
        <f>E60+I60</f>
        <v>0</v>
      </c>
      <c r="N60" s="10">
        <f>F60+J60</f>
        <v>0</v>
      </c>
      <c r="O60" s="10">
        <f>G60+K60</f>
        <v>4679</v>
      </c>
    </row>
    <row r="61" spans="1:15" ht="15" customHeight="1" x14ac:dyDescent="0.25">
      <c r="A61" s="27" t="s">
        <v>169</v>
      </c>
      <c r="B61" s="474" t="s">
        <v>71</v>
      </c>
      <c r="C61" s="22" t="s">
        <v>57</v>
      </c>
      <c r="D61" s="197">
        <f>E61+F61+G61</f>
        <v>5730</v>
      </c>
      <c r="E61" s="197"/>
      <c r="F61" s="197"/>
      <c r="G61" s="197">
        <v>5730</v>
      </c>
      <c r="H61" s="196">
        <f>I61+J61+K61</f>
        <v>0</v>
      </c>
      <c r="I61" s="196"/>
      <c r="J61" s="196"/>
      <c r="K61" s="196"/>
      <c r="L61" s="10">
        <f>M61+N61+O61</f>
        <v>5730</v>
      </c>
      <c r="M61" s="10">
        <f>E61+I61</f>
        <v>0</v>
      </c>
      <c r="N61" s="10">
        <f>F61+J61</f>
        <v>0</v>
      </c>
      <c r="O61" s="10">
        <f>G61+K61</f>
        <v>5730</v>
      </c>
    </row>
    <row r="62" spans="1:15" ht="15" customHeight="1" x14ac:dyDescent="0.25">
      <c r="A62" s="27" t="s">
        <v>170</v>
      </c>
      <c r="B62" s="474" t="s">
        <v>44</v>
      </c>
      <c r="C62" s="22" t="s">
        <v>57</v>
      </c>
      <c r="D62" s="197">
        <f>E62+F62+G62</f>
        <v>24312</v>
      </c>
      <c r="E62" s="197"/>
      <c r="F62" s="197"/>
      <c r="G62" s="197">
        <v>24312</v>
      </c>
      <c r="H62" s="196">
        <f>I62+J62+K62</f>
        <v>0</v>
      </c>
      <c r="I62" s="196"/>
      <c r="J62" s="196"/>
      <c r="K62" s="196"/>
      <c r="L62" s="10">
        <f>M62+N62+O62</f>
        <v>24312</v>
      </c>
      <c r="M62" s="10">
        <f>E62+I62</f>
        <v>0</v>
      </c>
      <c r="N62" s="10">
        <f>F62+J62</f>
        <v>0</v>
      </c>
      <c r="O62" s="10">
        <f>G62+K62</f>
        <v>24312</v>
      </c>
    </row>
    <row r="63" spans="1:15" ht="15" customHeight="1" x14ac:dyDescent="0.25">
      <c r="A63" s="27" t="s">
        <v>118</v>
      </c>
      <c r="B63" s="474" t="s">
        <v>508</v>
      </c>
      <c r="C63" s="22" t="s">
        <v>57</v>
      </c>
      <c r="D63" s="197">
        <f>E63+F63+G63</f>
        <v>0</v>
      </c>
      <c r="E63" s="197"/>
      <c r="F63" s="197"/>
      <c r="G63" s="197"/>
      <c r="H63" s="196">
        <f>I63+J63+K63</f>
        <v>2671</v>
      </c>
      <c r="I63" s="196"/>
      <c r="J63" s="196"/>
      <c r="K63" s="196">
        <v>2671</v>
      </c>
      <c r="L63" s="10">
        <f>M63+N63+O63</f>
        <v>2671</v>
      </c>
      <c r="M63" s="10">
        <f>E63+I63</f>
        <v>0</v>
      </c>
      <c r="N63" s="10">
        <f>F63+J63</f>
        <v>0</v>
      </c>
      <c r="O63" s="10">
        <f>G63+K63</f>
        <v>2671</v>
      </c>
    </row>
    <row r="64" spans="1:15" ht="15" customHeight="1" x14ac:dyDescent="0.25">
      <c r="A64" s="27" t="s">
        <v>171</v>
      </c>
      <c r="B64" s="473" t="s">
        <v>43</v>
      </c>
      <c r="C64" s="22" t="s">
        <v>57</v>
      </c>
      <c r="D64" s="197">
        <f>E64+F64+G64</f>
        <v>21904</v>
      </c>
      <c r="E64" s="197"/>
      <c r="F64" s="197"/>
      <c r="G64" s="197">
        <v>21904</v>
      </c>
      <c r="H64" s="196">
        <f>I64+J64+K64</f>
        <v>0</v>
      </c>
      <c r="I64" s="196"/>
      <c r="J64" s="196"/>
      <c r="K64" s="196"/>
      <c r="L64" s="10">
        <f>M64+N64+O64</f>
        <v>21904</v>
      </c>
      <c r="M64" s="10">
        <f>E64+I64</f>
        <v>0</v>
      </c>
      <c r="N64" s="10">
        <f>F64+J64</f>
        <v>0</v>
      </c>
      <c r="O64" s="10">
        <f>G64+K64</f>
        <v>21904</v>
      </c>
    </row>
    <row r="65" spans="1:15" ht="15" customHeight="1" x14ac:dyDescent="0.25">
      <c r="A65" s="7" t="s">
        <v>172</v>
      </c>
      <c r="B65" s="21" t="s">
        <v>176</v>
      </c>
      <c r="C65" s="22" t="s">
        <v>57</v>
      </c>
      <c r="D65" s="197">
        <f>E65+F65+G65</f>
        <v>10015</v>
      </c>
      <c r="E65" s="197">
        <v>2317</v>
      </c>
      <c r="F65" s="197"/>
      <c r="G65" s="197">
        <v>7698</v>
      </c>
      <c r="H65" s="196">
        <f>I65+J65+K65</f>
        <v>0</v>
      </c>
      <c r="I65" s="196"/>
      <c r="J65" s="196"/>
      <c r="K65" s="196"/>
      <c r="L65" s="10">
        <f>M65+N65+O65</f>
        <v>10015</v>
      </c>
      <c r="M65" s="10">
        <f>E65+I65</f>
        <v>2317</v>
      </c>
      <c r="N65" s="10">
        <f>F65+J65</f>
        <v>0</v>
      </c>
      <c r="O65" s="10">
        <f>G65+K65</f>
        <v>7698</v>
      </c>
    </row>
    <row r="66" spans="1:15" ht="15" customHeight="1" x14ac:dyDescent="0.25">
      <c r="A66" s="7" t="s">
        <v>119</v>
      </c>
      <c r="B66" s="21" t="s">
        <v>167</v>
      </c>
      <c r="C66" s="22" t="s">
        <v>57</v>
      </c>
      <c r="D66" s="197">
        <f>E66+F66+G66</f>
        <v>57941</v>
      </c>
      <c r="E66" s="197"/>
      <c r="F66" s="197"/>
      <c r="G66" s="197">
        <v>57941</v>
      </c>
      <c r="H66" s="196">
        <f>I66+J66+K66</f>
        <v>0</v>
      </c>
      <c r="I66" s="196"/>
      <c r="J66" s="196"/>
      <c r="K66" s="196"/>
      <c r="L66" s="10">
        <f>M66+N66+O66</f>
        <v>57941</v>
      </c>
      <c r="M66" s="10">
        <f>E66+I66</f>
        <v>0</v>
      </c>
      <c r="N66" s="10">
        <f>F66+J66</f>
        <v>0</v>
      </c>
      <c r="O66" s="10">
        <f>G66+K66</f>
        <v>57941</v>
      </c>
    </row>
    <row r="67" spans="1:15" ht="15" customHeight="1" x14ac:dyDescent="0.25">
      <c r="A67" s="7" t="s">
        <v>120</v>
      </c>
      <c r="B67" s="21" t="s">
        <v>36</v>
      </c>
      <c r="C67" s="22" t="s">
        <v>57</v>
      </c>
      <c r="D67" s="197">
        <f>E67+F67+G67</f>
        <v>33475</v>
      </c>
      <c r="E67" s="197"/>
      <c r="F67" s="197"/>
      <c r="G67" s="197">
        <v>33475</v>
      </c>
      <c r="H67" s="196">
        <f>I67+J67+K67</f>
        <v>0</v>
      </c>
      <c r="I67" s="196"/>
      <c r="J67" s="196"/>
      <c r="K67" s="196"/>
      <c r="L67" s="10">
        <f>M67+N67+O67</f>
        <v>33475</v>
      </c>
      <c r="M67" s="10">
        <f>E67+I67</f>
        <v>0</v>
      </c>
      <c r="N67" s="10">
        <f>F67+J67</f>
        <v>0</v>
      </c>
      <c r="O67" s="10">
        <f>G67+K67</f>
        <v>33475</v>
      </c>
    </row>
    <row r="68" spans="1:15" ht="15" customHeight="1" x14ac:dyDescent="0.25">
      <c r="A68" s="7" t="s">
        <v>121</v>
      </c>
      <c r="B68" s="21" t="s">
        <v>38</v>
      </c>
      <c r="C68" s="22" t="s">
        <v>57</v>
      </c>
      <c r="D68" s="197">
        <f>E68+F68+G68</f>
        <v>32467</v>
      </c>
      <c r="E68" s="197"/>
      <c r="F68" s="197"/>
      <c r="G68" s="197">
        <v>32467</v>
      </c>
      <c r="H68" s="196">
        <f>I68+J68+K68</f>
        <v>0</v>
      </c>
      <c r="I68" s="196"/>
      <c r="J68" s="196"/>
      <c r="K68" s="196"/>
      <c r="L68" s="10">
        <f>M68+N68+O68</f>
        <v>32467</v>
      </c>
      <c r="M68" s="10">
        <f>E68+I68</f>
        <v>0</v>
      </c>
      <c r="N68" s="10">
        <f>F68+J68</f>
        <v>0</v>
      </c>
      <c r="O68" s="10">
        <f>G68+K68</f>
        <v>32467</v>
      </c>
    </row>
    <row r="69" spans="1:15" ht="15" customHeight="1" x14ac:dyDescent="0.25">
      <c r="A69" s="7" t="s">
        <v>122</v>
      </c>
      <c r="B69" s="21" t="s">
        <v>40</v>
      </c>
      <c r="C69" s="22" t="s">
        <v>57</v>
      </c>
      <c r="D69" s="197">
        <f>E69+F69+G69</f>
        <v>72516</v>
      </c>
      <c r="E69" s="197"/>
      <c r="F69" s="197"/>
      <c r="G69" s="197">
        <v>72516</v>
      </c>
      <c r="H69" s="196">
        <f>I69+J69+K69</f>
        <v>0</v>
      </c>
      <c r="I69" s="196"/>
      <c r="J69" s="196"/>
      <c r="K69" s="196"/>
      <c r="L69" s="10">
        <f>M69+N69+O69</f>
        <v>72516</v>
      </c>
      <c r="M69" s="10">
        <f>E69+I69</f>
        <v>0</v>
      </c>
      <c r="N69" s="10">
        <f>F69+J69</f>
        <v>0</v>
      </c>
      <c r="O69" s="10">
        <f>G69+K69</f>
        <v>72516</v>
      </c>
    </row>
    <row r="70" spans="1:15" ht="15" customHeight="1" x14ac:dyDescent="0.25">
      <c r="A70" s="7" t="s">
        <v>123</v>
      </c>
      <c r="B70" s="21" t="s">
        <v>39</v>
      </c>
      <c r="C70" s="22" t="s">
        <v>57</v>
      </c>
      <c r="D70" s="197">
        <f>E70+F70+G70</f>
        <v>34183</v>
      </c>
      <c r="E70" s="197"/>
      <c r="F70" s="197"/>
      <c r="G70" s="197">
        <v>34183</v>
      </c>
      <c r="H70" s="196">
        <f>I70+J70+K70</f>
        <v>0</v>
      </c>
      <c r="I70" s="196"/>
      <c r="J70" s="196"/>
      <c r="K70" s="196"/>
      <c r="L70" s="10">
        <f>M70+N70+O70</f>
        <v>34183</v>
      </c>
      <c r="M70" s="10">
        <f>E70+I70</f>
        <v>0</v>
      </c>
      <c r="N70" s="10">
        <f>F70+J70</f>
        <v>0</v>
      </c>
      <c r="O70" s="10">
        <f>G70+K70</f>
        <v>34183</v>
      </c>
    </row>
    <row r="71" spans="1:15" ht="15" customHeight="1" x14ac:dyDescent="0.25">
      <c r="A71" s="7" t="s">
        <v>182</v>
      </c>
      <c r="B71" s="18" t="s">
        <v>37</v>
      </c>
      <c r="C71" s="9" t="s">
        <v>57</v>
      </c>
      <c r="D71" s="197">
        <f>E71+F71+G71</f>
        <v>55947</v>
      </c>
      <c r="E71" s="197"/>
      <c r="F71" s="197"/>
      <c r="G71" s="197">
        <v>55947</v>
      </c>
      <c r="H71" s="196">
        <f>I71+J71+K71</f>
        <v>0</v>
      </c>
      <c r="I71" s="196"/>
      <c r="J71" s="196"/>
      <c r="K71" s="196"/>
      <c r="L71" s="10">
        <f>M71+N71+O71</f>
        <v>55947</v>
      </c>
      <c r="M71" s="10">
        <f>E71+I71</f>
        <v>0</v>
      </c>
      <c r="N71" s="10">
        <f>F71+J71</f>
        <v>0</v>
      </c>
      <c r="O71" s="10">
        <f>G71+K71</f>
        <v>55947</v>
      </c>
    </row>
    <row r="72" spans="1:15" ht="15" customHeight="1" x14ac:dyDescent="0.25">
      <c r="A72" s="7" t="s">
        <v>124</v>
      </c>
      <c r="B72" s="25" t="s">
        <v>41</v>
      </c>
      <c r="C72" s="9" t="s">
        <v>57</v>
      </c>
      <c r="D72" s="197">
        <f>E72+F72+G72</f>
        <v>9185</v>
      </c>
      <c r="E72" s="197"/>
      <c r="F72" s="197"/>
      <c r="G72" s="197">
        <v>9185</v>
      </c>
      <c r="H72" s="196">
        <f>I72+J72+K72</f>
        <v>0</v>
      </c>
      <c r="I72" s="196"/>
      <c r="J72" s="196"/>
      <c r="K72" s="196"/>
      <c r="L72" s="10">
        <f>M72+N72+O72</f>
        <v>9185</v>
      </c>
      <c r="M72" s="10">
        <f>E72+I72</f>
        <v>0</v>
      </c>
      <c r="N72" s="10">
        <f>F72+J72</f>
        <v>0</v>
      </c>
      <c r="O72" s="10">
        <f>G72+K72</f>
        <v>9185</v>
      </c>
    </row>
    <row r="73" spans="1:15" ht="15" customHeight="1" x14ac:dyDescent="0.25">
      <c r="A73" s="7" t="s">
        <v>125</v>
      </c>
      <c r="B73" s="25" t="s">
        <v>42</v>
      </c>
      <c r="C73" s="9" t="s">
        <v>57</v>
      </c>
      <c r="D73" s="197">
        <f>E73+F73+G73</f>
        <v>15391</v>
      </c>
      <c r="E73" s="197"/>
      <c r="F73" s="197"/>
      <c r="G73" s="197">
        <v>15391</v>
      </c>
      <c r="H73" s="196">
        <f>I73+J73+K73</f>
        <v>0</v>
      </c>
      <c r="I73" s="196"/>
      <c r="J73" s="196"/>
      <c r="K73" s="196"/>
      <c r="L73" s="10">
        <f>M73+N73+O73</f>
        <v>15391</v>
      </c>
      <c r="M73" s="10">
        <f>E73+I73</f>
        <v>0</v>
      </c>
      <c r="N73" s="10">
        <f>F73+J73</f>
        <v>0</v>
      </c>
      <c r="O73" s="10">
        <f>G73+K73</f>
        <v>15391</v>
      </c>
    </row>
    <row r="74" spans="1:15" ht="15" customHeight="1" x14ac:dyDescent="0.25">
      <c r="A74" s="7" t="s">
        <v>126</v>
      </c>
      <c r="B74" s="18" t="s">
        <v>55</v>
      </c>
      <c r="C74" s="9" t="s">
        <v>57</v>
      </c>
      <c r="D74" s="197">
        <f>E74+F74+G74</f>
        <v>2984</v>
      </c>
      <c r="E74" s="197"/>
      <c r="F74" s="197">
        <v>29</v>
      </c>
      <c r="G74" s="197">
        <v>2955</v>
      </c>
      <c r="H74" s="196">
        <f>I74+J74+K74</f>
        <v>0</v>
      </c>
      <c r="I74" s="196"/>
      <c r="J74" s="196"/>
      <c r="K74" s="196"/>
      <c r="L74" s="10">
        <f>M74+N74+O74</f>
        <v>2984</v>
      </c>
      <c r="M74" s="10">
        <f>E74+I74</f>
        <v>0</v>
      </c>
      <c r="N74" s="10">
        <f>F74+J74</f>
        <v>29</v>
      </c>
      <c r="O74" s="10">
        <f>G74+K74</f>
        <v>2955</v>
      </c>
    </row>
    <row r="75" spans="1:15" ht="15" customHeight="1" x14ac:dyDescent="0.25">
      <c r="A75" s="7" t="s">
        <v>127</v>
      </c>
      <c r="B75" s="18" t="s">
        <v>54</v>
      </c>
      <c r="C75" s="9" t="s">
        <v>57</v>
      </c>
      <c r="D75" s="197">
        <f>E75+F75+G75</f>
        <v>47310</v>
      </c>
      <c r="E75" s="197"/>
      <c r="F75" s="197">
        <v>348</v>
      </c>
      <c r="G75" s="197">
        <v>46962</v>
      </c>
      <c r="H75" s="196">
        <f>I75+J75+K75</f>
        <v>0</v>
      </c>
      <c r="I75" s="196"/>
      <c r="J75" s="196"/>
      <c r="K75" s="196"/>
      <c r="L75" s="10">
        <f>M75+N75+O75</f>
        <v>47310</v>
      </c>
      <c r="M75" s="10">
        <f>E75+I75</f>
        <v>0</v>
      </c>
      <c r="N75" s="10">
        <f>F75+J75</f>
        <v>348</v>
      </c>
      <c r="O75" s="10">
        <f>G75+K75</f>
        <v>46962</v>
      </c>
    </row>
    <row r="76" spans="1:15" ht="15" customHeight="1" x14ac:dyDescent="0.25">
      <c r="A76" s="7" t="s">
        <v>128</v>
      </c>
      <c r="B76" s="18" t="s">
        <v>73</v>
      </c>
      <c r="C76" s="9" t="s">
        <v>57</v>
      </c>
      <c r="D76" s="197">
        <f>E76+F76+G76</f>
        <v>7937</v>
      </c>
      <c r="E76" s="197"/>
      <c r="F76" s="197"/>
      <c r="G76" s="197">
        <v>7937</v>
      </c>
      <c r="H76" s="196">
        <f>I76+J76+K76</f>
        <v>0</v>
      </c>
      <c r="I76" s="196"/>
      <c r="J76" s="196"/>
      <c r="K76" s="196"/>
      <c r="L76" s="10">
        <f>M76+N76+O76</f>
        <v>7937</v>
      </c>
      <c r="M76" s="10">
        <f>E76+I76</f>
        <v>0</v>
      </c>
      <c r="N76" s="10">
        <f>F76+J76</f>
        <v>0</v>
      </c>
      <c r="O76" s="10">
        <f>G76+K76</f>
        <v>7937</v>
      </c>
    </row>
    <row r="77" spans="1:15" ht="15" customHeight="1" x14ac:dyDescent="0.25">
      <c r="A77" s="7" t="s">
        <v>178</v>
      </c>
      <c r="B77" s="18" t="s">
        <v>56</v>
      </c>
      <c r="C77" s="9" t="s">
        <v>57</v>
      </c>
      <c r="D77" s="197">
        <f>E77+F77+G77</f>
        <v>26065</v>
      </c>
      <c r="E77" s="197"/>
      <c r="F77" s="197">
        <v>26065</v>
      </c>
      <c r="G77" s="197"/>
      <c r="H77" s="196">
        <f>I77+J77+K77</f>
        <v>0</v>
      </c>
      <c r="I77" s="196"/>
      <c r="J77" s="196"/>
      <c r="K77" s="196"/>
      <c r="L77" s="10">
        <f>M77+N77+O77</f>
        <v>26065</v>
      </c>
      <c r="M77" s="10">
        <f>E77+I77</f>
        <v>0</v>
      </c>
      <c r="N77" s="10">
        <f>F77+J77</f>
        <v>26065</v>
      </c>
      <c r="O77" s="10">
        <f>G77+K77</f>
        <v>0</v>
      </c>
    </row>
    <row r="78" spans="1:15" ht="15" customHeight="1" x14ac:dyDescent="0.25">
      <c r="A78" s="7" t="s">
        <v>129</v>
      </c>
      <c r="B78" s="18" t="s">
        <v>184</v>
      </c>
      <c r="C78" s="9" t="s">
        <v>57</v>
      </c>
      <c r="D78" s="197">
        <f>E78+F78+G78</f>
        <v>12354</v>
      </c>
      <c r="E78" s="197"/>
      <c r="F78" s="197"/>
      <c r="G78" s="197">
        <v>12354</v>
      </c>
      <c r="H78" s="196">
        <f>I78+J78+K78</f>
        <v>0</v>
      </c>
      <c r="I78" s="196"/>
      <c r="J78" s="196"/>
      <c r="K78" s="196"/>
      <c r="L78" s="10">
        <f>M78+N78+O78</f>
        <v>12354</v>
      </c>
      <c r="M78" s="10">
        <f>E78+I78</f>
        <v>0</v>
      </c>
      <c r="N78" s="10">
        <f>F78+J78</f>
        <v>0</v>
      </c>
      <c r="O78" s="10">
        <f>G78+K78</f>
        <v>12354</v>
      </c>
    </row>
    <row r="79" spans="1:15" s="26" customFormat="1" ht="15" customHeight="1" x14ac:dyDescent="0.25">
      <c r="A79" s="7" t="s">
        <v>130</v>
      </c>
      <c r="B79" s="18" t="s">
        <v>185</v>
      </c>
      <c r="C79" s="9" t="s">
        <v>57</v>
      </c>
      <c r="D79" s="197">
        <f>E79+F79+G79</f>
        <v>1738</v>
      </c>
      <c r="E79" s="197">
        <v>1738</v>
      </c>
      <c r="F79" s="197"/>
      <c r="G79" s="197"/>
      <c r="H79" s="196">
        <f>I79+J79+K79</f>
        <v>0</v>
      </c>
      <c r="I79" s="196"/>
      <c r="J79" s="196"/>
      <c r="K79" s="196"/>
      <c r="L79" s="10">
        <f>M79+N79+O79</f>
        <v>1738</v>
      </c>
      <c r="M79" s="10">
        <f>E79+I79</f>
        <v>1738</v>
      </c>
      <c r="N79" s="10">
        <f>F79+J79</f>
        <v>0</v>
      </c>
      <c r="O79" s="10">
        <f>G79+K79</f>
        <v>0</v>
      </c>
    </row>
    <row r="80" spans="1:15" ht="15.95" customHeight="1" x14ac:dyDescent="0.25">
      <c r="A80" s="15" t="s">
        <v>131</v>
      </c>
      <c r="B80" s="19" t="s">
        <v>196</v>
      </c>
      <c r="C80" s="17"/>
      <c r="D80" s="1">
        <f>SUM(D50:D79)</f>
        <v>542255</v>
      </c>
      <c r="E80" s="1">
        <f>SUM(E50:E79)</f>
        <v>9798</v>
      </c>
      <c r="F80" s="1">
        <f>SUM(F50:F79)</f>
        <v>63398</v>
      </c>
      <c r="G80" s="1">
        <f>SUM(G50:G79)</f>
        <v>469059</v>
      </c>
      <c r="H80" s="194">
        <f>SUM(H50:H79)</f>
        <v>1400</v>
      </c>
      <c r="I80" s="194">
        <f>SUM(I50:I79)</f>
        <v>0</v>
      </c>
      <c r="J80" s="194">
        <f>SUM(J50:J79)</f>
        <v>0</v>
      </c>
      <c r="K80" s="194">
        <f>SUM(K50:K79)</f>
        <v>1400</v>
      </c>
      <c r="L80" s="1">
        <f>SUM(L50:L79)</f>
        <v>543655</v>
      </c>
      <c r="M80" s="1">
        <f>SUM(M50:M79)</f>
        <v>9798</v>
      </c>
      <c r="N80" s="1">
        <f>SUM(N50:N79)</f>
        <v>63398</v>
      </c>
      <c r="O80" s="1">
        <f>SUM(O50:O79)</f>
        <v>470459</v>
      </c>
    </row>
    <row r="81" spans="1:15" ht="15.95" customHeight="1" x14ac:dyDescent="0.25">
      <c r="A81" s="13" t="s">
        <v>132</v>
      </c>
      <c r="B81" s="380" t="s">
        <v>74</v>
      </c>
      <c r="C81" s="380"/>
      <c r="D81" s="380"/>
      <c r="E81" s="380"/>
      <c r="F81" s="380"/>
      <c r="G81" s="380"/>
      <c r="H81" s="380"/>
      <c r="I81" s="380"/>
      <c r="J81" s="380"/>
      <c r="K81" s="380"/>
      <c r="L81" s="380"/>
      <c r="M81" s="380"/>
      <c r="N81" s="380"/>
      <c r="O81" s="380"/>
    </row>
    <row r="82" spans="1:15" ht="15" customHeight="1" x14ac:dyDescent="0.25">
      <c r="A82" s="30" t="s">
        <v>133</v>
      </c>
      <c r="B82" s="21" t="s">
        <v>7</v>
      </c>
      <c r="C82" s="28" t="s">
        <v>32</v>
      </c>
      <c r="D82" s="197">
        <f>E82+F82+G82</f>
        <v>754</v>
      </c>
      <c r="E82" s="197">
        <v>435</v>
      </c>
      <c r="F82" s="197">
        <v>319</v>
      </c>
      <c r="G82" s="197"/>
      <c r="H82" s="196">
        <f>I82+J82+K82</f>
        <v>0</v>
      </c>
      <c r="I82" s="196"/>
      <c r="J82" s="196"/>
      <c r="K82" s="196"/>
      <c r="L82" s="10">
        <f>M82+N82+O82</f>
        <v>754</v>
      </c>
      <c r="M82" s="10">
        <f>E82+I82</f>
        <v>435</v>
      </c>
      <c r="N82" s="10">
        <f>F82+J82</f>
        <v>319</v>
      </c>
      <c r="O82" s="10">
        <f>G82+K82</f>
        <v>0</v>
      </c>
    </row>
    <row r="83" spans="1:15" ht="15" customHeight="1" x14ac:dyDescent="0.25">
      <c r="A83" s="31" t="s">
        <v>134</v>
      </c>
      <c r="B83" s="21" t="s">
        <v>10</v>
      </c>
      <c r="C83" s="28" t="s">
        <v>32</v>
      </c>
      <c r="D83" s="197">
        <f>E83+F83+G83</f>
        <v>812</v>
      </c>
      <c r="E83" s="197">
        <v>232</v>
      </c>
      <c r="F83" s="197">
        <v>580</v>
      </c>
      <c r="G83" s="197"/>
      <c r="H83" s="196">
        <f>I83+J83+K83</f>
        <v>0</v>
      </c>
      <c r="I83" s="196"/>
      <c r="J83" s="196"/>
      <c r="K83" s="196"/>
      <c r="L83" s="10">
        <f>M83+N83+O83</f>
        <v>812</v>
      </c>
      <c r="M83" s="10">
        <f>E83+I83</f>
        <v>232</v>
      </c>
      <c r="N83" s="10">
        <f>F83+J83</f>
        <v>580</v>
      </c>
      <c r="O83" s="10">
        <f>G83+K83</f>
        <v>0</v>
      </c>
    </row>
    <row r="84" spans="1:15" ht="15" customHeight="1" x14ac:dyDescent="0.25">
      <c r="A84" s="27" t="s">
        <v>135</v>
      </c>
      <c r="B84" s="21" t="s">
        <v>11</v>
      </c>
      <c r="C84" s="28" t="s">
        <v>32</v>
      </c>
      <c r="D84" s="197">
        <f>E84+F84+G84</f>
        <v>1246</v>
      </c>
      <c r="E84" s="197">
        <v>232</v>
      </c>
      <c r="F84" s="197">
        <v>1014</v>
      </c>
      <c r="G84" s="197"/>
      <c r="H84" s="196">
        <f>I84+J84+K84</f>
        <v>0</v>
      </c>
      <c r="I84" s="196"/>
      <c r="J84" s="196"/>
      <c r="K84" s="196"/>
      <c r="L84" s="10">
        <f>M84+N84+O84</f>
        <v>1246</v>
      </c>
      <c r="M84" s="10">
        <f>E84+I84</f>
        <v>232</v>
      </c>
      <c r="N84" s="10">
        <f>F84+J84</f>
        <v>1014</v>
      </c>
      <c r="O84" s="10">
        <f>G84+K84</f>
        <v>0</v>
      </c>
    </row>
    <row r="85" spans="1:15" ht="15" customHeight="1" x14ac:dyDescent="0.25">
      <c r="A85" s="27" t="s">
        <v>136</v>
      </c>
      <c r="B85" s="21" t="s">
        <v>15</v>
      </c>
      <c r="C85" s="28" t="s">
        <v>32</v>
      </c>
      <c r="D85" s="197">
        <f>E85+F85+G85</f>
        <v>957</v>
      </c>
      <c r="E85" s="197">
        <v>232</v>
      </c>
      <c r="F85" s="197">
        <v>725</v>
      </c>
      <c r="G85" s="197"/>
      <c r="H85" s="196">
        <f>I85+J85+K85</f>
        <v>0</v>
      </c>
      <c r="I85" s="196"/>
      <c r="J85" s="196"/>
      <c r="K85" s="196"/>
      <c r="L85" s="10">
        <f>M85+N85+O85</f>
        <v>957</v>
      </c>
      <c r="M85" s="10">
        <f>E85+I85</f>
        <v>232</v>
      </c>
      <c r="N85" s="10">
        <f>F85+J85</f>
        <v>725</v>
      </c>
      <c r="O85" s="10">
        <f>G85+K85</f>
        <v>0</v>
      </c>
    </row>
    <row r="86" spans="1:15" ht="15" customHeight="1" x14ac:dyDescent="0.25">
      <c r="A86" s="27" t="s">
        <v>137</v>
      </c>
      <c r="B86" s="21" t="s">
        <v>27</v>
      </c>
      <c r="C86" s="28" t="s">
        <v>32</v>
      </c>
      <c r="D86" s="197">
        <f>E86+F86+G86</f>
        <v>10426</v>
      </c>
      <c r="E86" s="197"/>
      <c r="F86" s="197">
        <v>8109</v>
      </c>
      <c r="G86" s="197">
        <v>2317</v>
      </c>
      <c r="H86" s="196">
        <f>I86+J86+K86</f>
        <v>0</v>
      </c>
      <c r="I86" s="196"/>
      <c r="J86" s="196"/>
      <c r="K86" s="196"/>
      <c r="L86" s="10">
        <f>M86+N86+O86</f>
        <v>10426</v>
      </c>
      <c r="M86" s="10">
        <f>E86+I86</f>
        <v>0</v>
      </c>
      <c r="N86" s="10">
        <f>F86+J86</f>
        <v>8109</v>
      </c>
      <c r="O86" s="10">
        <f>G86+K86</f>
        <v>2317</v>
      </c>
    </row>
    <row r="87" spans="1:15" ht="15" customHeight="1" x14ac:dyDescent="0.25">
      <c r="A87" s="27" t="s">
        <v>138</v>
      </c>
      <c r="B87" s="21" t="s">
        <v>64</v>
      </c>
      <c r="C87" s="28" t="s">
        <v>32</v>
      </c>
      <c r="D87" s="197">
        <f>E87+F87+G87</f>
        <v>2688</v>
      </c>
      <c r="E87" s="197">
        <v>145</v>
      </c>
      <c r="F87" s="197">
        <v>2543</v>
      </c>
      <c r="G87" s="197"/>
      <c r="H87" s="196">
        <f>I87+J87+K87</f>
        <v>0</v>
      </c>
      <c r="I87" s="196"/>
      <c r="J87" s="196"/>
      <c r="K87" s="196"/>
      <c r="L87" s="10">
        <f>M87+N87+O87</f>
        <v>2688</v>
      </c>
      <c r="M87" s="10">
        <f>E87+I87</f>
        <v>145</v>
      </c>
      <c r="N87" s="10">
        <f>F87+J87</f>
        <v>2543</v>
      </c>
      <c r="O87" s="10">
        <f>G87+K87</f>
        <v>0</v>
      </c>
    </row>
    <row r="88" spans="1:15" ht="15" customHeight="1" x14ac:dyDescent="0.25">
      <c r="A88" s="27" t="s">
        <v>139</v>
      </c>
      <c r="B88" s="21" t="s">
        <v>65</v>
      </c>
      <c r="C88" s="28" t="s">
        <v>32</v>
      </c>
      <c r="D88" s="197">
        <f>E88+F88+G88</f>
        <v>1580</v>
      </c>
      <c r="E88" s="197">
        <v>580</v>
      </c>
      <c r="F88" s="197">
        <v>1000</v>
      </c>
      <c r="G88" s="197"/>
      <c r="H88" s="196">
        <f>I88+J88+K88</f>
        <v>0</v>
      </c>
      <c r="I88" s="196"/>
      <c r="J88" s="196"/>
      <c r="K88" s="196"/>
      <c r="L88" s="10">
        <f>M88+N88+O88</f>
        <v>1580</v>
      </c>
      <c r="M88" s="10">
        <f>E88+I88</f>
        <v>580</v>
      </c>
      <c r="N88" s="10">
        <f>F88+J88</f>
        <v>1000</v>
      </c>
      <c r="O88" s="10">
        <f>G88+K88</f>
        <v>0</v>
      </c>
    </row>
    <row r="89" spans="1:15" ht="15" customHeight="1" x14ac:dyDescent="0.25">
      <c r="A89" s="27" t="s">
        <v>140</v>
      </c>
      <c r="B89" s="21" t="s">
        <v>507</v>
      </c>
      <c r="C89" s="28" t="s">
        <v>32</v>
      </c>
      <c r="D89" s="197">
        <f>E89+F89+G89</f>
        <v>1159</v>
      </c>
      <c r="E89" s="197">
        <v>290</v>
      </c>
      <c r="F89" s="197">
        <v>869</v>
      </c>
      <c r="G89" s="197"/>
      <c r="H89" s="196">
        <f>I89+J89+K89</f>
        <v>1200</v>
      </c>
      <c r="I89" s="196"/>
      <c r="J89" s="196">
        <v>1200</v>
      </c>
      <c r="K89" s="196"/>
      <c r="L89" s="10">
        <f>M89+N89+O89</f>
        <v>2359</v>
      </c>
      <c r="M89" s="10">
        <f>E89+I89</f>
        <v>290</v>
      </c>
      <c r="N89" s="10">
        <f>F89+J89</f>
        <v>2069</v>
      </c>
      <c r="O89" s="10">
        <f>G89+K89</f>
        <v>0</v>
      </c>
    </row>
    <row r="90" spans="1:15" ht="15" customHeight="1" x14ac:dyDescent="0.25">
      <c r="A90" s="27" t="s">
        <v>179</v>
      </c>
      <c r="B90" s="21" t="s">
        <v>506</v>
      </c>
      <c r="C90" s="28" t="s">
        <v>32</v>
      </c>
      <c r="D90" s="197">
        <f>E90+F90+G90</f>
        <v>1525</v>
      </c>
      <c r="E90" s="197">
        <v>435</v>
      </c>
      <c r="F90" s="197">
        <v>1090</v>
      </c>
      <c r="G90" s="197"/>
      <c r="H90" s="196">
        <f>I90+J90+K90</f>
        <v>0</v>
      </c>
      <c r="I90" s="196"/>
      <c r="J90" s="196"/>
      <c r="K90" s="196"/>
      <c r="L90" s="10">
        <f>M90+N90+O90</f>
        <v>1525</v>
      </c>
      <c r="M90" s="10">
        <f>E90+I90</f>
        <v>435</v>
      </c>
      <c r="N90" s="10">
        <f>F90+J90</f>
        <v>1090</v>
      </c>
      <c r="O90" s="10">
        <f>G90+K90</f>
        <v>0</v>
      </c>
    </row>
    <row r="91" spans="1:15" ht="15" customHeight="1" x14ac:dyDescent="0.25">
      <c r="A91" s="27" t="s">
        <v>141</v>
      </c>
      <c r="B91" s="21" t="s">
        <v>75</v>
      </c>
      <c r="C91" s="28" t="s">
        <v>32</v>
      </c>
      <c r="D91" s="197">
        <f>E91+F91+G91</f>
        <v>1515</v>
      </c>
      <c r="E91" s="197">
        <v>790</v>
      </c>
      <c r="F91" s="197">
        <v>725</v>
      </c>
      <c r="G91" s="197"/>
      <c r="H91" s="196">
        <f>I91+J91+K91</f>
        <v>0</v>
      </c>
      <c r="I91" s="196"/>
      <c r="J91" s="196"/>
      <c r="K91" s="196"/>
      <c r="L91" s="10">
        <f>M91+N91+O91</f>
        <v>1515</v>
      </c>
      <c r="M91" s="10">
        <f>E91+I91</f>
        <v>790</v>
      </c>
      <c r="N91" s="10">
        <f>F91+J91</f>
        <v>725</v>
      </c>
      <c r="O91" s="10">
        <f>G91+K91</f>
        <v>0</v>
      </c>
    </row>
    <row r="92" spans="1:15" ht="15" customHeight="1" x14ac:dyDescent="0.25">
      <c r="A92" s="27" t="s">
        <v>142</v>
      </c>
      <c r="B92" s="21" t="s">
        <v>168</v>
      </c>
      <c r="C92" s="28" t="s">
        <v>32</v>
      </c>
      <c r="D92" s="197">
        <f>E92+F92+G92</f>
        <v>1015</v>
      </c>
      <c r="E92" s="197">
        <v>435</v>
      </c>
      <c r="F92" s="197">
        <v>580</v>
      </c>
      <c r="G92" s="197"/>
      <c r="H92" s="196">
        <f>I92+J92+K92</f>
        <v>0</v>
      </c>
      <c r="I92" s="196"/>
      <c r="J92" s="196"/>
      <c r="K92" s="196"/>
      <c r="L92" s="10">
        <f>M92+N92+O92</f>
        <v>1015</v>
      </c>
      <c r="M92" s="10">
        <f>E92+I92</f>
        <v>435</v>
      </c>
      <c r="N92" s="10">
        <f>F92+J92</f>
        <v>580</v>
      </c>
      <c r="O92" s="10">
        <f>G92+K92</f>
        <v>0</v>
      </c>
    </row>
    <row r="93" spans="1:15" ht="15" customHeight="1" x14ac:dyDescent="0.25">
      <c r="A93" s="27" t="s">
        <v>143</v>
      </c>
      <c r="B93" s="21" t="s">
        <v>30</v>
      </c>
      <c r="C93" s="28" t="s">
        <v>32</v>
      </c>
      <c r="D93" s="197">
        <f>E93+F93+G93</f>
        <v>1325</v>
      </c>
      <c r="E93" s="197"/>
      <c r="F93" s="197">
        <v>1325</v>
      </c>
      <c r="G93" s="197"/>
      <c r="H93" s="196">
        <f>I93+J93+K93</f>
        <v>0</v>
      </c>
      <c r="I93" s="196"/>
      <c r="J93" s="196"/>
      <c r="K93" s="196"/>
      <c r="L93" s="10">
        <f>M93+N93+O93</f>
        <v>1325</v>
      </c>
      <c r="M93" s="10">
        <f>E93+I93</f>
        <v>0</v>
      </c>
      <c r="N93" s="10">
        <f>F93+J93</f>
        <v>1325</v>
      </c>
      <c r="O93" s="10">
        <f>G93+K93</f>
        <v>0</v>
      </c>
    </row>
    <row r="94" spans="1:15" ht="15" customHeight="1" x14ac:dyDescent="0.25">
      <c r="A94" s="27" t="s">
        <v>144</v>
      </c>
      <c r="B94" s="10" t="s">
        <v>31</v>
      </c>
      <c r="C94" s="28" t="s">
        <v>32</v>
      </c>
      <c r="D94" s="197">
        <f>E94+F94+G94</f>
        <v>11006</v>
      </c>
      <c r="E94" s="197">
        <v>6661</v>
      </c>
      <c r="F94" s="197">
        <v>4345</v>
      </c>
      <c r="G94" s="197"/>
      <c r="H94" s="196">
        <f>I94+J94+K94</f>
        <v>0</v>
      </c>
      <c r="I94" s="196"/>
      <c r="J94" s="196"/>
      <c r="K94" s="196"/>
      <c r="L94" s="10">
        <f>M94+N94+O94</f>
        <v>11006</v>
      </c>
      <c r="M94" s="10">
        <f>E94+I94</f>
        <v>6661</v>
      </c>
      <c r="N94" s="10">
        <f>F94+J94</f>
        <v>4345</v>
      </c>
      <c r="O94" s="10">
        <f>G94+K94</f>
        <v>0</v>
      </c>
    </row>
    <row r="95" spans="1:15" ht="15" customHeight="1" x14ac:dyDescent="0.25">
      <c r="A95" s="27" t="s">
        <v>145</v>
      </c>
      <c r="B95" s="32" t="s">
        <v>72</v>
      </c>
      <c r="C95" s="28" t="s">
        <v>32</v>
      </c>
      <c r="D95" s="197">
        <f>E95+F95+G95</f>
        <v>8688</v>
      </c>
      <c r="E95" s="197"/>
      <c r="F95" s="197"/>
      <c r="G95" s="197">
        <v>8688</v>
      </c>
      <c r="H95" s="196">
        <f>I95+J95+K95</f>
        <v>0</v>
      </c>
      <c r="I95" s="196"/>
      <c r="J95" s="196"/>
      <c r="K95" s="196"/>
      <c r="L95" s="10">
        <f>M95+N95+O95</f>
        <v>8688</v>
      </c>
      <c r="M95" s="10">
        <f>E95+I95</f>
        <v>0</v>
      </c>
      <c r="N95" s="10">
        <f>F95+J95</f>
        <v>0</v>
      </c>
      <c r="O95" s="10">
        <f>G95+K95</f>
        <v>8688</v>
      </c>
    </row>
    <row r="96" spans="1:15" ht="15.95" customHeight="1" x14ac:dyDescent="0.25">
      <c r="A96" s="15" t="s">
        <v>146</v>
      </c>
      <c r="B96" s="19" t="s">
        <v>198</v>
      </c>
      <c r="C96" s="17"/>
      <c r="D96" s="195">
        <f>SUM(D82:D95)</f>
        <v>44696</v>
      </c>
      <c r="E96" s="195">
        <f>SUM(E82:E95)</f>
        <v>10467</v>
      </c>
      <c r="F96" s="195">
        <f>SUM(F82:F95)</f>
        <v>23224</v>
      </c>
      <c r="G96" s="195">
        <f>SUM(G82:G95)</f>
        <v>11005</v>
      </c>
      <c r="H96" s="194">
        <f>SUM(H82:H95)</f>
        <v>1200</v>
      </c>
      <c r="I96" s="194">
        <f>SUM(I82:I95)</f>
        <v>0</v>
      </c>
      <c r="J96" s="194">
        <f>SUM(J82:J95)</f>
        <v>1200</v>
      </c>
      <c r="K96" s="194">
        <f>SUM(K82:K95)</f>
        <v>0</v>
      </c>
      <c r="L96" s="1">
        <f>SUM(L82:L95)</f>
        <v>45896</v>
      </c>
      <c r="M96" s="1">
        <f>SUM(M82:M95)</f>
        <v>10467</v>
      </c>
      <c r="N96" s="1">
        <f>SUM(N82:N95)</f>
        <v>24424</v>
      </c>
      <c r="O96" s="1">
        <f>SUM(O82:O95)</f>
        <v>11005</v>
      </c>
    </row>
    <row r="97" spans="1:15" ht="15.95" customHeight="1" x14ac:dyDescent="0.25">
      <c r="A97" s="11" t="s">
        <v>147</v>
      </c>
      <c r="B97" s="385" t="s">
        <v>76</v>
      </c>
      <c r="C97" s="386"/>
      <c r="D97" s="386"/>
      <c r="E97" s="386"/>
      <c r="F97" s="386"/>
      <c r="G97" s="386"/>
      <c r="H97" s="386"/>
      <c r="I97" s="386"/>
      <c r="J97" s="386"/>
      <c r="K97" s="386"/>
      <c r="L97" s="386"/>
      <c r="M97" s="386"/>
      <c r="N97" s="386"/>
      <c r="O97" s="387"/>
    </row>
    <row r="98" spans="1:15" ht="15" customHeight="1" x14ac:dyDescent="0.25">
      <c r="A98" s="11" t="s">
        <v>180</v>
      </c>
      <c r="B98" s="81" t="s">
        <v>58</v>
      </c>
      <c r="C98" s="80" t="s">
        <v>24</v>
      </c>
      <c r="D98" s="200">
        <f>E98+F98+G98</f>
        <v>173772</v>
      </c>
      <c r="E98" s="199"/>
      <c r="F98" s="199"/>
      <c r="G98" s="199">
        <v>173772</v>
      </c>
      <c r="H98" s="196">
        <f>I98+J98+K98</f>
        <v>0</v>
      </c>
      <c r="I98" s="196"/>
      <c r="J98" s="196"/>
      <c r="K98" s="196"/>
      <c r="L98" s="10">
        <f>M98+N98+O98</f>
        <v>173772</v>
      </c>
      <c r="M98" s="10">
        <f>E98+I98</f>
        <v>0</v>
      </c>
      <c r="N98" s="10">
        <f>F98+J98</f>
        <v>0</v>
      </c>
      <c r="O98" s="10">
        <f>G98+K98</f>
        <v>173772</v>
      </c>
    </row>
    <row r="99" spans="1:15" ht="15" customHeight="1" x14ac:dyDescent="0.25">
      <c r="A99" s="11" t="s">
        <v>148</v>
      </c>
      <c r="B99" s="10" t="s">
        <v>59</v>
      </c>
      <c r="C99" s="9" t="s">
        <v>24</v>
      </c>
      <c r="D99" s="197">
        <f>E99+F99+G99</f>
        <v>11586</v>
      </c>
      <c r="E99" s="197"/>
      <c r="F99" s="197"/>
      <c r="G99" s="197">
        <v>11586</v>
      </c>
      <c r="H99" s="196">
        <f>I99+J99+K99</f>
        <v>0</v>
      </c>
      <c r="I99" s="196"/>
      <c r="J99" s="196"/>
      <c r="K99" s="196"/>
      <c r="L99" s="10">
        <f>M99+N99+O99</f>
        <v>11586</v>
      </c>
      <c r="M99" s="10">
        <f>E99+I99</f>
        <v>0</v>
      </c>
      <c r="N99" s="10">
        <f>F99+J99</f>
        <v>0</v>
      </c>
      <c r="O99" s="10">
        <f>G99+K99</f>
        <v>11586</v>
      </c>
    </row>
    <row r="100" spans="1:15" ht="15" customHeight="1" x14ac:dyDescent="0.25">
      <c r="A100" s="11" t="s">
        <v>202</v>
      </c>
      <c r="B100" s="10" t="s">
        <v>184</v>
      </c>
      <c r="C100" s="9" t="s">
        <v>24</v>
      </c>
      <c r="D100" s="197">
        <f>E100+F100+G100</f>
        <v>5210</v>
      </c>
      <c r="E100" s="198"/>
      <c r="F100" s="198"/>
      <c r="G100" s="198">
        <v>5210</v>
      </c>
      <c r="H100" s="196">
        <f>I100+J100+K100</f>
        <v>0</v>
      </c>
      <c r="I100" s="196"/>
      <c r="J100" s="196"/>
      <c r="K100" s="196"/>
      <c r="L100" s="10">
        <f>M100+N100+O100</f>
        <v>5210</v>
      </c>
      <c r="M100" s="10">
        <f>E100+I100</f>
        <v>0</v>
      </c>
      <c r="N100" s="10">
        <f>F100+J100</f>
        <v>0</v>
      </c>
      <c r="O100" s="10">
        <f>G100+K100</f>
        <v>5210</v>
      </c>
    </row>
    <row r="101" spans="1:15" s="26" customFormat="1" ht="15" customHeight="1" x14ac:dyDescent="0.25">
      <c r="A101" s="11" t="s">
        <v>203</v>
      </c>
      <c r="B101" s="10" t="s">
        <v>77</v>
      </c>
      <c r="C101" s="22" t="s">
        <v>24</v>
      </c>
      <c r="D101" s="197">
        <f>E101+F101+G101</f>
        <v>1500</v>
      </c>
      <c r="E101" s="197"/>
      <c r="F101" s="197"/>
      <c r="G101" s="197">
        <v>1500</v>
      </c>
      <c r="H101" s="196">
        <f>I101+J101+K101</f>
        <v>0</v>
      </c>
      <c r="I101" s="196"/>
      <c r="J101" s="196"/>
      <c r="K101" s="196"/>
      <c r="L101" s="10">
        <f>M101+N101+O101</f>
        <v>1500</v>
      </c>
      <c r="M101" s="10">
        <f>E101+I101</f>
        <v>0</v>
      </c>
      <c r="N101" s="10">
        <f>F101+J101</f>
        <v>0</v>
      </c>
      <c r="O101" s="10">
        <f>G101+K101</f>
        <v>1500</v>
      </c>
    </row>
    <row r="102" spans="1:15" ht="15.95" customHeight="1" x14ac:dyDescent="0.25">
      <c r="A102" s="34" t="s">
        <v>204</v>
      </c>
      <c r="B102" s="35" t="s">
        <v>199</v>
      </c>
      <c r="C102" s="17"/>
      <c r="D102" s="195">
        <f>SUM(D98:D101)</f>
        <v>192068</v>
      </c>
      <c r="E102" s="195">
        <f>SUM(E98:E101)</f>
        <v>0</v>
      </c>
      <c r="F102" s="195">
        <f>SUM(F98:F101)</f>
        <v>0</v>
      </c>
      <c r="G102" s="195">
        <f>SUM(G98:G101)</f>
        <v>192068</v>
      </c>
      <c r="H102" s="194">
        <f>SUM(H98:H101)</f>
        <v>0</v>
      </c>
      <c r="I102" s="194">
        <f>SUM(I98:I101)</f>
        <v>0</v>
      </c>
      <c r="J102" s="194">
        <f>SUM(J98:J101)</f>
        <v>0</v>
      </c>
      <c r="K102" s="194">
        <f>SUM(K98:K101)</f>
        <v>0</v>
      </c>
      <c r="L102" s="1">
        <f>SUM(L98:L101)</f>
        <v>192068</v>
      </c>
      <c r="M102" s="1">
        <f>SUM(M98:M101)</f>
        <v>0</v>
      </c>
      <c r="N102" s="1">
        <f>SUM(N98:N101)</f>
        <v>0</v>
      </c>
      <c r="O102" s="1">
        <f>SUM(O98:O101)</f>
        <v>192068</v>
      </c>
    </row>
    <row r="103" spans="1:15" ht="15.95" customHeight="1" x14ac:dyDescent="0.25">
      <c r="A103" s="36" t="s">
        <v>205</v>
      </c>
      <c r="B103" s="37" t="s">
        <v>190</v>
      </c>
      <c r="C103" s="38"/>
      <c r="D103" s="193">
        <f>D32+D45+D48+D80+D96+D102</f>
        <v>939265</v>
      </c>
      <c r="E103" s="193">
        <f>E32+E45+E48+E80+E96+E102</f>
        <v>164559</v>
      </c>
      <c r="F103" s="193">
        <f>F32+F45+F48+F80+F96+F102</f>
        <v>102574</v>
      </c>
      <c r="G103" s="193">
        <f>G32+G45+G48+G80+G96+G102</f>
        <v>672132</v>
      </c>
      <c r="H103" s="192">
        <f>H32+H45+H48+H80+H96+H102</f>
        <v>2600</v>
      </c>
      <c r="I103" s="192">
        <f>I32+I45+I48+I80+I96+I102</f>
        <v>0</v>
      </c>
      <c r="J103" s="192">
        <f>J32+J45+J48+J80+J96+J102</f>
        <v>1200</v>
      </c>
      <c r="K103" s="192">
        <f>K32+K45+K48+K80+K96+K102</f>
        <v>1400</v>
      </c>
      <c r="L103" s="39">
        <f>L32+L45+L48+L80+L96+L102</f>
        <v>941865</v>
      </c>
      <c r="M103" s="39">
        <f>M32+M45+M48+M80+M96+M102</f>
        <v>164559</v>
      </c>
      <c r="N103" s="39">
        <f>N32+N45+N48+N80+N96+N102</f>
        <v>103774</v>
      </c>
      <c r="O103" s="39">
        <f>O32+O45+O48+O80+O96+O102</f>
        <v>673532</v>
      </c>
    </row>
    <row r="104" spans="1:15" x14ac:dyDescent="0.25">
      <c r="A104" s="14"/>
      <c r="B104" s="190"/>
      <c r="C104" s="191"/>
      <c r="D104" s="190"/>
      <c r="E104" s="190"/>
      <c r="F104" s="190"/>
      <c r="G104" s="190"/>
      <c r="H104" s="190"/>
      <c r="I104" s="190"/>
      <c r="J104" s="190"/>
      <c r="K104" s="190"/>
      <c r="L104" s="190"/>
      <c r="M104" s="190"/>
      <c r="N104" s="190"/>
    </row>
    <row r="105" spans="1:15" x14ac:dyDescent="0.25">
      <c r="A105" s="14"/>
      <c r="B105" s="14"/>
      <c r="C105" s="46"/>
      <c r="D105" s="14"/>
      <c r="E105" s="14"/>
      <c r="F105" s="14"/>
      <c r="G105" s="14"/>
    </row>
    <row r="106" spans="1:15" x14ac:dyDescent="0.25">
      <c r="A106" s="14"/>
      <c r="B106" s="14"/>
      <c r="C106" s="46"/>
      <c r="D106" s="14"/>
      <c r="E106" s="14"/>
      <c r="F106" s="14"/>
      <c r="G106" s="14"/>
    </row>
    <row r="107" spans="1:15" x14ac:dyDescent="0.25">
      <c r="A107" s="14"/>
      <c r="B107" s="14"/>
      <c r="C107" s="46"/>
      <c r="D107" s="14"/>
      <c r="E107" s="14"/>
      <c r="F107" s="14"/>
      <c r="G107" s="14"/>
    </row>
    <row r="108" spans="1:15" x14ac:dyDescent="0.25">
      <c r="A108" s="14"/>
      <c r="B108" s="14"/>
      <c r="C108" s="46"/>
      <c r="D108" s="14"/>
      <c r="E108" s="14"/>
      <c r="F108" s="14"/>
      <c r="G108" s="14"/>
    </row>
    <row r="109" spans="1:15" x14ac:dyDescent="0.25">
      <c r="A109" s="14"/>
      <c r="B109" s="14"/>
      <c r="C109" s="46"/>
      <c r="D109" s="14"/>
      <c r="E109" s="14"/>
      <c r="F109" s="14"/>
      <c r="G109" s="14"/>
    </row>
    <row r="110" spans="1:15" x14ac:dyDescent="0.25">
      <c r="A110" s="14"/>
      <c r="B110" s="14"/>
      <c r="C110" s="46"/>
      <c r="D110" s="14"/>
      <c r="E110" s="14"/>
      <c r="F110" s="14"/>
      <c r="G110" s="14"/>
    </row>
    <row r="111" spans="1:15" x14ac:dyDescent="0.25">
      <c r="A111" s="14"/>
      <c r="B111" s="14"/>
      <c r="C111" s="46"/>
      <c r="D111" s="14"/>
      <c r="E111" s="14"/>
      <c r="F111" s="14"/>
      <c r="G111" s="14"/>
    </row>
    <row r="112" spans="1:15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A131" s="14"/>
      <c r="B131" s="14"/>
      <c r="C131" s="46"/>
      <c r="D131" s="14"/>
      <c r="E131" s="14"/>
      <c r="F131" s="14"/>
      <c r="G131" s="14"/>
    </row>
    <row r="132" spans="1:7" x14ac:dyDescent="0.25">
      <c r="A132" s="14"/>
      <c r="B132" s="14"/>
      <c r="C132" s="46"/>
      <c r="D132" s="14"/>
      <c r="E132" s="14"/>
      <c r="F132" s="14"/>
      <c r="G132" s="14"/>
    </row>
    <row r="133" spans="1:7" x14ac:dyDescent="0.25">
      <c r="A133" s="14"/>
      <c r="B133" s="14"/>
      <c r="C133" s="46"/>
      <c r="D133" s="14"/>
      <c r="E133" s="14"/>
      <c r="F133" s="14"/>
      <c r="G133" s="14"/>
    </row>
    <row r="134" spans="1:7" x14ac:dyDescent="0.25">
      <c r="A134" s="14"/>
      <c r="B134" s="14"/>
      <c r="C134" s="46"/>
      <c r="D134" s="14"/>
      <c r="E134" s="14"/>
      <c r="F134" s="14"/>
      <c r="G134" s="14"/>
    </row>
    <row r="135" spans="1:7" x14ac:dyDescent="0.25">
      <c r="A135" s="14"/>
      <c r="B135" s="14"/>
      <c r="C135" s="46"/>
      <c r="D135" s="14"/>
      <c r="E135" s="14"/>
      <c r="F135" s="14"/>
      <c r="G135" s="14"/>
    </row>
    <row r="136" spans="1:7" x14ac:dyDescent="0.25">
      <c r="A136" s="14"/>
      <c r="B136" s="14"/>
      <c r="C136" s="46"/>
      <c r="D136" s="14"/>
      <c r="E136" s="14"/>
      <c r="F136" s="14"/>
      <c r="G136" s="14"/>
    </row>
    <row r="137" spans="1:7" x14ac:dyDescent="0.25">
      <c r="A137" s="14"/>
      <c r="B137" s="14"/>
      <c r="C137" s="46"/>
      <c r="D137" s="14"/>
      <c r="E137" s="14"/>
      <c r="F137" s="14"/>
      <c r="G137" s="14"/>
    </row>
    <row r="138" spans="1:7" x14ac:dyDescent="0.25">
      <c r="A138" s="14"/>
      <c r="B138" s="14"/>
      <c r="C138" s="46"/>
      <c r="D138" s="14"/>
      <c r="E138" s="14"/>
      <c r="F138" s="14"/>
      <c r="G138" s="14"/>
    </row>
    <row r="139" spans="1:7" x14ac:dyDescent="0.25">
      <c r="A139" s="14"/>
      <c r="B139" s="14"/>
      <c r="C139" s="46"/>
      <c r="D139" s="14"/>
      <c r="E139" s="14"/>
      <c r="F139" s="14"/>
      <c r="G139" s="14"/>
    </row>
    <row r="140" spans="1:7" x14ac:dyDescent="0.25">
      <c r="A140" s="14"/>
      <c r="B140" s="14"/>
      <c r="C140" s="46"/>
      <c r="D140" s="14"/>
      <c r="E140" s="14"/>
      <c r="F140" s="14"/>
      <c r="G140" s="14"/>
    </row>
    <row r="141" spans="1:7" x14ac:dyDescent="0.25">
      <c r="A141" s="14"/>
      <c r="B141" s="14"/>
      <c r="C141" s="46"/>
      <c r="D141" s="14"/>
      <c r="E141" s="14"/>
      <c r="F141" s="14"/>
      <c r="G141" s="14"/>
    </row>
    <row r="142" spans="1:7" x14ac:dyDescent="0.25">
      <c r="A142" s="14"/>
      <c r="B142" s="14"/>
      <c r="C142" s="46"/>
      <c r="D142" s="14"/>
      <c r="E142" s="14"/>
      <c r="F142" s="14"/>
      <c r="G142" s="14"/>
    </row>
    <row r="143" spans="1:7" x14ac:dyDescent="0.25">
      <c r="A143" s="14"/>
      <c r="B143" s="14"/>
      <c r="C143" s="46"/>
      <c r="D143" s="14"/>
      <c r="E143" s="14"/>
      <c r="F143" s="14"/>
      <c r="G143" s="14"/>
    </row>
    <row r="144" spans="1:7" x14ac:dyDescent="0.25">
      <c r="A144" s="14"/>
      <c r="B144" s="14"/>
      <c r="C144" s="46"/>
      <c r="D144" s="14"/>
      <c r="E144" s="14"/>
      <c r="F144" s="14"/>
      <c r="G144" s="14"/>
    </row>
    <row r="145" spans="1:7" x14ac:dyDescent="0.25">
      <c r="A145" s="14"/>
      <c r="B145" s="14"/>
      <c r="C145" s="46"/>
      <c r="D145" s="14"/>
      <c r="E145" s="14"/>
      <c r="F145" s="14"/>
      <c r="G145" s="14"/>
    </row>
    <row r="146" spans="1:7" x14ac:dyDescent="0.25">
      <c r="A146" s="14"/>
      <c r="B146" s="14"/>
      <c r="C146" s="46"/>
      <c r="D146" s="14"/>
      <c r="E146" s="14"/>
      <c r="F146" s="14"/>
      <c r="G146" s="14"/>
    </row>
    <row r="147" spans="1:7" x14ac:dyDescent="0.25">
      <c r="A147" s="14"/>
      <c r="B147" s="14"/>
      <c r="C147" s="46"/>
      <c r="D147" s="14"/>
      <c r="E147" s="14"/>
      <c r="F147" s="14"/>
      <c r="G147" s="14"/>
    </row>
    <row r="148" spans="1:7" x14ac:dyDescent="0.25">
      <c r="A148" s="14"/>
      <c r="B148" s="14"/>
      <c r="C148" s="46"/>
      <c r="D148" s="14"/>
      <c r="E148" s="14"/>
      <c r="F148" s="14"/>
      <c r="G148" s="14"/>
    </row>
    <row r="149" spans="1:7" x14ac:dyDescent="0.25">
      <c r="A149" s="14"/>
      <c r="B149" s="14"/>
      <c r="C149" s="46"/>
      <c r="D149" s="14"/>
      <c r="E149" s="14"/>
      <c r="F149" s="14"/>
      <c r="G149" s="14"/>
    </row>
    <row r="150" spans="1:7" x14ac:dyDescent="0.25">
      <c r="A150" s="14"/>
      <c r="B150" s="14"/>
      <c r="C150" s="46"/>
      <c r="D150" s="14"/>
      <c r="E150" s="14"/>
      <c r="F150" s="14"/>
      <c r="G150" s="14"/>
    </row>
    <row r="151" spans="1:7" x14ac:dyDescent="0.25">
      <c r="A151" s="14"/>
      <c r="B151" s="14"/>
      <c r="C151" s="46"/>
      <c r="D151" s="14"/>
      <c r="E151" s="14"/>
      <c r="F151" s="14"/>
      <c r="G151" s="14"/>
    </row>
    <row r="152" spans="1:7" x14ac:dyDescent="0.25">
      <c r="A152" s="14"/>
      <c r="B152" s="14"/>
      <c r="C152" s="46"/>
      <c r="D152" s="14"/>
      <c r="E152" s="14"/>
      <c r="F152" s="14"/>
      <c r="G152" s="14"/>
    </row>
    <row r="153" spans="1:7" x14ac:dyDescent="0.25">
      <c r="A153" s="14"/>
      <c r="B153" s="14"/>
      <c r="C153" s="46"/>
      <c r="D153" s="14"/>
      <c r="E153" s="14"/>
      <c r="F153" s="14"/>
      <c r="G153" s="14"/>
    </row>
    <row r="154" spans="1:7" x14ac:dyDescent="0.25">
      <c r="A154" s="14"/>
      <c r="B154" s="14"/>
      <c r="C154" s="46"/>
      <c r="D154" s="14"/>
      <c r="E154" s="14"/>
      <c r="F154" s="14"/>
      <c r="G154" s="14"/>
    </row>
    <row r="155" spans="1:7" x14ac:dyDescent="0.25">
      <c r="A155" s="14"/>
      <c r="B155" s="14"/>
      <c r="C155" s="46"/>
      <c r="D155" s="14"/>
      <c r="E155" s="14"/>
      <c r="F155" s="14"/>
      <c r="G155" s="14"/>
    </row>
    <row r="156" spans="1:7" x14ac:dyDescent="0.25">
      <c r="A156" s="14"/>
      <c r="B156" s="14"/>
      <c r="C156" s="46"/>
      <c r="D156" s="14"/>
      <c r="E156" s="14"/>
      <c r="F156" s="14"/>
      <c r="G156" s="14"/>
    </row>
    <row r="157" spans="1:7" x14ac:dyDescent="0.25">
      <c r="A157" s="14"/>
      <c r="B157" s="14"/>
      <c r="C157" s="46"/>
      <c r="D157" s="14"/>
      <c r="E157" s="14"/>
      <c r="F157" s="14"/>
      <c r="G157" s="14"/>
    </row>
    <row r="158" spans="1:7" x14ac:dyDescent="0.25">
      <c r="A158" s="14"/>
      <c r="B158" s="14"/>
      <c r="C158" s="46"/>
      <c r="D158" s="14"/>
      <c r="E158" s="14"/>
      <c r="F158" s="14"/>
      <c r="G158" s="14"/>
    </row>
    <row r="159" spans="1:7" x14ac:dyDescent="0.25">
      <c r="A159" s="14"/>
      <c r="B159" s="14"/>
      <c r="C159" s="46"/>
      <c r="D159" s="14"/>
      <c r="E159" s="14"/>
      <c r="F159" s="14"/>
      <c r="G159" s="14"/>
    </row>
    <row r="160" spans="1:7" x14ac:dyDescent="0.25">
      <c r="A160" s="14"/>
      <c r="B160" s="14"/>
      <c r="C160" s="46"/>
      <c r="D160" s="14"/>
      <c r="E160" s="14"/>
      <c r="F160" s="14"/>
      <c r="G160" s="14"/>
    </row>
    <row r="161" spans="1:7" x14ac:dyDescent="0.25">
      <c r="A161" s="14"/>
      <c r="B161" s="14"/>
      <c r="C161" s="46"/>
      <c r="D161" s="14"/>
      <c r="E161" s="14"/>
      <c r="F161" s="14"/>
      <c r="G161" s="14"/>
    </row>
    <row r="162" spans="1:7" x14ac:dyDescent="0.25">
      <c r="A162" s="14"/>
      <c r="B162" s="14"/>
      <c r="C162" s="46"/>
      <c r="D162" s="14"/>
      <c r="E162" s="14"/>
      <c r="F162" s="14"/>
      <c r="G162" s="14"/>
    </row>
    <row r="163" spans="1:7" x14ac:dyDescent="0.25">
      <c r="A163" s="14"/>
      <c r="B163" s="14"/>
      <c r="C163" s="46"/>
      <c r="D163" s="14"/>
      <c r="E163" s="14"/>
      <c r="F163" s="14"/>
      <c r="G163" s="14"/>
    </row>
    <row r="164" spans="1:7" x14ac:dyDescent="0.25">
      <c r="A164" s="14"/>
      <c r="B164" s="14"/>
      <c r="C164" s="46"/>
      <c r="D164" s="14"/>
      <c r="E164" s="14"/>
      <c r="F164" s="14"/>
      <c r="G164" s="14"/>
    </row>
    <row r="165" spans="1:7" x14ac:dyDescent="0.25">
      <c r="A165" s="14"/>
      <c r="B165" s="14"/>
      <c r="C165" s="46"/>
      <c r="D165" s="14"/>
      <c r="E165" s="14"/>
      <c r="F165" s="14"/>
      <c r="G165" s="14"/>
    </row>
    <row r="166" spans="1:7" x14ac:dyDescent="0.25">
      <c r="A166" s="14"/>
      <c r="B166" s="14"/>
      <c r="C166" s="46"/>
      <c r="D166" s="14"/>
      <c r="E166" s="14"/>
      <c r="F166" s="14"/>
      <c r="G166" s="14"/>
    </row>
    <row r="167" spans="1:7" x14ac:dyDescent="0.25">
      <c r="A167" s="14"/>
      <c r="B167" s="14"/>
      <c r="C167" s="46"/>
      <c r="D167" s="14"/>
      <c r="E167" s="14"/>
      <c r="F167" s="14"/>
      <c r="G167" s="14"/>
    </row>
    <row r="168" spans="1:7" x14ac:dyDescent="0.25">
      <c r="A168" s="14"/>
      <c r="B168" s="14"/>
      <c r="C168" s="46"/>
      <c r="D168" s="14"/>
      <c r="E168" s="14"/>
      <c r="F168" s="14"/>
      <c r="G168" s="14"/>
    </row>
    <row r="169" spans="1:7" x14ac:dyDescent="0.25">
      <c r="A169" s="14"/>
      <c r="B169" s="14"/>
      <c r="C169" s="46"/>
      <c r="D169" s="14"/>
      <c r="E169" s="14"/>
      <c r="F169" s="14"/>
      <c r="G169" s="14"/>
    </row>
    <row r="170" spans="1:7" x14ac:dyDescent="0.25">
      <c r="A170" s="14"/>
      <c r="B170" s="14"/>
      <c r="C170" s="46"/>
      <c r="D170" s="14"/>
      <c r="E170" s="14"/>
      <c r="F170" s="14"/>
      <c r="G170" s="14"/>
    </row>
    <row r="171" spans="1:7" x14ac:dyDescent="0.25">
      <c r="A171" s="14"/>
      <c r="B171" s="14"/>
      <c r="C171" s="46"/>
      <c r="D171" s="14"/>
      <c r="E171" s="14"/>
      <c r="F171" s="14"/>
      <c r="G171" s="14"/>
    </row>
    <row r="172" spans="1:7" x14ac:dyDescent="0.25">
      <c r="A172" s="14"/>
      <c r="B172" s="14"/>
      <c r="C172" s="46"/>
      <c r="D172" s="14"/>
      <c r="E172" s="14"/>
      <c r="F172" s="14"/>
      <c r="G172" s="14"/>
    </row>
    <row r="173" spans="1:7" x14ac:dyDescent="0.25">
      <c r="A173" s="14"/>
      <c r="B173" s="14"/>
      <c r="C173" s="46"/>
      <c r="D173" s="14"/>
      <c r="E173" s="14"/>
      <c r="F173" s="14"/>
      <c r="G173" s="14"/>
    </row>
    <row r="174" spans="1:7" x14ac:dyDescent="0.25">
      <c r="A174" s="14"/>
      <c r="B174" s="14"/>
      <c r="C174" s="46"/>
      <c r="D174" s="14"/>
      <c r="E174" s="14"/>
      <c r="F174" s="14"/>
      <c r="G174" s="14"/>
    </row>
    <row r="175" spans="1:7" x14ac:dyDescent="0.25">
      <c r="A175" s="14"/>
      <c r="B175" s="14"/>
      <c r="C175" s="46"/>
      <c r="D175" s="14"/>
      <c r="E175" s="14"/>
      <c r="F175" s="14"/>
      <c r="G175" s="14"/>
    </row>
    <row r="176" spans="1:7" x14ac:dyDescent="0.25">
      <c r="A176" s="14"/>
      <c r="B176" s="14"/>
      <c r="C176" s="46"/>
      <c r="D176" s="14"/>
      <c r="E176" s="14"/>
      <c r="F176" s="14"/>
      <c r="G176" s="14"/>
    </row>
    <row r="177" spans="1:7" x14ac:dyDescent="0.25">
      <c r="A177" s="14"/>
      <c r="B177" s="14"/>
      <c r="C177" s="46"/>
      <c r="D177" s="14"/>
      <c r="E177" s="14"/>
      <c r="F177" s="14"/>
      <c r="G177" s="14"/>
    </row>
    <row r="178" spans="1:7" x14ac:dyDescent="0.25">
      <c r="A178" s="14"/>
      <c r="B178" s="14"/>
      <c r="C178" s="46"/>
      <c r="D178" s="14"/>
      <c r="E178" s="14"/>
      <c r="F178" s="14"/>
      <c r="G178" s="14"/>
    </row>
    <row r="179" spans="1:7" x14ac:dyDescent="0.25">
      <c r="A179" s="14"/>
      <c r="B179" s="14"/>
      <c r="C179" s="46"/>
      <c r="D179" s="14"/>
      <c r="E179" s="14"/>
      <c r="F179" s="14"/>
      <c r="G179" s="14"/>
    </row>
    <row r="180" spans="1:7" x14ac:dyDescent="0.25">
      <c r="A180" s="14"/>
      <c r="B180" s="14"/>
      <c r="C180" s="46"/>
      <c r="D180" s="14"/>
      <c r="E180" s="14"/>
      <c r="F180" s="14"/>
      <c r="G180" s="14"/>
    </row>
    <row r="181" spans="1:7" x14ac:dyDescent="0.25">
      <c r="A181" s="14"/>
      <c r="B181" s="14"/>
      <c r="C181" s="46"/>
      <c r="D181" s="14"/>
      <c r="E181" s="14"/>
      <c r="F181" s="14"/>
      <c r="G181" s="14"/>
    </row>
    <row r="182" spans="1:7" x14ac:dyDescent="0.25">
      <c r="A182" s="14"/>
      <c r="B182" s="14"/>
      <c r="C182" s="46"/>
      <c r="D182" s="14"/>
      <c r="E182" s="14"/>
      <c r="F182" s="14"/>
      <c r="G182" s="14"/>
    </row>
    <row r="183" spans="1:7" x14ac:dyDescent="0.25">
      <c r="A183" s="14"/>
      <c r="B183" s="14"/>
      <c r="C183" s="46"/>
      <c r="D183" s="14"/>
      <c r="E183" s="14"/>
      <c r="F183" s="14"/>
      <c r="G183" s="14"/>
    </row>
    <row r="184" spans="1:7" x14ac:dyDescent="0.25">
      <c r="A184" s="14"/>
      <c r="B184" s="14"/>
      <c r="C184" s="46"/>
      <c r="D184" s="14"/>
      <c r="E184" s="14"/>
      <c r="F184" s="14"/>
      <c r="G184" s="14"/>
    </row>
    <row r="185" spans="1:7" x14ac:dyDescent="0.25">
      <c r="A185" s="14"/>
      <c r="B185" s="14"/>
      <c r="C185" s="46"/>
      <c r="D185" s="14"/>
      <c r="E185" s="14"/>
      <c r="F185" s="14"/>
      <c r="G185" s="14"/>
    </row>
    <row r="186" spans="1:7" x14ac:dyDescent="0.25">
      <c r="A186" s="14"/>
      <c r="B186" s="14"/>
      <c r="C186" s="46"/>
      <c r="D186" s="14"/>
      <c r="E186" s="14"/>
      <c r="F186" s="14"/>
      <c r="G186" s="14"/>
    </row>
    <row r="187" spans="1:7" x14ac:dyDescent="0.25">
      <c r="A187" s="14"/>
      <c r="B187" s="14"/>
      <c r="C187" s="46"/>
      <c r="D187" s="14"/>
      <c r="E187" s="14"/>
      <c r="F187" s="14"/>
      <c r="G187" s="14"/>
    </row>
    <row r="188" spans="1:7" x14ac:dyDescent="0.25">
      <c r="A188" s="14"/>
      <c r="B188" s="14"/>
      <c r="C188" s="46"/>
      <c r="D188" s="14"/>
      <c r="E188" s="14"/>
      <c r="F188" s="14"/>
      <c r="G188" s="14"/>
    </row>
    <row r="189" spans="1:7" x14ac:dyDescent="0.25">
      <c r="A189" s="14"/>
      <c r="B189" s="14"/>
      <c r="C189" s="46"/>
      <c r="D189" s="14"/>
      <c r="E189" s="14"/>
      <c r="F189" s="14"/>
      <c r="G189" s="14"/>
    </row>
    <row r="190" spans="1:7" x14ac:dyDescent="0.25">
      <c r="A190" s="14"/>
      <c r="B190" s="14"/>
      <c r="C190" s="46"/>
      <c r="D190" s="14"/>
      <c r="E190" s="14"/>
      <c r="F190" s="14"/>
      <c r="G190" s="14"/>
    </row>
    <row r="191" spans="1:7" x14ac:dyDescent="0.25">
      <c r="A191" s="14"/>
      <c r="B191" s="14"/>
      <c r="C191" s="46"/>
      <c r="D191" s="14"/>
      <c r="E191" s="14"/>
      <c r="F191" s="14"/>
      <c r="G191" s="14"/>
    </row>
    <row r="192" spans="1:7" x14ac:dyDescent="0.25">
      <c r="A192" s="14"/>
      <c r="B192" s="14"/>
      <c r="C192" s="46"/>
      <c r="D192" s="14"/>
      <c r="E192" s="14"/>
      <c r="F192" s="14"/>
      <c r="G192" s="14"/>
    </row>
    <row r="193" spans="1:7" x14ac:dyDescent="0.25">
      <c r="A193" s="14"/>
      <c r="B193" s="14"/>
      <c r="C193" s="46"/>
      <c r="D193" s="14"/>
      <c r="E193" s="14"/>
      <c r="F193" s="14"/>
      <c r="G193" s="14"/>
    </row>
    <row r="194" spans="1:7" x14ac:dyDescent="0.25">
      <c r="A194" s="14"/>
      <c r="B194" s="14"/>
      <c r="C194" s="46"/>
      <c r="D194" s="14"/>
      <c r="E194" s="14"/>
      <c r="F194" s="14"/>
      <c r="G194" s="14"/>
    </row>
    <row r="195" spans="1:7" x14ac:dyDescent="0.25">
      <c r="A195" s="14"/>
      <c r="B195" s="14"/>
      <c r="C195" s="46"/>
      <c r="D195" s="14"/>
      <c r="E195" s="14"/>
      <c r="F195" s="14"/>
      <c r="G195" s="14"/>
    </row>
    <row r="196" spans="1:7" x14ac:dyDescent="0.25">
      <c r="A196" s="14"/>
      <c r="B196" s="14"/>
      <c r="C196" s="46"/>
      <c r="D196" s="14"/>
      <c r="E196" s="14"/>
      <c r="F196" s="14"/>
      <c r="G196" s="14"/>
    </row>
    <row r="197" spans="1:7" x14ac:dyDescent="0.25">
      <c r="A197" s="14"/>
      <c r="B197" s="14"/>
      <c r="C197" s="46"/>
      <c r="D197" s="14"/>
      <c r="E197" s="14"/>
      <c r="F197" s="14"/>
      <c r="G197" s="14"/>
    </row>
    <row r="198" spans="1:7" x14ac:dyDescent="0.25">
      <c r="A198" s="14"/>
      <c r="B198" s="14"/>
      <c r="C198" s="46"/>
      <c r="D198" s="14"/>
      <c r="E198" s="14"/>
      <c r="F198" s="14"/>
      <c r="G198" s="14"/>
    </row>
    <row r="199" spans="1:7" x14ac:dyDescent="0.25">
      <c r="A199" s="14"/>
      <c r="B199" s="14"/>
      <c r="C199" s="46"/>
      <c r="D199" s="14"/>
      <c r="E199" s="14"/>
      <c r="F199" s="14"/>
      <c r="G199" s="14"/>
    </row>
    <row r="200" spans="1:7" x14ac:dyDescent="0.25">
      <c r="A200" s="14"/>
      <c r="B200" s="14"/>
      <c r="C200" s="46"/>
      <c r="D200" s="14"/>
      <c r="E200" s="14"/>
      <c r="F200" s="14"/>
      <c r="G200" s="14"/>
    </row>
    <row r="201" spans="1:7" x14ac:dyDescent="0.25">
      <c r="A201" s="14"/>
      <c r="B201" s="14"/>
      <c r="C201" s="46"/>
      <c r="D201" s="14"/>
      <c r="E201" s="14"/>
      <c r="F201" s="14"/>
      <c r="G201" s="14"/>
    </row>
    <row r="202" spans="1:7" x14ac:dyDescent="0.25">
      <c r="C202" s="47"/>
    </row>
    <row r="203" spans="1:7" x14ac:dyDescent="0.25">
      <c r="C203" s="47"/>
    </row>
    <row r="204" spans="1:7" x14ac:dyDescent="0.25">
      <c r="C204" s="47"/>
    </row>
    <row r="205" spans="1:7" x14ac:dyDescent="0.25">
      <c r="C205" s="47"/>
    </row>
    <row r="206" spans="1:7" x14ac:dyDescent="0.25">
      <c r="C206" s="47"/>
    </row>
    <row r="207" spans="1:7" x14ac:dyDescent="0.25">
      <c r="C207" s="47"/>
    </row>
    <row r="208" spans="1:7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</sheetData>
  <mergeCells count="39">
    <mergeCell ref="B9:O9"/>
    <mergeCell ref="B10:O10"/>
    <mergeCell ref="B13:O13"/>
    <mergeCell ref="B14:O14"/>
    <mergeCell ref="B7:O7"/>
    <mergeCell ref="B8:O8"/>
    <mergeCell ref="B1:O1"/>
    <mergeCell ref="B2:O2"/>
    <mergeCell ref="B3:O3"/>
    <mergeCell ref="B4:O4"/>
    <mergeCell ref="B5:O5"/>
    <mergeCell ref="B6:O6"/>
    <mergeCell ref="B81:O81"/>
    <mergeCell ref="M18:O18"/>
    <mergeCell ref="M19:M20"/>
    <mergeCell ref="N19:N20"/>
    <mergeCell ref="O19:O20"/>
    <mergeCell ref="K19:K20"/>
    <mergeCell ref="B21:O21"/>
    <mergeCell ref="B46:O46"/>
    <mergeCell ref="B49:O49"/>
    <mergeCell ref="B33:O33"/>
    <mergeCell ref="J19:J20"/>
    <mergeCell ref="B11:O11"/>
    <mergeCell ref="B12:O12"/>
    <mergeCell ref="A16:O16"/>
    <mergeCell ref="B97:O97"/>
    <mergeCell ref="L18:L20"/>
    <mergeCell ref="D18:D20"/>
    <mergeCell ref="E18:G18"/>
    <mergeCell ref="G19:G20"/>
    <mergeCell ref="A18:A20"/>
    <mergeCell ref="B18:B20"/>
    <mergeCell ref="C18:C20"/>
    <mergeCell ref="H18:H20"/>
    <mergeCell ref="I18:K18"/>
    <mergeCell ref="I19:I20"/>
    <mergeCell ref="F19:F20"/>
    <mergeCell ref="E19:E20"/>
  </mergeCells>
  <pageMargins left="1.1811023622047245" right="0.39370078740157483" top="0.59055118110236227" bottom="0.39370078740157483" header="0.31496062992125984" footer="0.31496062992125984"/>
  <pageSetup paperSize="9" scale="95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5"/>
  <sheetViews>
    <sheetView showZeros="0" workbookViewId="0">
      <selection activeCell="Q16" sqref="Q16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4" width="10.28515625" style="2" customWidth="1"/>
    <col min="15" max="16384" width="9.140625" style="2"/>
  </cols>
  <sheetData>
    <row r="1" spans="2:14" x14ac:dyDescent="0.25">
      <c r="B1" s="375" t="s">
        <v>381</v>
      </c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</row>
    <row r="2" spans="2:14" x14ac:dyDescent="0.25">
      <c r="B2" s="375" t="s">
        <v>380</v>
      </c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75"/>
    </row>
    <row r="3" spans="2:14" x14ac:dyDescent="0.25">
      <c r="B3" s="375" t="s">
        <v>379</v>
      </c>
      <c r="C3" s="375"/>
      <c r="D3" s="375"/>
      <c r="E3" s="375"/>
      <c r="F3" s="375"/>
      <c r="G3" s="375"/>
      <c r="H3" s="375"/>
      <c r="I3" s="375"/>
      <c r="J3" s="375"/>
      <c r="K3" s="375"/>
      <c r="L3" s="375"/>
      <c r="M3" s="375"/>
      <c r="N3" s="375"/>
    </row>
    <row r="4" spans="2:14" x14ac:dyDescent="0.25">
      <c r="B4" s="375" t="s">
        <v>384</v>
      </c>
      <c r="C4" s="375"/>
      <c r="D4" s="375"/>
      <c r="E4" s="375"/>
      <c r="F4" s="375"/>
      <c r="G4" s="375"/>
      <c r="H4" s="375"/>
      <c r="I4" s="375"/>
      <c r="J4" s="375"/>
      <c r="K4" s="375"/>
      <c r="L4" s="375"/>
      <c r="M4" s="375"/>
      <c r="N4" s="375"/>
    </row>
    <row r="5" spans="2:14" ht="15" customHeight="1" x14ac:dyDescent="0.25">
      <c r="B5" s="376" t="s">
        <v>377</v>
      </c>
      <c r="C5" s="376"/>
      <c r="D5" s="376"/>
      <c r="E5" s="376"/>
      <c r="F5" s="376"/>
      <c r="G5" s="376"/>
      <c r="H5" s="376"/>
      <c r="I5" s="376"/>
      <c r="J5" s="376"/>
      <c r="K5" s="376"/>
      <c r="L5" s="376"/>
      <c r="M5" s="376"/>
      <c r="N5" s="376"/>
    </row>
    <row r="6" spans="2:14" ht="15" customHeight="1" x14ac:dyDescent="0.25">
      <c r="B6" s="376" t="s">
        <v>376</v>
      </c>
      <c r="C6" s="376"/>
      <c r="D6" s="376"/>
      <c r="E6" s="376"/>
      <c r="F6" s="376"/>
      <c r="G6" s="376"/>
      <c r="H6" s="376"/>
      <c r="I6" s="376"/>
      <c r="J6" s="376"/>
      <c r="K6" s="376"/>
      <c r="L6" s="376"/>
      <c r="M6" s="376"/>
      <c r="N6" s="376"/>
    </row>
    <row r="7" spans="2:14" ht="15" customHeight="1" x14ac:dyDescent="0.25">
      <c r="B7" s="376" t="s">
        <v>401</v>
      </c>
      <c r="C7" s="376"/>
      <c r="D7" s="376"/>
      <c r="E7" s="376"/>
      <c r="F7" s="376"/>
      <c r="G7" s="376"/>
      <c r="H7" s="376"/>
      <c r="I7" s="376"/>
      <c r="J7" s="376"/>
      <c r="K7" s="376"/>
      <c r="L7" s="376"/>
      <c r="M7" s="376"/>
      <c r="N7" s="376"/>
    </row>
    <row r="8" spans="2:14" ht="15" customHeight="1" x14ac:dyDescent="0.25">
      <c r="B8" s="376" t="s">
        <v>403</v>
      </c>
      <c r="C8" s="376"/>
      <c r="D8" s="376"/>
      <c r="E8" s="376"/>
      <c r="F8" s="376"/>
      <c r="G8" s="376"/>
      <c r="H8" s="376"/>
      <c r="I8" s="376"/>
      <c r="J8" s="376"/>
      <c r="K8" s="376"/>
      <c r="L8" s="376"/>
      <c r="M8" s="376"/>
      <c r="N8" s="376"/>
    </row>
    <row r="9" spans="2:14" ht="15" customHeight="1" x14ac:dyDescent="0.25">
      <c r="B9" s="376" t="s">
        <v>405</v>
      </c>
      <c r="C9" s="376"/>
      <c r="D9" s="376"/>
      <c r="E9" s="376"/>
      <c r="F9" s="376"/>
      <c r="G9" s="376"/>
      <c r="H9" s="376"/>
      <c r="I9" s="376"/>
      <c r="J9" s="376"/>
      <c r="K9" s="376"/>
      <c r="L9" s="376"/>
      <c r="M9" s="376"/>
      <c r="N9" s="376"/>
    </row>
    <row r="10" spans="2:14" ht="15" customHeight="1" x14ac:dyDescent="0.25">
      <c r="B10" s="376" t="s">
        <v>404</v>
      </c>
      <c r="C10" s="376"/>
      <c r="D10" s="376"/>
      <c r="E10" s="376"/>
      <c r="F10" s="376"/>
      <c r="G10" s="376"/>
      <c r="H10" s="376"/>
      <c r="I10" s="376"/>
      <c r="J10" s="376"/>
      <c r="K10" s="376"/>
      <c r="L10" s="376"/>
      <c r="M10" s="376"/>
      <c r="N10" s="376"/>
    </row>
    <row r="11" spans="2:14" ht="15" customHeight="1" x14ac:dyDescent="0.25">
      <c r="B11" s="376" t="s">
        <v>421</v>
      </c>
      <c r="C11" s="376"/>
      <c r="D11" s="376"/>
      <c r="E11" s="376"/>
      <c r="F11" s="376"/>
      <c r="G11" s="376"/>
      <c r="H11" s="376"/>
      <c r="I11" s="376"/>
      <c r="J11" s="376"/>
      <c r="K11" s="376"/>
      <c r="L11" s="376"/>
      <c r="M11" s="376"/>
      <c r="N11" s="376"/>
    </row>
    <row r="12" spans="2:14" ht="15" customHeight="1" x14ac:dyDescent="0.25">
      <c r="B12" s="376" t="s">
        <v>420</v>
      </c>
      <c r="C12" s="376"/>
      <c r="D12" s="376"/>
      <c r="E12" s="376"/>
      <c r="F12" s="376"/>
      <c r="G12" s="376"/>
      <c r="H12" s="376"/>
      <c r="I12" s="376"/>
      <c r="J12" s="376"/>
      <c r="K12" s="376"/>
      <c r="L12" s="376"/>
      <c r="M12" s="376"/>
      <c r="N12" s="376"/>
    </row>
    <row r="13" spans="2:14" ht="15" customHeight="1" x14ac:dyDescent="0.25">
      <c r="B13" s="376" t="s">
        <v>494</v>
      </c>
      <c r="C13" s="376"/>
      <c r="D13" s="376"/>
      <c r="E13" s="376"/>
      <c r="F13" s="376"/>
      <c r="G13" s="376"/>
      <c r="H13" s="376"/>
      <c r="I13" s="376"/>
      <c r="J13" s="376"/>
      <c r="K13" s="376"/>
      <c r="L13" s="376"/>
      <c r="M13" s="376"/>
      <c r="N13" s="376"/>
    </row>
    <row r="14" spans="2:14" ht="15" customHeight="1" x14ac:dyDescent="0.25">
      <c r="B14" s="376" t="s">
        <v>495</v>
      </c>
      <c r="C14" s="376"/>
      <c r="D14" s="376"/>
      <c r="E14" s="376"/>
      <c r="F14" s="376"/>
      <c r="G14" s="376"/>
      <c r="H14" s="376"/>
      <c r="I14" s="376"/>
      <c r="J14" s="376"/>
      <c r="K14" s="376"/>
      <c r="L14" s="376"/>
      <c r="M14" s="376"/>
      <c r="N14" s="376"/>
    </row>
    <row r="15" spans="2:14" ht="15" customHeight="1" x14ac:dyDescent="0.25">
      <c r="B15" s="376" t="s">
        <v>505</v>
      </c>
      <c r="C15" s="376"/>
      <c r="D15" s="376"/>
      <c r="E15" s="376"/>
      <c r="F15" s="376"/>
      <c r="G15" s="376"/>
      <c r="H15" s="376"/>
      <c r="I15" s="376"/>
      <c r="J15" s="376"/>
      <c r="K15" s="376"/>
      <c r="L15" s="376"/>
      <c r="M15" s="376"/>
      <c r="N15" s="376"/>
    </row>
    <row r="16" spans="2:14" ht="15" customHeight="1" x14ac:dyDescent="0.25">
      <c r="B16" s="376" t="s">
        <v>511</v>
      </c>
      <c r="C16" s="376"/>
      <c r="D16" s="376"/>
      <c r="E16" s="376"/>
      <c r="F16" s="376"/>
      <c r="G16" s="376"/>
      <c r="H16" s="376"/>
      <c r="I16" s="376"/>
      <c r="J16" s="376"/>
      <c r="K16" s="376"/>
      <c r="L16" s="376"/>
      <c r="M16" s="376"/>
      <c r="N16" s="376"/>
    </row>
    <row r="18" spans="1:14" x14ac:dyDescent="0.25">
      <c r="A18" s="395" t="s">
        <v>253</v>
      </c>
      <c r="B18" s="395"/>
      <c r="C18" s="395"/>
      <c r="D18" s="395"/>
      <c r="E18" s="395"/>
      <c r="F18" s="395"/>
      <c r="G18" s="395"/>
      <c r="H18" s="395"/>
      <c r="I18" s="395"/>
      <c r="J18" s="395"/>
      <c r="K18" s="395"/>
      <c r="L18" s="395"/>
      <c r="M18" s="395"/>
      <c r="N18" s="395"/>
    </row>
    <row r="19" spans="1:14" x14ac:dyDescent="0.25">
      <c r="F19" s="4"/>
      <c r="N19" s="4" t="s">
        <v>187</v>
      </c>
    </row>
    <row r="20" spans="1:14" ht="15" customHeight="1" x14ac:dyDescent="0.25">
      <c r="A20" s="404" t="s">
        <v>5</v>
      </c>
      <c r="B20" s="407" t="s">
        <v>428</v>
      </c>
      <c r="C20" s="397" t="s">
        <v>425</v>
      </c>
      <c r="D20" s="401" t="s">
        <v>217</v>
      </c>
      <c r="E20" s="401"/>
      <c r="F20" s="402"/>
      <c r="G20" s="410" t="s">
        <v>427</v>
      </c>
      <c r="H20" s="413" t="s">
        <v>217</v>
      </c>
      <c r="I20" s="414"/>
      <c r="J20" s="415"/>
      <c r="K20" s="396" t="s">
        <v>0</v>
      </c>
      <c r="L20" s="381" t="s">
        <v>217</v>
      </c>
      <c r="M20" s="382"/>
      <c r="N20" s="383"/>
    </row>
    <row r="21" spans="1:14" ht="15" customHeight="1" x14ac:dyDescent="0.25">
      <c r="A21" s="405"/>
      <c r="B21" s="408"/>
      <c r="C21" s="398"/>
      <c r="D21" s="402" t="s">
        <v>1</v>
      </c>
      <c r="E21" s="417"/>
      <c r="F21" s="403" t="s">
        <v>2</v>
      </c>
      <c r="G21" s="411"/>
      <c r="H21" s="416" t="s">
        <v>1</v>
      </c>
      <c r="I21" s="416"/>
      <c r="J21" s="394" t="s">
        <v>2</v>
      </c>
      <c r="K21" s="396"/>
      <c r="L21" s="396" t="s">
        <v>1</v>
      </c>
      <c r="M21" s="396"/>
      <c r="N21" s="384" t="s">
        <v>2</v>
      </c>
    </row>
    <row r="22" spans="1:14" ht="28.5" customHeight="1" x14ac:dyDescent="0.25">
      <c r="A22" s="406"/>
      <c r="B22" s="409"/>
      <c r="C22" s="399"/>
      <c r="D22" s="298" t="s">
        <v>3</v>
      </c>
      <c r="E22" s="299" t="s">
        <v>4</v>
      </c>
      <c r="F22" s="403"/>
      <c r="G22" s="412"/>
      <c r="H22" s="304" t="s">
        <v>3</v>
      </c>
      <c r="I22" s="300" t="s">
        <v>4</v>
      </c>
      <c r="J22" s="394"/>
      <c r="K22" s="396"/>
      <c r="L22" s="296" t="s">
        <v>3</v>
      </c>
      <c r="M22" s="302" t="s">
        <v>4</v>
      </c>
      <c r="N22" s="384"/>
    </row>
    <row r="23" spans="1:14" ht="15" customHeight="1" x14ac:dyDescent="0.25">
      <c r="A23" s="7" t="s">
        <v>79</v>
      </c>
      <c r="B23" s="8" t="s">
        <v>63</v>
      </c>
      <c r="C23" s="197">
        <f>D23+F23</f>
        <v>65969</v>
      </c>
      <c r="D23" s="197">
        <f>'4 pr._savarankiškos f-jos (2)'!E22</f>
        <v>65969</v>
      </c>
      <c r="E23" s="197">
        <f>'4 pr._savarankiškos f-jos (2)'!F22</f>
        <v>48950</v>
      </c>
      <c r="F23" s="197">
        <f>'4 pr._savarankiškos f-jos (2)'!G22</f>
        <v>0</v>
      </c>
      <c r="G23" s="196">
        <f>H23+J23</f>
        <v>0</v>
      </c>
      <c r="H23" s="196">
        <f>'4 pr._savarankiškos f-jos (2)'!I22</f>
        <v>0</v>
      </c>
      <c r="I23" s="196">
        <f>'4 pr._savarankiškos f-jos (2)'!J22</f>
        <v>0</v>
      </c>
      <c r="J23" s="196">
        <f>'4 pr._savarankiškos f-jos (2)'!K22</f>
        <v>0</v>
      </c>
      <c r="K23" s="10">
        <f>L23+N23</f>
        <v>65969</v>
      </c>
      <c r="L23" s="10">
        <f>D23+H23</f>
        <v>65969</v>
      </c>
      <c r="M23" s="10">
        <f>E23+I23</f>
        <v>48950</v>
      </c>
      <c r="N23" s="10">
        <f>F23+J23</f>
        <v>0</v>
      </c>
    </row>
    <row r="24" spans="1:14" ht="15" customHeight="1" x14ac:dyDescent="0.25">
      <c r="A24" s="11" t="s">
        <v>201</v>
      </c>
      <c r="B24" s="8" t="s">
        <v>20</v>
      </c>
      <c r="C24" s="197">
        <f>D24+F24</f>
        <v>17739478</v>
      </c>
      <c r="D24" s="197">
        <f>'4 pr._savarankiškos f-jos (2)'!E23+'4 pr._savarankiškos f-jos (2)'!E88+'4 pr._savarankiškos f-jos (2)'!E143+'4 pr._savarankiškos f-jos (2)'!E147+'4 pr._savarankiškos f-jos (2)'!E191+'4 pr._savarankiškos f-jos (2)'!E196+'4 pr._savarankiškos f-jos (2)'!E214+'5 pr._valstybinės f-jos'!E16+'5 pr._valstybinės f-jos'!E86+'5 pr._valstybinės f-jos'!E112+'6 pr._mokinio krepšelis'!E16+'[1]8 pr._aplinkos apsaugos s. p.'!E14+'[1]8 pr._aplinkos apsaugos s. p.'!E17+'9 pr._įstaigų pajamos (2)'!E22+'9 pr._įstaigų pajamos (2)'!E47+'10 pr._skolintos lėšos (2)'!E18+'10 pr._skolintos lėšos (2)'!E23+'10 pr._skolintos lėšos (2)'!E30+'10 pr._skolintos lėšos (2)'!E33+'10 pr._skolintos lėšos (2)'!E41+'10 pr._skolintos lėšos (2)'!E44+'[1]11 pr._apyvartinės lėšos'!E16+'[1]11 pr._apyvartinės lėšos'!E45+'[1]11 pr._apyvartinės lėšos'!E81+'[1]11 pr._apyvartinės lėšos'!E90+'[1]11 pr._apyvartinės lėšos'!E147+'[1]11 pr._apyvartinės lėšos'!E155+'7 pr._kita dotacija (2)'!E22+'7 pr._kita dotacija (2)'!E70+'7 pr._kita dotacija (2)'!E75+'7 pr._kita dotacija (2)'!E79+'7 pr._kita dotacija (2)'!E169+'7 pr._kita dotacija (2)'!E173+'7 pr._kita dotacija (2)'!E219</f>
        <v>11802110</v>
      </c>
      <c r="E24" s="197">
        <f>'4 pr._savarankiškos f-jos (2)'!F23+'4 pr._savarankiškos f-jos (2)'!F88+'4 pr._savarankiškos f-jos (2)'!F143+'4 pr._savarankiškos f-jos (2)'!F147+'4 pr._savarankiškos f-jos (2)'!F191+'4 pr._savarankiškos f-jos (2)'!F196+'4 pr._savarankiškos f-jos (2)'!F214+'5 pr._valstybinės f-jos'!F16+'5 pr._valstybinės f-jos'!F86+'5 pr._valstybinės f-jos'!F112+'6 pr._mokinio krepšelis'!F16+'[1]8 pr._aplinkos apsaugos s. p.'!F14+'[1]8 pr._aplinkos apsaugos s. p.'!F17+'9 pr._įstaigų pajamos (2)'!F22+'9 pr._įstaigų pajamos (2)'!F47+'10 pr._skolintos lėšos (2)'!F18+'10 pr._skolintos lėšos (2)'!F23+'10 pr._skolintos lėšos (2)'!F30+'10 pr._skolintos lėšos (2)'!F33+'10 pr._skolintos lėšos (2)'!F41+'10 pr._skolintos lėšos (2)'!F44+'[1]11 pr._apyvartinės lėšos'!F16+'[1]11 pr._apyvartinės lėšos'!F45+'[1]11 pr._apyvartinės lėšos'!F81+'[1]11 pr._apyvartinės lėšos'!F90+'[1]11 pr._apyvartinės lėšos'!F147+'[1]11 pr._apyvartinės lėšos'!F155+'7 pr._kita dotacija (2)'!F22+'7 pr._kita dotacija (2)'!F70+'7 pr._kita dotacija (2)'!F75+'7 pr._kita dotacija (2)'!F79+'7 pr._kita dotacija (2)'!F169+'7 pr._kita dotacija (2)'!F173+'7 pr._kita dotacija (2)'!F219</f>
        <v>2311149</v>
      </c>
      <c r="F24" s="197">
        <f>'4 pr._savarankiškos f-jos (2)'!G23+'4 pr._savarankiškos f-jos (2)'!G88+'4 pr._savarankiškos f-jos (2)'!G143+'4 pr._savarankiškos f-jos (2)'!G147+'4 pr._savarankiškos f-jos (2)'!G191+'4 pr._savarankiškos f-jos (2)'!G196+'4 pr._savarankiškos f-jos (2)'!G214+'5 pr._valstybinės f-jos'!G16+'5 pr._valstybinės f-jos'!G86+'5 pr._valstybinės f-jos'!G112+'6 pr._mokinio krepšelis'!G16+'[1]8 pr._aplinkos apsaugos s. p.'!G14+'[1]8 pr._aplinkos apsaugos s. p.'!G17+'9 pr._įstaigų pajamos (2)'!G22+'9 pr._įstaigų pajamos (2)'!G47+'10 pr._skolintos lėšos (2)'!G18+'10 pr._skolintos lėšos (2)'!G23+'10 pr._skolintos lėšos (2)'!G30+'10 pr._skolintos lėšos (2)'!G33+'10 pr._skolintos lėšos (2)'!G41+'10 pr._skolintos lėšos (2)'!G44+'[1]11 pr._apyvartinės lėšos'!G16+'[1]11 pr._apyvartinės lėšos'!G45+'[1]11 pr._apyvartinės lėšos'!G81+'[1]11 pr._apyvartinės lėšos'!G90+'[1]11 pr._apyvartinės lėšos'!G147+'[1]11 pr._apyvartinės lėšos'!G155+'7 pr._kita dotacija (2)'!G22+'7 pr._kita dotacija (2)'!G70+'7 pr._kita dotacija (2)'!G75+'7 pr._kita dotacija (2)'!G79+'7 pr._kita dotacija (2)'!G169+'7 pr._kita dotacija (2)'!G173+'7 pr._kita dotacija (2)'!G219</f>
        <v>5937368</v>
      </c>
      <c r="G24" s="196">
        <f>H24+J24</f>
        <v>26565</v>
      </c>
      <c r="H24" s="196">
        <f>'4 pr._savarankiškos f-jos (2)'!I23+'4 pr._savarankiškos f-jos (2)'!I88+'4 pr._savarankiškos f-jos (2)'!I143+'4 pr._savarankiškos f-jos (2)'!I147+'4 pr._savarankiškos f-jos (2)'!I191+'4 pr._savarankiškos f-jos (2)'!I196+'4 pr._savarankiškos f-jos (2)'!I214+'5 pr._valstybinės f-jos'!I16+'5 pr._valstybinės f-jos'!I86+'5 pr._valstybinės f-jos'!I112+'6 pr._mokinio krepšelis'!I16+'[1]8 pr._aplinkos apsaugos s. p.'!I14+'[1]8 pr._aplinkos apsaugos s. p.'!I17+'9 pr._įstaigų pajamos (2)'!I22+'9 pr._įstaigų pajamos (2)'!I47+'10 pr._skolintos lėšos (2)'!I18+'10 pr._skolintos lėšos (2)'!I23+'10 pr._skolintos lėšos (2)'!I30+'10 pr._skolintos lėšos (2)'!I33+'10 pr._skolintos lėšos (2)'!I41+'10 pr._skolintos lėšos (2)'!I44+'[1]11 pr._apyvartinės lėšos'!I16+'[1]11 pr._apyvartinės lėšos'!I45+'[1]11 pr._apyvartinės lėšos'!I81+'[1]11 pr._apyvartinės lėšos'!I90+'[1]11 pr._apyvartinės lėšos'!I147+'[1]11 pr._apyvartinės lėšos'!I155+'7 pr._kita dotacija (2)'!I22+'7 pr._kita dotacija (2)'!I70+'7 pr._kita dotacija (2)'!I75+'7 pr._kita dotacija (2)'!I79+'7 pr._kita dotacija (2)'!I169+'7 pr._kita dotacija (2)'!I173+'7 pr._kita dotacija (2)'!I219</f>
        <v>-7088</v>
      </c>
      <c r="I24" s="196">
        <f>'4 pr._savarankiškos f-jos (2)'!J23+'4 pr._savarankiškos f-jos (2)'!J88+'4 pr._savarankiškos f-jos (2)'!J143+'4 pr._savarankiškos f-jos (2)'!J147+'4 pr._savarankiškos f-jos (2)'!J191+'4 pr._savarankiškos f-jos (2)'!J196+'4 pr._savarankiškos f-jos (2)'!J214+'5 pr._valstybinės f-jos'!J16+'5 pr._valstybinės f-jos'!J86+'5 pr._valstybinės f-jos'!J112+'6 pr._mokinio krepšelis'!J16+'[1]8 pr._aplinkos apsaugos s. p.'!J14+'[1]8 pr._aplinkos apsaugos s. p.'!J17+'9 pr._įstaigų pajamos (2)'!J22+'9 pr._įstaigų pajamos (2)'!J47+'10 pr._skolintos lėšos (2)'!J18+'10 pr._skolintos lėšos (2)'!J23+'10 pr._skolintos lėšos (2)'!J30+'10 pr._skolintos lėšos (2)'!J33+'10 pr._skolintos lėšos (2)'!J41+'10 pr._skolintos lėšos (2)'!J44+'[1]11 pr._apyvartinės lėšos'!J16+'[1]11 pr._apyvartinės lėšos'!J45+'[1]11 pr._apyvartinės lėšos'!J81+'[1]11 pr._apyvartinės lėšos'!J90+'[1]11 pr._apyvartinės lėšos'!J147+'[1]11 pr._apyvartinės lėšos'!J155+'7 pr._kita dotacija (2)'!J22+'7 pr._kita dotacija (2)'!J70+'7 pr._kita dotacija (2)'!J75+'7 pr._kita dotacija (2)'!J79+'7 pr._kita dotacija (2)'!J169+'7 pr._kita dotacija (2)'!J173+'7 pr._kita dotacija (2)'!J219</f>
        <v>11762</v>
      </c>
      <c r="J24" s="196">
        <f>'4 pr._savarankiškos f-jos (2)'!K23+'4 pr._savarankiškos f-jos (2)'!K88+'4 pr._savarankiškos f-jos (2)'!K143+'4 pr._savarankiškos f-jos (2)'!K147+'4 pr._savarankiškos f-jos (2)'!K191+'4 pr._savarankiškos f-jos (2)'!K196+'4 pr._savarankiškos f-jos (2)'!K214+'5 pr._valstybinės f-jos'!K16+'5 pr._valstybinės f-jos'!K86+'5 pr._valstybinės f-jos'!K112+'6 pr._mokinio krepšelis'!K16+'[1]8 pr._aplinkos apsaugos s. p.'!K14+'[1]8 pr._aplinkos apsaugos s. p.'!K17+'9 pr._įstaigų pajamos (2)'!K22+'9 pr._įstaigų pajamos (2)'!K47+'10 pr._skolintos lėšos (2)'!K18+'10 pr._skolintos lėšos (2)'!K23+'10 pr._skolintos lėšos (2)'!K30+'10 pr._skolintos lėšos (2)'!K33+'10 pr._skolintos lėšos (2)'!K41+'10 pr._skolintos lėšos (2)'!K44+'[1]11 pr._apyvartinės lėšos'!K16+'[1]11 pr._apyvartinės lėšos'!K45+'[1]11 pr._apyvartinės lėšos'!K81+'[1]11 pr._apyvartinės lėšos'!K90+'[1]11 pr._apyvartinės lėšos'!K147+'[1]11 pr._apyvartinės lėšos'!K155+'7 pr._kita dotacija (2)'!K22+'7 pr._kita dotacija (2)'!K70+'7 pr._kita dotacija (2)'!K75+'7 pr._kita dotacija (2)'!K79+'7 pr._kita dotacija (2)'!K169+'7 pr._kita dotacija (2)'!K173+'7 pr._kita dotacija (2)'!K219</f>
        <v>33653</v>
      </c>
      <c r="K24" s="10">
        <f>L24+N24</f>
        <v>17766043</v>
      </c>
      <c r="L24" s="10">
        <f>D24+H24</f>
        <v>11795022</v>
      </c>
      <c r="M24" s="10">
        <f>E24+I24</f>
        <v>2322911</v>
      </c>
      <c r="N24" s="10">
        <f>F24+J24</f>
        <v>5971021</v>
      </c>
    </row>
    <row r="25" spans="1:14" ht="15" customHeight="1" x14ac:dyDescent="0.25">
      <c r="A25" s="7" t="s">
        <v>80</v>
      </c>
      <c r="B25" s="8" t="s">
        <v>7</v>
      </c>
      <c r="C25" s="197">
        <f>D25+F25</f>
        <v>145572</v>
      </c>
      <c r="D25" s="197">
        <f>'4 pr._savarankiškos f-jos (2)'!E28+'4 pr._savarankiškos f-jos (2)'!E96+'4 pr._savarankiškos f-jos (2)'!E197+'5 pr._valstybinės f-jos'!E34+'5 pr._valstybinės f-jos'!E88+'7 pr._kita dotacija (2)'!E24+'7 pr._kita dotacija (2)'!E176+'9 pr._įstaigų pajamos (2)'!E23+'9 pr._įstaigų pajamos (2)'!E34++'9 pr._įstaigų pajamos (2)'!E82+'[1]11 pr._apyvartinės lėšos'!E22+'[1]11 pr._apyvartinės lėšos'!E54</f>
        <v>140428</v>
      </c>
      <c r="E25" s="197">
        <f>'4 pr._savarankiškos f-jos (2)'!F28+'4 pr._savarankiškos f-jos (2)'!F96+'4 pr._savarankiškos f-jos (2)'!F197+'5 pr._valstybinės f-jos'!F34+'5 pr._valstybinės f-jos'!F88+'7 pr._kita dotacija (2)'!F24+'7 pr._kita dotacija (2)'!F176+'9 pr._įstaigų pajamos (2)'!F23+'9 pr._įstaigų pajamos (2)'!F34++'9 pr._įstaigų pajamos (2)'!F82+'[1]11 pr._apyvartinės lėšos'!F22+'[1]11 pr._apyvartinės lėšos'!F54</f>
        <v>75941</v>
      </c>
      <c r="F25" s="197">
        <f>'4 pr._savarankiškos f-jos (2)'!G28+'4 pr._savarankiškos f-jos (2)'!G96+'4 pr._savarankiškos f-jos (2)'!G197+'5 pr._valstybinės f-jos'!G34+'5 pr._valstybinės f-jos'!G88+'7 pr._kita dotacija (2)'!G24+'7 pr._kita dotacija (2)'!G176+'9 pr._įstaigų pajamos (2)'!G23+'9 pr._įstaigų pajamos (2)'!G34++'9 pr._įstaigų pajamos (2)'!G82+'[1]11 pr._apyvartinės lėšos'!G22+'[1]11 pr._apyvartinės lėšos'!G54</f>
        <v>5144</v>
      </c>
      <c r="G25" s="196">
        <f>H25+J25</f>
        <v>7932</v>
      </c>
      <c r="H25" s="196">
        <f>'4 pr._savarankiškos f-jos (2)'!I28+'4 pr._savarankiškos f-jos (2)'!I96+'4 pr._savarankiškos f-jos (2)'!I197+'5 pr._valstybinės f-jos'!I34+'5 pr._valstybinės f-jos'!I88+'7 pr._kita dotacija (2)'!I24+'7 pr._kita dotacija (2)'!I176+'9 pr._įstaigų pajamos (2)'!I23+'9 pr._įstaigų pajamos (2)'!I34++'9 pr._įstaigų pajamos (2)'!I82+'[1]11 pr._apyvartinės lėšos'!I22+'[1]11 pr._apyvartinės lėšos'!I54</f>
        <v>6332</v>
      </c>
      <c r="I25" s="196">
        <f>'4 pr._savarankiškos f-jos (2)'!J28+'4 pr._savarankiškos f-jos (2)'!J96+'4 pr._savarankiškos f-jos (2)'!J197+'5 pr._valstybinės f-jos'!J34+'5 pr._valstybinės f-jos'!J88+'7 pr._kita dotacija (2)'!J24+'7 pr._kita dotacija (2)'!J176+'9 pr._įstaigų pajamos (2)'!J23+'9 pr._įstaigų pajamos (2)'!J34++'9 pr._įstaigų pajamos (2)'!J82+'[1]11 pr._apyvartinės lėšos'!J22+'[1]11 pr._apyvartinės lėšos'!J54</f>
        <v>0</v>
      </c>
      <c r="J25" s="196">
        <f>'4 pr._savarankiškos f-jos (2)'!K28+'4 pr._savarankiškos f-jos (2)'!K96+'4 pr._savarankiškos f-jos (2)'!K197+'5 pr._valstybinės f-jos'!K34+'5 pr._valstybinės f-jos'!K88+'7 pr._kita dotacija (2)'!K24+'7 pr._kita dotacija (2)'!K176+'9 pr._įstaigų pajamos (2)'!K23+'9 pr._įstaigų pajamos (2)'!K34++'9 pr._įstaigų pajamos (2)'!K82+'[1]11 pr._apyvartinės lėšos'!K22+'[1]11 pr._apyvartinės lėšos'!K54</f>
        <v>1600</v>
      </c>
      <c r="K25" s="10">
        <f>L25+N25</f>
        <v>153504</v>
      </c>
      <c r="L25" s="10">
        <f>D25+H25</f>
        <v>146760</v>
      </c>
      <c r="M25" s="10">
        <f>E25+I25</f>
        <v>75941</v>
      </c>
      <c r="N25" s="10">
        <f>F25+J25</f>
        <v>6744</v>
      </c>
    </row>
    <row r="26" spans="1:14" ht="15" customHeight="1" x14ac:dyDescent="0.25">
      <c r="A26" s="7" t="s">
        <v>81</v>
      </c>
      <c r="B26" s="8" t="s">
        <v>10</v>
      </c>
      <c r="C26" s="197">
        <f>D26+F26</f>
        <v>156992</v>
      </c>
      <c r="D26" s="197">
        <f>'4 pr._savarankiškos f-jos (2)'!E34+'4 pr._savarankiškos f-jos (2)'!E100+'4 pr._savarankiškos f-jos (2)'!E198+'5 pr._valstybinės f-jos'!E38+'5 pr._valstybinės f-jos'!E90+'7 pr._kita dotacija (2)'!E179+'7 pr._kita dotacija (2)'!E28+'9 pr._įstaigų pajamos (2)'!E24+'9 pr._įstaigų pajamos (2)'!E35+'9 pr._įstaigų pajamos (2)'!E83+'[1]11 pr._apyvartinės lėšos'!E24+'[1]11 pr._apyvartinės lėšos'!E56++'[1]11 pr._apyvartinės lėšos'!E157</f>
        <v>120542</v>
      </c>
      <c r="E26" s="197">
        <f>'4 pr._savarankiškos f-jos (2)'!F34+'4 pr._savarankiškos f-jos (2)'!F100+'4 pr._savarankiškos f-jos (2)'!F198+'5 pr._valstybinės f-jos'!F38+'5 pr._valstybinės f-jos'!F90+'7 pr._kita dotacija (2)'!F179+'7 pr._kita dotacija (2)'!F28+'9 pr._įstaigų pajamos (2)'!F24+'9 pr._įstaigų pajamos (2)'!F35+'9 pr._įstaigų pajamos (2)'!F83+'[1]11 pr._apyvartinės lėšos'!F24+'[1]11 pr._apyvartinės lėšos'!F56++'[1]11 pr._apyvartinės lėšos'!F157</f>
        <v>69187</v>
      </c>
      <c r="F26" s="197">
        <f>'4 pr._savarankiškos f-jos (2)'!G34+'4 pr._savarankiškos f-jos (2)'!G100+'4 pr._savarankiškos f-jos (2)'!G198+'5 pr._valstybinės f-jos'!G38+'5 pr._valstybinės f-jos'!G90+'7 pr._kita dotacija (2)'!G179+'7 pr._kita dotacija (2)'!G28+'9 pr._įstaigų pajamos (2)'!G24+'9 pr._įstaigų pajamos (2)'!G35+'9 pr._įstaigų pajamos (2)'!G83+'[1]11 pr._apyvartinės lėšos'!G24+'[1]11 pr._apyvartinės lėšos'!G56++'[1]11 pr._apyvartinės lėšos'!G157</f>
        <v>36450</v>
      </c>
      <c r="G26" s="196">
        <f>H26+J26</f>
        <v>15273</v>
      </c>
      <c r="H26" s="196">
        <f>'4 pr._savarankiškos f-jos (2)'!I34+'4 pr._savarankiškos f-jos (2)'!I100+'4 pr._savarankiškos f-jos (2)'!I198+'5 pr._valstybinės f-jos'!I38+'5 pr._valstybinės f-jos'!I90+'7 pr._kita dotacija (2)'!I179+'7 pr._kita dotacija (2)'!I28+'9 pr._įstaigų pajamos (2)'!I24+'9 pr._įstaigų pajamos (2)'!I35+'9 pr._įstaigų pajamos (2)'!I83+'[1]11 pr._apyvartinės lėšos'!I24+'[1]11 pr._apyvartinės lėšos'!I56++'[1]11 pr._apyvartinės lėšos'!I157</f>
        <v>6573</v>
      </c>
      <c r="I26" s="196">
        <f>'4 pr._savarankiškos f-jos (2)'!J34+'4 pr._savarankiškos f-jos (2)'!J100+'4 pr._savarankiškos f-jos (2)'!J198+'5 pr._valstybinės f-jos'!J38+'5 pr._valstybinės f-jos'!J90+'7 pr._kita dotacija (2)'!J179+'7 pr._kita dotacija (2)'!J28+'9 pr._įstaigų pajamos (2)'!J24+'9 pr._įstaigų pajamos (2)'!J35+'9 pr._įstaigų pajamos (2)'!J83+'[1]11 pr._apyvartinės lėšos'!J24+'[1]11 pr._apyvartinės lėšos'!J56++'[1]11 pr._apyvartinės lėšos'!J157</f>
        <v>0</v>
      </c>
      <c r="J26" s="196">
        <f>'4 pr._savarankiškos f-jos (2)'!K34+'4 pr._savarankiškos f-jos (2)'!K100+'4 pr._savarankiškos f-jos (2)'!K198+'5 pr._valstybinės f-jos'!K38+'5 pr._valstybinės f-jos'!K90+'7 pr._kita dotacija (2)'!K179+'7 pr._kita dotacija (2)'!K28+'9 pr._įstaigų pajamos (2)'!K24+'9 pr._įstaigų pajamos (2)'!K35+'9 pr._įstaigų pajamos (2)'!K83+'[1]11 pr._apyvartinės lėšos'!K24+'[1]11 pr._apyvartinės lėšos'!K56++'[1]11 pr._apyvartinės lėšos'!K157</f>
        <v>8700</v>
      </c>
      <c r="K26" s="10">
        <f>L26+N26</f>
        <v>172265</v>
      </c>
      <c r="L26" s="10">
        <f>D26+H26</f>
        <v>127115</v>
      </c>
      <c r="M26" s="10">
        <f>E26+I26</f>
        <v>69187</v>
      </c>
      <c r="N26" s="10">
        <f>F26+J26</f>
        <v>45150</v>
      </c>
    </row>
    <row r="27" spans="1:14" ht="15" customHeight="1" x14ac:dyDescent="0.25">
      <c r="A27" s="7" t="s">
        <v>82</v>
      </c>
      <c r="B27" s="8" t="s">
        <v>11</v>
      </c>
      <c r="C27" s="197">
        <f>D27+F27</f>
        <v>258527</v>
      </c>
      <c r="D27" s="197">
        <f>'4 pr._savarankiškos f-jos (2)'!E39+'4 pr._savarankiškos f-jos (2)'!E104+'4 pr._savarankiškos f-jos (2)'!E199+'5 pr._valstybinės f-jos'!E42+'5 pr._valstybinės f-jos'!E92+'7 pr._kita dotacija (2)'!E32+'7 pr._kita dotacija (2)'!E182+'9 pr._įstaigų pajamos (2)'!E25+'9 pr._įstaigų pajamos (2)'!E36+'9 pr._įstaigų pajamos (2)'!E84+'[1]11 pr._apyvartinės lėšos'!E26+'[1]11 pr._apyvartinės lėšos'!E58</f>
        <v>253342</v>
      </c>
      <c r="E27" s="197">
        <f>'4 pr._savarankiškos f-jos (2)'!F39+'4 pr._savarankiškos f-jos (2)'!F104+'4 pr._savarankiškos f-jos (2)'!F199+'5 pr._valstybinės f-jos'!F42+'5 pr._valstybinės f-jos'!F92+'7 pr._kita dotacija (2)'!F32+'7 pr._kita dotacija (2)'!F182+'9 pr._įstaigų pajamos (2)'!F25+'9 pr._įstaigų pajamos (2)'!F36+'9 pr._įstaigų pajamos (2)'!F84+'[1]11 pr._apyvartinės lėšos'!F26+'[1]11 pr._apyvartinės lėšos'!F58</f>
        <v>137458</v>
      </c>
      <c r="F27" s="197">
        <f>'4 pr._savarankiškos f-jos (2)'!G39+'4 pr._savarankiškos f-jos (2)'!G104+'4 pr._savarankiškos f-jos (2)'!G199+'5 pr._valstybinės f-jos'!G42+'5 pr._valstybinės f-jos'!G92+'7 pr._kita dotacija (2)'!G32+'7 pr._kita dotacija (2)'!G182+'9 pr._įstaigų pajamos (2)'!G25+'9 pr._įstaigų pajamos (2)'!G36+'9 pr._įstaigų pajamos (2)'!G84+'[1]11 pr._apyvartinės lėšos'!G26+'[1]11 pr._apyvartinės lėšos'!G58</f>
        <v>5185</v>
      </c>
      <c r="G27" s="196">
        <f>H27+J27</f>
        <v>7637</v>
      </c>
      <c r="H27" s="196">
        <f>'4 pr._savarankiškos f-jos (2)'!I39+'4 pr._savarankiškos f-jos (2)'!I104+'4 pr._savarankiškos f-jos (2)'!I199+'5 pr._valstybinės f-jos'!I42+'5 pr._valstybinės f-jos'!I92+'7 pr._kita dotacija (2)'!I32+'7 pr._kita dotacija (2)'!I182+'9 pr._įstaigų pajamos (2)'!I25+'9 pr._įstaigų pajamos (2)'!I36+'9 pr._įstaigų pajamos (2)'!I84+'[1]11 pr._apyvartinės lėšos'!I26+'[1]11 pr._apyvartinės lėšos'!I58</f>
        <v>5637</v>
      </c>
      <c r="I27" s="196">
        <f>'4 pr._savarankiškos f-jos (2)'!J39+'4 pr._savarankiškos f-jos (2)'!J104+'4 pr._savarankiškos f-jos (2)'!J199+'5 pr._valstybinės f-jos'!J42+'5 pr._valstybinės f-jos'!J92+'7 pr._kita dotacija (2)'!J32+'7 pr._kita dotacija (2)'!J182+'9 pr._įstaigų pajamos (2)'!J25+'9 pr._įstaigų pajamos (2)'!J36+'9 pr._įstaigų pajamos (2)'!J84+'[1]11 pr._apyvartinės lėšos'!J26+'[1]11 pr._apyvartinės lėšos'!J58</f>
        <v>0</v>
      </c>
      <c r="J27" s="196">
        <f>'4 pr._savarankiškos f-jos (2)'!K39+'4 pr._savarankiškos f-jos (2)'!K104+'4 pr._savarankiškos f-jos (2)'!K199+'5 pr._valstybinės f-jos'!K42+'5 pr._valstybinės f-jos'!K92+'7 pr._kita dotacija (2)'!K32+'7 pr._kita dotacija (2)'!K182+'9 pr._įstaigų pajamos (2)'!K25+'9 pr._įstaigų pajamos (2)'!K36+'9 pr._įstaigų pajamos (2)'!K84+'[1]11 pr._apyvartinės lėšos'!K26+'[1]11 pr._apyvartinės lėšos'!K58</f>
        <v>2000</v>
      </c>
      <c r="K27" s="10">
        <f>L27+N27</f>
        <v>266164</v>
      </c>
      <c r="L27" s="10">
        <f>D27+H27</f>
        <v>258979</v>
      </c>
      <c r="M27" s="10">
        <f>E27+I27</f>
        <v>137458</v>
      </c>
      <c r="N27" s="10">
        <f>F27+J27</f>
        <v>7185</v>
      </c>
    </row>
    <row r="28" spans="1:14" ht="15" customHeight="1" x14ac:dyDescent="0.25">
      <c r="A28" s="7" t="s">
        <v>83</v>
      </c>
      <c r="B28" s="8" t="s">
        <v>12</v>
      </c>
      <c r="C28" s="197">
        <f>D28+F28</f>
        <v>157211</v>
      </c>
      <c r="D28" s="197">
        <f>'4 pr._savarankiškos f-jos (2)'!E45+'4 pr._savarankiškos f-jos (2)'!E108+'5 pr._valstybinės f-jos'!E46+'5 pr._valstybinės f-jos'!E94+'7 pr._kita dotacija (2)'!E36+'9 pr._įstaigų pajamos (2)'!E26+'9 pr._įstaigų pajamos (2)'!E37+'[1]11 pr._apyvartinės lėšos'!E28+'[1]11 pr._apyvartinės lėšos'!E60</f>
        <v>156690</v>
      </c>
      <c r="E28" s="197">
        <f>'4 pr._savarankiškos f-jos (2)'!F45+'4 pr._savarankiškos f-jos (2)'!F108+'5 pr._valstybinės f-jos'!F46+'5 pr._valstybinės f-jos'!F94+'7 pr._kita dotacija (2)'!F36+'9 pr._įstaigų pajamos (2)'!F26+'9 pr._įstaigų pajamos (2)'!F37+'[1]11 pr._apyvartinės lėšos'!F28+'[1]11 pr._apyvartinės lėšos'!F60</f>
        <v>86184</v>
      </c>
      <c r="F28" s="197">
        <f>'4 pr._savarankiškos f-jos (2)'!G45+'4 pr._savarankiškos f-jos (2)'!G108+'5 pr._valstybinės f-jos'!G46+'5 pr._valstybinės f-jos'!G94+'7 pr._kita dotacija (2)'!G36+'9 pr._įstaigų pajamos (2)'!G26+'9 pr._įstaigų pajamos (2)'!G37+'[1]11 pr._apyvartinės lėšos'!G28+'[1]11 pr._apyvartinės lėšos'!G60</f>
        <v>521</v>
      </c>
      <c r="G28" s="196">
        <f>H28+J28</f>
        <v>7291</v>
      </c>
      <c r="H28" s="196">
        <f>'4 pr._savarankiškos f-jos (2)'!I45+'4 pr._savarankiškos f-jos (2)'!I108+'5 pr._valstybinės f-jos'!I46+'5 pr._valstybinės f-jos'!I94+'7 pr._kita dotacija (2)'!I36+'9 pr._įstaigų pajamos (2)'!I26+'9 pr._įstaigų pajamos (2)'!I37+'[1]11 pr._apyvartinės lėšos'!I28+'[1]11 pr._apyvartinės lėšos'!I60</f>
        <v>7291</v>
      </c>
      <c r="I28" s="196">
        <f>'4 pr._savarankiškos f-jos (2)'!J45+'4 pr._savarankiškos f-jos (2)'!J108+'5 pr._valstybinės f-jos'!J46+'5 pr._valstybinės f-jos'!J94+'7 pr._kita dotacija (2)'!J36+'9 pr._įstaigų pajamos (2)'!J26+'9 pr._įstaigų pajamos (2)'!J37+'[1]11 pr._apyvartinės lėšos'!J28+'[1]11 pr._apyvartinės lėšos'!J60</f>
        <v>0</v>
      </c>
      <c r="J28" s="196">
        <f>'4 pr._savarankiškos f-jos (2)'!K45+'4 pr._savarankiškos f-jos (2)'!K108+'5 pr._valstybinės f-jos'!K46+'5 pr._valstybinės f-jos'!K94+'7 pr._kita dotacija (2)'!K36+'9 pr._įstaigų pajamos (2)'!K26+'9 pr._įstaigų pajamos (2)'!K37+'[1]11 pr._apyvartinės lėšos'!K28+'[1]11 pr._apyvartinės lėšos'!K60</f>
        <v>0</v>
      </c>
      <c r="K28" s="10">
        <f>L28+N28</f>
        <v>164502</v>
      </c>
      <c r="L28" s="10">
        <f>D28+H28</f>
        <v>163981</v>
      </c>
      <c r="M28" s="10">
        <f>E28+I28</f>
        <v>86184</v>
      </c>
      <c r="N28" s="10">
        <f>F28+J28</f>
        <v>521</v>
      </c>
    </row>
    <row r="29" spans="1:14" ht="15" customHeight="1" x14ac:dyDescent="0.25">
      <c r="A29" s="7" t="s">
        <v>84</v>
      </c>
      <c r="B29" s="8" t="s">
        <v>13</v>
      </c>
      <c r="C29" s="197">
        <f>D29+F29</f>
        <v>106836</v>
      </c>
      <c r="D29" s="197">
        <f>'4 pr._savarankiškos f-jos (2)'!E50+'4 pr._savarankiškos f-jos (2)'!E112+'5 pr._valstybinės f-jos'!E50+'5 pr._valstybinės f-jos'!E96+'7 pr._kita dotacija (2)'!E40+'9 pr._įstaigų pajamos (2)'!E38+'[1]11 pr._apyvartinės lėšos'!E62</f>
        <v>101639</v>
      </c>
      <c r="E29" s="197">
        <f>'4 pr._savarankiškos f-jos (2)'!F50+'4 pr._savarankiškos f-jos (2)'!F112+'5 pr._valstybinės f-jos'!F50+'5 pr._valstybinės f-jos'!F96+'7 pr._kita dotacija (2)'!F40+'9 pr._įstaigų pajamos (2)'!F38+'[1]11 pr._apyvartinės lėšos'!F62</f>
        <v>55718</v>
      </c>
      <c r="F29" s="197">
        <f>'4 pr._savarankiškos f-jos (2)'!G50+'4 pr._savarankiškos f-jos (2)'!G112+'5 pr._valstybinės f-jos'!G50+'5 pr._valstybinės f-jos'!G96+'7 pr._kita dotacija (2)'!G40+'9 pr._įstaigų pajamos (2)'!G38+'[1]11 pr._apyvartinės lėšos'!G62</f>
        <v>5197</v>
      </c>
      <c r="G29" s="196">
        <f>H29+J29</f>
        <v>8455</v>
      </c>
      <c r="H29" s="196">
        <f>'4 pr._savarankiškos f-jos (2)'!I50+'4 pr._savarankiškos f-jos (2)'!I112+'5 pr._valstybinės f-jos'!I50+'5 pr._valstybinės f-jos'!I96+'7 pr._kita dotacija (2)'!I40+'9 pr._įstaigų pajamos (2)'!I38+'[1]11 pr._apyvartinės lėšos'!I62</f>
        <v>8455</v>
      </c>
      <c r="I29" s="196">
        <f>'4 pr._savarankiškos f-jos (2)'!J50+'4 pr._savarankiškos f-jos (2)'!J112+'5 pr._valstybinės f-jos'!J50+'5 pr._valstybinės f-jos'!J96+'7 pr._kita dotacija (2)'!J40+'9 pr._įstaigų pajamos (2)'!J38+'[1]11 pr._apyvartinės lėšos'!J62</f>
        <v>0</v>
      </c>
      <c r="J29" s="196">
        <f>'4 pr._savarankiškos f-jos (2)'!K50+'4 pr._savarankiškos f-jos (2)'!K112+'5 pr._valstybinės f-jos'!K50+'5 pr._valstybinės f-jos'!K96+'7 pr._kita dotacija (2)'!K40+'9 pr._įstaigų pajamos (2)'!K38+'[1]11 pr._apyvartinės lėšos'!K62</f>
        <v>0</v>
      </c>
      <c r="K29" s="10">
        <f>L29+N29</f>
        <v>115291</v>
      </c>
      <c r="L29" s="10">
        <f>D29+H29</f>
        <v>110094</v>
      </c>
      <c r="M29" s="10">
        <f>E29+I29</f>
        <v>55718</v>
      </c>
      <c r="N29" s="10">
        <f>F29+J29</f>
        <v>5197</v>
      </c>
    </row>
    <row r="30" spans="1:14" ht="15" customHeight="1" x14ac:dyDescent="0.25">
      <c r="A30" s="7" t="s">
        <v>85</v>
      </c>
      <c r="B30" s="10" t="s">
        <v>14</v>
      </c>
      <c r="C30" s="197">
        <f>D30+F30</f>
        <v>123243</v>
      </c>
      <c r="D30" s="197">
        <f>'4 pr._savarankiškos f-jos (2)'!E55+'4 pr._savarankiškos f-jos (2)'!E116+'5 pr._valstybinės f-jos'!E54+'5 pr._valstybinės f-jos'!E98+'7 pr._kita dotacija (2)'!E44+'9 pr._įstaigų pajamos (2)'!E27+'9 pr._įstaigų pajamos (2)'!E39+'[1]11 pr._apyvartinės lėšos'!E30+'[1]11 pr._apyvartinės lėšos'!E64</f>
        <v>123243</v>
      </c>
      <c r="E30" s="197">
        <f>'4 pr._savarankiškos f-jos (2)'!F55+'4 pr._savarankiškos f-jos (2)'!F116+'5 pr._valstybinės f-jos'!F54+'5 pr._valstybinės f-jos'!F98+'7 pr._kita dotacija (2)'!F44+'9 pr._įstaigų pajamos (2)'!F27+'9 pr._įstaigų pajamos (2)'!F39+'[1]11 pr._apyvartinės lėšos'!F30+'[1]11 pr._apyvartinės lėšos'!F64</f>
        <v>64017</v>
      </c>
      <c r="F30" s="197">
        <f>'4 pr._savarankiškos f-jos (2)'!G55+'4 pr._savarankiškos f-jos (2)'!G116+'5 pr._valstybinės f-jos'!G54+'5 pr._valstybinės f-jos'!G98+'7 pr._kita dotacija (2)'!G44+'9 pr._įstaigų pajamos (2)'!G27+'9 pr._įstaigų pajamos (2)'!G39+'[1]11 pr._apyvartinės lėšos'!G30+'[1]11 pr._apyvartinės lėšos'!G64</f>
        <v>0</v>
      </c>
      <c r="G30" s="196">
        <f>H30+J30</f>
        <v>8552</v>
      </c>
      <c r="H30" s="196">
        <f>'4 pr._savarankiškos f-jos (2)'!I55+'4 pr._savarankiškos f-jos (2)'!I116+'5 pr._valstybinės f-jos'!I54+'5 pr._valstybinės f-jos'!I98+'7 pr._kita dotacija (2)'!I44+'9 pr._įstaigų pajamos (2)'!I27+'9 pr._įstaigų pajamos (2)'!I39+'[1]11 pr._apyvartinės lėšos'!I30+'[1]11 pr._apyvartinės lėšos'!I64</f>
        <v>8552</v>
      </c>
      <c r="I30" s="196">
        <f>'4 pr._savarankiškos f-jos (2)'!J55+'4 pr._savarankiškos f-jos (2)'!J116+'5 pr._valstybinės f-jos'!J54+'5 pr._valstybinės f-jos'!J98+'7 pr._kita dotacija (2)'!J44+'9 pr._įstaigų pajamos (2)'!J27+'9 pr._įstaigų pajamos (2)'!J39+'[1]11 pr._apyvartinės lėšos'!J30+'[1]11 pr._apyvartinės lėšos'!J64</f>
        <v>0</v>
      </c>
      <c r="J30" s="196">
        <f>'4 pr._savarankiškos f-jos (2)'!K55+'4 pr._savarankiškos f-jos (2)'!K116+'5 pr._valstybinės f-jos'!K54+'5 pr._valstybinės f-jos'!K98+'7 pr._kita dotacija (2)'!K44+'9 pr._įstaigų pajamos (2)'!K27+'9 pr._įstaigų pajamos (2)'!K39+'[1]11 pr._apyvartinės lėšos'!K30+'[1]11 pr._apyvartinės lėšos'!K64</f>
        <v>0</v>
      </c>
      <c r="K30" s="10">
        <f>L30+N30</f>
        <v>131795</v>
      </c>
      <c r="L30" s="10">
        <f>D30+H30</f>
        <v>131795</v>
      </c>
      <c r="M30" s="10">
        <f>E30+I30</f>
        <v>64017</v>
      </c>
      <c r="N30" s="10">
        <f>F30+J30</f>
        <v>0</v>
      </c>
    </row>
    <row r="31" spans="1:14" ht="15" customHeight="1" x14ac:dyDescent="0.25">
      <c r="A31" s="11" t="s">
        <v>86</v>
      </c>
      <c r="B31" s="10" t="s">
        <v>15</v>
      </c>
      <c r="C31" s="197">
        <f>D31+F31</f>
        <v>155607</v>
      </c>
      <c r="D31" s="197">
        <f>'4 pr._savarankiškos f-jos (2)'!E60+'4 pr._savarankiškos f-jos (2)'!E120++'4 pr._savarankiškos f-jos (2)'!E200+'5 pr._valstybinės f-jos'!E58+'5 pr._valstybinės f-jos'!E100+'7 pr._kita dotacija (2)'!E48+'7 pr._kita dotacija (2)'!E185+'9 pr._įstaigų pajamos (2)'!E28+'9 pr._įstaigų pajamos (2)'!E40+'9 pr._įstaigų pajamos (2)'!E85+'[1]11 pr._apyvartinės lėšos'!E66+'[1]11 pr._apyvartinės lėšos'!E159</f>
        <v>150607</v>
      </c>
      <c r="E31" s="197">
        <f>'4 pr._savarankiškos f-jos (2)'!F60+'4 pr._savarankiškos f-jos (2)'!F120++'4 pr._savarankiškos f-jos (2)'!F200+'5 pr._valstybinės f-jos'!F58+'5 pr._valstybinės f-jos'!F100+'7 pr._kita dotacija (2)'!F48+'7 pr._kita dotacija (2)'!F185+'9 pr._įstaigų pajamos (2)'!F28+'9 pr._įstaigų pajamos (2)'!F40+'9 pr._įstaigų pajamos (2)'!F85+'[1]11 pr._apyvartinės lėšos'!F66+'[1]11 pr._apyvartinės lėšos'!F159</f>
        <v>87651</v>
      </c>
      <c r="F31" s="197">
        <f>'4 pr._savarankiškos f-jos (2)'!G60+'4 pr._savarankiškos f-jos (2)'!G120++'4 pr._savarankiškos f-jos (2)'!G200+'5 pr._valstybinės f-jos'!G58+'5 pr._valstybinės f-jos'!G100+'7 pr._kita dotacija (2)'!G48+'7 pr._kita dotacija (2)'!G185+'9 pr._įstaigų pajamos (2)'!G28+'9 pr._įstaigų pajamos (2)'!G40+'9 pr._įstaigų pajamos (2)'!G85+'[1]11 pr._apyvartinės lėšos'!G66+'[1]11 pr._apyvartinės lėšos'!G159</f>
        <v>5000</v>
      </c>
      <c r="G31" s="196">
        <f>H31+J31</f>
        <v>7620</v>
      </c>
      <c r="H31" s="196">
        <f>'4 pr._savarankiškos f-jos (2)'!I60+'4 pr._savarankiškos f-jos (2)'!I120++'4 pr._savarankiškos f-jos (2)'!I200+'5 pr._valstybinės f-jos'!I58+'5 pr._valstybinės f-jos'!I100+'7 pr._kita dotacija (2)'!I48+'7 pr._kita dotacija (2)'!I185+'9 pr._įstaigų pajamos (2)'!I28+'9 pr._įstaigų pajamos (2)'!I40+'9 pr._įstaigų pajamos (2)'!I85+'[1]11 pr._apyvartinės lėšos'!I66+'[1]11 pr._apyvartinės lėšos'!I159</f>
        <v>6720</v>
      </c>
      <c r="I31" s="196">
        <f>'4 pr._savarankiškos f-jos (2)'!J60+'4 pr._savarankiškos f-jos (2)'!J120++'4 pr._savarankiškos f-jos (2)'!J200+'5 pr._valstybinės f-jos'!J58+'5 pr._valstybinės f-jos'!J100+'7 pr._kita dotacija (2)'!J48+'7 pr._kita dotacija (2)'!J185+'9 pr._įstaigų pajamos (2)'!J28+'9 pr._įstaigų pajamos (2)'!J40+'9 pr._įstaigų pajamos (2)'!J85+'[1]11 pr._apyvartinės lėšos'!J66+'[1]11 pr._apyvartinės lėšos'!J159</f>
        <v>0</v>
      </c>
      <c r="J31" s="196">
        <f>'4 pr._savarankiškos f-jos (2)'!K60+'4 pr._savarankiškos f-jos (2)'!K120++'4 pr._savarankiškos f-jos (2)'!K200+'5 pr._valstybinės f-jos'!K58+'5 pr._valstybinės f-jos'!K100+'7 pr._kita dotacija (2)'!K48+'7 pr._kita dotacija (2)'!K185+'9 pr._įstaigų pajamos (2)'!K28+'9 pr._įstaigų pajamos (2)'!K40+'9 pr._įstaigų pajamos (2)'!K85+'[1]11 pr._apyvartinės lėšos'!K66+'[1]11 pr._apyvartinės lėšos'!K159</f>
        <v>900</v>
      </c>
      <c r="K31" s="10">
        <f>L31+N31</f>
        <v>163227</v>
      </c>
      <c r="L31" s="10">
        <f>D31+H31</f>
        <v>157327</v>
      </c>
      <c r="M31" s="10">
        <f>E31+I31</f>
        <v>87651</v>
      </c>
      <c r="N31" s="10">
        <f>F31+J31</f>
        <v>5900</v>
      </c>
    </row>
    <row r="32" spans="1:14" ht="15" customHeight="1" x14ac:dyDescent="0.25">
      <c r="A32" s="13" t="s">
        <v>87</v>
      </c>
      <c r="B32" s="8" t="s">
        <v>16</v>
      </c>
      <c r="C32" s="197">
        <f>D32+F32</f>
        <v>232840</v>
      </c>
      <c r="D32" s="197">
        <f>'4 pr._savarankiškos f-jos (2)'!E65+'4 pr._savarankiškos f-jos (2)'!E124+'5 pr._valstybinės f-jos'!E62+'5 pr._valstybinės f-jos'!E102+'7 pr._kita dotacija (2)'!E52+'9 pr._įstaigų pajamos (2)'!E29+'9 pr._įstaigų pajamos (2)'!E41+'[1]11 pr._apyvartinės lėšos'!E32+'[1]11 pr._apyvartinės lėšos'!E68</f>
        <v>227133</v>
      </c>
      <c r="E32" s="197">
        <f>'4 pr._savarankiškos f-jos (2)'!F65+'4 pr._savarankiškos f-jos (2)'!F124+'5 pr._valstybinės f-jos'!F62+'5 pr._valstybinės f-jos'!F102+'7 pr._kita dotacija (2)'!F52+'9 pr._įstaigų pajamos (2)'!F29+'9 pr._įstaigų pajamos (2)'!F41+'[1]11 pr._apyvartinės lėšos'!F32+'[1]11 pr._apyvartinės lėšos'!F68</f>
        <v>121860</v>
      </c>
      <c r="F32" s="197">
        <f>'4 pr._savarankiškos f-jos (2)'!G65+'4 pr._savarankiškos f-jos (2)'!G124+'5 pr._valstybinės f-jos'!G62+'5 pr._valstybinės f-jos'!G102+'7 pr._kita dotacija (2)'!G52+'9 pr._įstaigų pajamos (2)'!G29+'9 pr._įstaigų pajamos (2)'!G41+'[1]11 pr._apyvartinės lėšos'!G32+'[1]11 pr._apyvartinės lėšos'!G68</f>
        <v>5707</v>
      </c>
      <c r="G32" s="196">
        <f>H32+J32</f>
        <v>10209</v>
      </c>
      <c r="H32" s="196">
        <f>'4 pr._savarankiškos f-jos (2)'!I65+'4 pr._savarankiškos f-jos (2)'!I124+'5 pr._valstybinės f-jos'!I62+'5 pr._valstybinės f-jos'!I102+'7 pr._kita dotacija (2)'!I52+'9 pr._įstaigų pajamos (2)'!I29+'9 pr._įstaigų pajamos (2)'!I41+'[1]11 pr._apyvartinės lėšos'!I32+'[1]11 pr._apyvartinės lėšos'!I68</f>
        <v>6209</v>
      </c>
      <c r="I32" s="196">
        <f>'4 pr._savarankiškos f-jos (2)'!J65+'4 pr._savarankiškos f-jos (2)'!J124+'5 pr._valstybinės f-jos'!J62+'5 pr._valstybinės f-jos'!J102+'7 pr._kita dotacija (2)'!J52+'9 pr._įstaigų pajamos (2)'!J29+'9 pr._įstaigų pajamos (2)'!J41+'[1]11 pr._apyvartinės lėšos'!J32+'[1]11 pr._apyvartinės lėšos'!J68</f>
        <v>0</v>
      </c>
      <c r="J32" s="196">
        <f>'4 pr._savarankiškos f-jos (2)'!K65+'4 pr._savarankiškos f-jos (2)'!K124+'5 pr._valstybinės f-jos'!K62+'5 pr._valstybinės f-jos'!K102+'7 pr._kita dotacija (2)'!K52+'9 pr._įstaigų pajamos (2)'!K29+'9 pr._įstaigų pajamos (2)'!K41+'[1]11 pr._apyvartinės lėšos'!K32+'[1]11 pr._apyvartinės lėšos'!K68</f>
        <v>4000</v>
      </c>
      <c r="K32" s="10">
        <f>L32+N32</f>
        <v>243049</v>
      </c>
      <c r="L32" s="10">
        <f>D32+H32</f>
        <v>233342</v>
      </c>
      <c r="M32" s="10">
        <f>E32+I32</f>
        <v>121860</v>
      </c>
      <c r="N32" s="10">
        <f>F32+J32</f>
        <v>9707</v>
      </c>
    </row>
    <row r="33" spans="1:14" ht="15" customHeight="1" x14ac:dyDescent="0.25">
      <c r="A33" s="7" t="s">
        <v>88</v>
      </c>
      <c r="B33" s="8" t="s">
        <v>17</v>
      </c>
      <c r="C33" s="197">
        <f>D33+F33</f>
        <v>113713</v>
      </c>
      <c r="D33" s="197">
        <f>'4 pr._savarankiškos f-jos (2)'!E70+'4 pr._savarankiškos f-jos (2)'!E128+'5 pr._valstybinės f-jos'!E66+'5 pr._valstybinės f-jos'!E104+'7 pr._kita dotacija (2)'!E56+'9 pr._įstaigų pajamos (2)'!E30+'9 pr._įstaigų pajamos (2)'!E42+'[1]11 pr._apyvartinės lėšos'!E34+'[1]11 pr._apyvartinės lėšos'!E70</f>
        <v>113713</v>
      </c>
      <c r="E33" s="197">
        <f>'4 pr._savarankiškos f-jos (2)'!F70+'4 pr._savarankiškos f-jos (2)'!F128+'5 pr._valstybinės f-jos'!F66+'5 pr._valstybinės f-jos'!F104+'7 pr._kita dotacija (2)'!F56+'9 pr._įstaigų pajamos (2)'!F30+'9 pr._įstaigų pajamos (2)'!F42+'[1]11 pr._apyvartinės lėšos'!F34+'[1]11 pr._apyvartinės lėšos'!F70</f>
        <v>65084</v>
      </c>
      <c r="F33" s="197">
        <f>'4 pr._savarankiškos f-jos (2)'!G70+'4 pr._savarankiškos f-jos (2)'!G128+'5 pr._valstybinės f-jos'!G66+'5 pr._valstybinės f-jos'!G104+'7 pr._kita dotacija (2)'!G56+'9 pr._įstaigų pajamos (2)'!G30+'9 pr._įstaigų pajamos (2)'!G42+'[1]11 pr._apyvartinės lėšos'!G34+'[1]11 pr._apyvartinės lėšos'!G70</f>
        <v>0</v>
      </c>
      <c r="G33" s="196">
        <f>H33+J33</f>
        <v>8671</v>
      </c>
      <c r="H33" s="196">
        <f>'4 pr._savarankiškos f-jos (2)'!I70+'4 pr._savarankiškos f-jos (2)'!I128+'5 pr._valstybinės f-jos'!I66+'5 pr._valstybinės f-jos'!I104+'7 pr._kita dotacija (2)'!I56+'9 pr._įstaigų pajamos (2)'!I30+'9 pr._įstaigų pajamos (2)'!I42+'[1]11 pr._apyvartinės lėšos'!I34+'[1]11 pr._apyvartinės lėšos'!I70</f>
        <v>8671</v>
      </c>
      <c r="I33" s="196">
        <f>'4 pr._savarankiškos f-jos (2)'!J70+'4 pr._savarankiškos f-jos (2)'!J128+'5 pr._valstybinės f-jos'!J66+'5 pr._valstybinės f-jos'!J104+'7 pr._kita dotacija (2)'!J56+'9 pr._įstaigų pajamos (2)'!J30+'9 pr._įstaigų pajamos (2)'!J42+'[1]11 pr._apyvartinės lėšos'!J34+'[1]11 pr._apyvartinės lėšos'!J70</f>
        <v>0</v>
      </c>
      <c r="J33" s="196">
        <f>'4 pr._savarankiškos f-jos (2)'!K70+'4 pr._savarankiškos f-jos (2)'!K128+'5 pr._valstybinės f-jos'!K66+'5 pr._valstybinės f-jos'!K104+'7 pr._kita dotacija (2)'!K56+'9 pr._įstaigų pajamos (2)'!K30+'9 pr._įstaigų pajamos (2)'!K42+'[1]11 pr._apyvartinės lėšos'!K34+'[1]11 pr._apyvartinės lėšos'!K70</f>
        <v>0</v>
      </c>
      <c r="K33" s="10">
        <f>L33+N33</f>
        <v>122384</v>
      </c>
      <c r="L33" s="10">
        <f>D33+H33</f>
        <v>122384</v>
      </c>
      <c r="M33" s="10">
        <f>E33+I33</f>
        <v>65084</v>
      </c>
      <c r="N33" s="10">
        <f>F33+J33</f>
        <v>0</v>
      </c>
    </row>
    <row r="34" spans="1:14" ht="15" customHeight="1" x14ac:dyDescent="0.25">
      <c r="A34" s="7" t="s">
        <v>89</v>
      </c>
      <c r="B34" s="8" t="s">
        <v>18</v>
      </c>
      <c r="C34" s="197">
        <f>D34+F34</f>
        <v>97011</v>
      </c>
      <c r="D34" s="197">
        <f>'4 pr._savarankiškos f-jos (2)'!E75+'4 pr._savarankiškos f-jos (2)'!E132+'5 pr._valstybinės f-jos'!E70+'5 pr._valstybinės f-jos'!E106+'7 pr._kita dotacija (2)'!E60+'9 pr._įstaigų pajamos (2)'!E31+'9 pr._įstaigų pajamos (2)'!E43+'[1]11 pr._apyvartinės lėšos'!E36+'[1]11 pr._apyvartinės lėšos'!E72</f>
        <v>92711</v>
      </c>
      <c r="E34" s="197">
        <f>'4 pr._savarankiškos f-jos (2)'!F75+'4 pr._savarankiškos f-jos (2)'!F132+'5 pr._valstybinės f-jos'!F70+'5 pr._valstybinės f-jos'!F106+'7 pr._kita dotacija (2)'!F60+'9 pr._įstaigų pajamos (2)'!F31+'9 pr._įstaigų pajamos (2)'!F43+'[1]11 pr._apyvartinės lėšos'!F36+'[1]11 pr._apyvartinės lėšos'!F72</f>
        <v>55312</v>
      </c>
      <c r="F34" s="197">
        <f>'4 pr._savarankiškos f-jos (2)'!G75+'4 pr._savarankiškos f-jos (2)'!G132+'5 pr._valstybinės f-jos'!G70+'5 pr._valstybinės f-jos'!G106+'7 pr._kita dotacija (2)'!G60+'9 pr._įstaigų pajamos (2)'!G31+'9 pr._įstaigų pajamos (2)'!G43+'[1]11 pr._apyvartinės lėšos'!G36+'[1]11 pr._apyvartinės lėšos'!G72</f>
        <v>4300</v>
      </c>
      <c r="G34" s="196">
        <f>H34+J34</f>
        <v>6360</v>
      </c>
      <c r="H34" s="196">
        <f>'4 pr._savarankiškos f-jos (2)'!I75+'4 pr._savarankiškos f-jos (2)'!I132+'5 pr._valstybinės f-jos'!I70+'5 pr._valstybinės f-jos'!I106+'7 pr._kita dotacija (2)'!I60+'9 pr._įstaigų pajamos (2)'!I31+'9 pr._įstaigų pajamos (2)'!I43+'[1]11 pr._apyvartinės lėšos'!I36+'[1]11 pr._apyvartinės lėšos'!I72</f>
        <v>6360</v>
      </c>
      <c r="I34" s="196">
        <f>'4 pr._savarankiškos f-jos (2)'!J75+'4 pr._savarankiškos f-jos (2)'!J132+'5 pr._valstybinės f-jos'!J70+'5 pr._valstybinės f-jos'!J106+'7 pr._kita dotacija (2)'!J60+'9 pr._įstaigų pajamos (2)'!J31+'9 pr._įstaigų pajamos (2)'!J43+'[1]11 pr._apyvartinės lėšos'!J36+'[1]11 pr._apyvartinės lėšos'!J72</f>
        <v>0</v>
      </c>
      <c r="J34" s="196">
        <f>'4 pr._savarankiškos f-jos (2)'!K75+'4 pr._savarankiškos f-jos (2)'!K132+'5 pr._valstybinės f-jos'!K70+'5 pr._valstybinės f-jos'!K106+'7 pr._kita dotacija (2)'!K60+'9 pr._įstaigų pajamos (2)'!K31+'9 pr._įstaigų pajamos (2)'!K43+'[1]11 pr._apyvartinės lėšos'!K36+'[1]11 pr._apyvartinės lėšos'!K72</f>
        <v>0</v>
      </c>
      <c r="K34" s="10">
        <f>L34+N34</f>
        <v>103371</v>
      </c>
      <c r="L34" s="10">
        <f>D34+H34</f>
        <v>99071</v>
      </c>
      <c r="M34" s="10">
        <f>E34+I34</f>
        <v>55312</v>
      </c>
      <c r="N34" s="10">
        <f>F34+J34</f>
        <v>4300</v>
      </c>
    </row>
    <row r="35" spans="1:14" ht="15" customHeight="1" x14ac:dyDescent="0.25">
      <c r="A35" s="7" t="s">
        <v>90</v>
      </c>
      <c r="B35" s="8" t="s">
        <v>19</v>
      </c>
      <c r="C35" s="197">
        <f>D35+F35</f>
        <v>790189</v>
      </c>
      <c r="D35" s="197">
        <f>'4 pr._savarankiškos f-jos (2)'!E80+'4 pr._savarankiškos f-jos (2)'!E136+'5 pr._valstybinės f-jos'!E74+'5 pr._valstybinės f-jos'!E108+'7 pr._kita dotacija (2)'!E64+'9 pr._įstaigų pajamos (2)'!E44</f>
        <v>776189</v>
      </c>
      <c r="E35" s="197">
        <f>'4 pr._savarankiškos f-jos (2)'!F80+'4 pr._savarankiškos f-jos (2)'!F136+'5 pr._valstybinės f-jos'!F74+'5 pr._valstybinės f-jos'!F108+'7 pr._kita dotacija (2)'!F64+'9 pr._įstaigų pajamos (2)'!F44</f>
        <v>138384</v>
      </c>
      <c r="F35" s="197">
        <f>'4 pr._savarankiškos f-jos (2)'!G80+'4 pr._savarankiškos f-jos (2)'!G136+'5 pr._valstybinės f-jos'!G74+'5 pr._valstybinės f-jos'!G108+'7 pr._kita dotacija (2)'!G64+'9 pr._įstaigų pajamos (2)'!G44</f>
        <v>14000</v>
      </c>
      <c r="G35" s="196">
        <f>H35+J35</f>
        <v>82000</v>
      </c>
      <c r="H35" s="196">
        <f>'4 pr._savarankiškos f-jos (2)'!I80+'4 pr._savarankiškos f-jos (2)'!I136+'5 pr._valstybinės f-jos'!I74+'5 pr._valstybinės f-jos'!I108+'7 pr._kita dotacija (2)'!I64+'9 pr._įstaigų pajamos (2)'!I44</f>
        <v>69000</v>
      </c>
      <c r="I35" s="196">
        <f>'4 pr._savarankiškos f-jos (2)'!J80+'4 pr._savarankiškos f-jos (2)'!J136+'5 pr._valstybinės f-jos'!J74+'5 pr._valstybinės f-jos'!J108+'7 pr._kita dotacija (2)'!J64+'9 pr._įstaigų pajamos (2)'!J44</f>
        <v>0</v>
      </c>
      <c r="J35" s="196">
        <f>'4 pr._savarankiškos f-jos (2)'!K80+'4 pr._savarankiškos f-jos (2)'!K136+'5 pr._valstybinės f-jos'!K74+'5 pr._valstybinės f-jos'!K108+'7 pr._kita dotacija (2)'!K64+'9 pr._įstaigų pajamos (2)'!K44</f>
        <v>13000</v>
      </c>
      <c r="K35" s="10">
        <f>L35+N35</f>
        <v>872189</v>
      </c>
      <c r="L35" s="10">
        <f>D35+H35</f>
        <v>845189</v>
      </c>
      <c r="M35" s="10">
        <f>E35+I35</f>
        <v>138384</v>
      </c>
      <c r="N35" s="10">
        <f>F35+J35</f>
        <v>27000</v>
      </c>
    </row>
    <row r="36" spans="1:14" ht="15" customHeight="1" x14ac:dyDescent="0.25">
      <c r="A36" s="7" t="s">
        <v>91</v>
      </c>
      <c r="B36" s="8" t="s">
        <v>26</v>
      </c>
      <c r="C36" s="197">
        <f>D36+F36</f>
        <v>1318492</v>
      </c>
      <c r="D36" s="197">
        <f>'4 pr._savarankiškos f-jos (2)'!E84+'[1]11 pr._apyvartinės lėšos'!E38</f>
        <v>245504</v>
      </c>
      <c r="E36" s="197">
        <f>'4 pr._savarankiškos f-jos (2)'!F84+'[1]11 pr._apyvartinės lėšos'!F38</f>
        <v>0</v>
      </c>
      <c r="F36" s="197">
        <f>'4 pr._savarankiškos f-jos (2)'!G84+'[1]11 pr._apyvartinės lėšos'!G38</f>
        <v>1072988</v>
      </c>
      <c r="G36" s="196">
        <f>H36+J36</f>
        <v>0</v>
      </c>
      <c r="H36" s="196">
        <f>'4 pr._savarankiškos f-jos (2)'!I84+'[1]11 pr._apyvartinės lėšos'!I38</f>
        <v>0</v>
      </c>
      <c r="I36" s="196">
        <f>'4 pr._savarankiškos f-jos (2)'!J84+'[1]11 pr._apyvartinės lėšos'!J38</f>
        <v>0</v>
      </c>
      <c r="J36" s="196">
        <f>'4 pr._savarankiškos f-jos (2)'!K84+'[1]11 pr._apyvartinės lėšos'!K38</f>
        <v>0</v>
      </c>
      <c r="K36" s="10">
        <f>L36+N36</f>
        <v>1318492</v>
      </c>
      <c r="L36" s="10">
        <f>D36+H36</f>
        <v>245504</v>
      </c>
      <c r="M36" s="10">
        <f>E36+I36</f>
        <v>0</v>
      </c>
      <c r="N36" s="10">
        <f>F36+J36</f>
        <v>1072988</v>
      </c>
    </row>
    <row r="37" spans="1:14" ht="15" customHeight="1" x14ac:dyDescent="0.25">
      <c r="A37" s="11" t="s">
        <v>92</v>
      </c>
      <c r="B37" s="18" t="s">
        <v>188</v>
      </c>
      <c r="C37" s="197">
        <f>D37+F37</f>
        <v>330061</v>
      </c>
      <c r="D37" s="197">
        <f>'4 pr._savarankiškos f-jos (2)'!E85+'5 pr._valstybinės f-jos'!E76</f>
        <v>316976</v>
      </c>
      <c r="E37" s="197">
        <f>'4 pr._savarankiškos f-jos (2)'!F85+'5 pr._valstybinės f-jos'!F76</f>
        <v>219892</v>
      </c>
      <c r="F37" s="197">
        <f>'4 pr._savarankiškos f-jos (2)'!G85+'5 pr._valstybinės f-jos'!G76</f>
        <v>13085</v>
      </c>
      <c r="G37" s="196">
        <f>H37+J37</f>
        <v>3538</v>
      </c>
      <c r="H37" s="196">
        <f>'4 pr._savarankiškos f-jos (2)'!I85+'5 pr._valstybinės f-jos'!I76</f>
        <v>3538</v>
      </c>
      <c r="I37" s="196">
        <f>'4 pr._savarankiškos f-jos (2)'!J85+'5 pr._valstybinės f-jos'!J76</f>
        <v>2701</v>
      </c>
      <c r="J37" s="196">
        <f>'4 pr._savarankiškos f-jos (2)'!K85+'5 pr._valstybinės f-jos'!K76</f>
        <v>0</v>
      </c>
      <c r="K37" s="10">
        <f>L37+N37</f>
        <v>333599</v>
      </c>
      <c r="L37" s="10">
        <f>D37+H37</f>
        <v>320514</v>
      </c>
      <c r="M37" s="10">
        <f>E37+I37</f>
        <v>222593</v>
      </c>
      <c r="N37" s="10">
        <f>F37+J37</f>
        <v>13085</v>
      </c>
    </row>
    <row r="38" spans="1:14" ht="15" customHeight="1" x14ac:dyDescent="0.25">
      <c r="A38" s="13" t="s">
        <v>93</v>
      </c>
      <c r="B38" s="21" t="s">
        <v>78</v>
      </c>
      <c r="C38" s="197">
        <f>D38+F38</f>
        <v>177598</v>
      </c>
      <c r="D38" s="197">
        <f>'4 pr._savarankiškos f-jos (2)'!E144+'5 pr._valstybinės f-jos'!E80</f>
        <v>177598</v>
      </c>
      <c r="E38" s="197">
        <f>'4 pr._savarankiškos f-jos (2)'!F144+'5 pr._valstybinės f-jos'!F80</f>
        <v>102988</v>
      </c>
      <c r="F38" s="197">
        <f>'4 pr._savarankiškos f-jos (2)'!G144+'5 pr._valstybinės f-jos'!G80</f>
        <v>0</v>
      </c>
      <c r="G38" s="196">
        <f>H38+J38</f>
        <v>0</v>
      </c>
      <c r="H38" s="196">
        <f>'4 pr._savarankiškos f-jos (2)'!I144+'5 pr._valstybinės f-jos'!I80</f>
        <v>0</v>
      </c>
      <c r="I38" s="196">
        <f>'4 pr._savarankiškos f-jos (2)'!J144+'5 pr._valstybinės f-jos'!J80</f>
        <v>0</v>
      </c>
      <c r="J38" s="196">
        <f>'4 pr._savarankiškos f-jos (2)'!K144+'5 pr._valstybinės f-jos'!K80</f>
        <v>0</v>
      </c>
      <c r="K38" s="10">
        <f>L38+N38</f>
        <v>177598</v>
      </c>
      <c r="L38" s="10">
        <f>D38+H38</f>
        <v>177598</v>
      </c>
      <c r="M38" s="10">
        <f>E38+I38</f>
        <v>102988</v>
      </c>
      <c r="N38" s="10">
        <f>F38+J38</f>
        <v>0</v>
      </c>
    </row>
    <row r="39" spans="1:14" ht="15" customHeight="1" x14ac:dyDescent="0.25">
      <c r="A39" s="7" t="s">
        <v>94</v>
      </c>
      <c r="B39" s="48" t="s">
        <v>62</v>
      </c>
      <c r="C39" s="197">
        <f>D39+F39</f>
        <v>573719</v>
      </c>
      <c r="D39" s="197">
        <f>'4 pr._savarankiškos f-jos (2)'!E150+'6 pr._mokinio krepšelis'!E19+'7 pr._kita dotacija (2)'!E82</f>
        <v>573719</v>
      </c>
      <c r="E39" s="197">
        <f>'4 pr._savarankiškos f-jos (2)'!F150+'6 pr._mokinio krepšelis'!F19+'7 pr._kita dotacija (2)'!F82</f>
        <v>410115</v>
      </c>
      <c r="F39" s="197">
        <f>'4 pr._savarankiškos f-jos (2)'!G150+'6 pr._mokinio krepšelis'!G19+'7 pr._kita dotacija (2)'!G82</f>
        <v>0</v>
      </c>
      <c r="G39" s="196">
        <f>H39+J39</f>
        <v>385</v>
      </c>
      <c r="H39" s="196">
        <f>'4 pr._savarankiškos f-jos (2)'!I150+'6 pr._mokinio krepšelis'!I19+'7 pr._kita dotacija (2)'!I82</f>
        <v>385</v>
      </c>
      <c r="I39" s="196">
        <f>'4 pr._savarankiškos f-jos (2)'!J150+'6 pr._mokinio krepšelis'!J19+'7 pr._kita dotacija (2)'!J82</f>
        <v>294</v>
      </c>
      <c r="J39" s="196">
        <f>'4 pr._savarankiškos f-jos (2)'!K150+'6 pr._mokinio krepšelis'!K19+'7 pr._kita dotacija (2)'!K82</f>
        <v>0</v>
      </c>
      <c r="K39" s="10">
        <f>L39+N39</f>
        <v>574104</v>
      </c>
      <c r="L39" s="10">
        <f>D39+H39</f>
        <v>574104</v>
      </c>
      <c r="M39" s="10">
        <f>E39+I39</f>
        <v>410409</v>
      </c>
      <c r="N39" s="10">
        <f>F39+J39</f>
        <v>0</v>
      </c>
    </row>
    <row r="40" spans="1:14" ht="15" customHeight="1" x14ac:dyDescent="0.25">
      <c r="A40" s="7" t="s">
        <v>95</v>
      </c>
      <c r="B40" s="21" t="s">
        <v>35</v>
      </c>
      <c r="C40" s="197">
        <f>D40+F40</f>
        <v>598610</v>
      </c>
      <c r="D40" s="197">
        <f>'4 pr._savarankiškos f-jos (2)'!E151+'6 pr._mokinio krepšelis'!E20+'7 pr._kita dotacija (2)'!E85</f>
        <v>598610</v>
      </c>
      <c r="E40" s="197">
        <f>'4 pr._savarankiškos f-jos (2)'!F151+'6 pr._mokinio krepšelis'!F20+'7 pr._kita dotacija (2)'!F85</f>
        <v>423497</v>
      </c>
      <c r="F40" s="197">
        <f>'4 pr._savarankiškos f-jos (2)'!G151+'6 pr._mokinio krepšelis'!G20+'7 pr._kita dotacija (2)'!G85</f>
        <v>0</v>
      </c>
      <c r="G40" s="196">
        <f>H40+J40</f>
        <v>385</v>
      </c>
      <c r="H40" s="196">
        <f>'4 pr._savarankiškos f-jos (2)'!I151+'6 pr._mokinio krepšelis'!I20+'7 pr._kita dotacija (2)'!I85</f>
        <v>385</v>
      </c>
      <c r="I40" s="196">
        <f>'4 pr._savarankiškos f-jos (2)'!J151+'6 pr._mokinio krepšelis'!J20+'7 pr._kita dotacija (2)'!J85</f>
        <v>294</v>
      </c>
      <c r="J40" s="196">
        <f>'4 pr._savarankiškos f-jos (2)'!K151+'6 pr._mokinio krepšelis'!K20+'7 pr._kita dotacija (2)'!K85</f>
        <v>0</v>
      </c>
      <c r="K40" s="10">
        <f>L40+N40</f>
        <v>598995</v>
      </c>
      <c r="L40" s="10">
        <f>D40+H40</f>
        <v>598995</v>
      </c>
      <c r="M40" s="10">
        <f>E40+I40</f>
        <v>423791</v>
      </c>
      <c r="N40" s="10">
        <f>F40+J40</f>
        <v>0</v>
      </c>
    </row>
    <row r="41" spans="1:14" ht="15" customHeight="1" x14ac:dyDescent="0.25">
      <c r="A41" s="7" t="s">
        <v>96</v>
      </c>
      <c r="B41" s="21" t="s">
        <v>175</v>
      </c>
      <c r="C41" s="197">
        <f>D41+F41</f>
        <v>854597</v>
      </c>
      <c r="D41" s="197">
        <f>'4 pr._savarankiškos f-jos (2)'!E152+'6 pr._mokinio krepšelis'!E21+'9 pr._įstaigų pajamos (2)'!E50+'10 pr._skolintos lėšos (2)'!E36+'[1]11 pr._apyvartinės lėšos'!E92+'7 pr._kita dotacija (2)'!E87</f>
        <v>854597</v>
      </c>
      <c r="E41" s="197">
        <f>'4 pr._savarankiškos f-jos (2)'!F152+'6 pr._mokinio krepšelis'!F21+'9 pr._įstaigų pajamos (2)'!F50+'10 pr._skolintos lėšos (2)'!F36+'[1]11 pr._apyvartinės lėšos'!F92+'7 pr._kita dotacija (2)'!F87</f>
        <v>576996</v>
      </c>
      <c r="F41" s="197">
        <f>'4 pr._savarankiškos f-jos (2)'!G152+'6 pr._mokinio krepšelis'!G21+'9 pr._įstaigų pajamos (2)'!G50+'10 pr._skolintos lėšos (2)'!G36+'[1]11 pr._apyvartinės lėšos'!G92+'7 pr._kita dotacija (2)'!G87</f>
        <v>0</v>
      </c>
      <c r="G41" s="196">
        <f>H41+J41</f>
        <v>771</v>
      </c>
      <c r="H41" s="196">
        <f>'4 pr._savarankiškos f-jos (2)'!I152+'6 pr._mokinio krepšelis'!I21+'9 pr._įstaigų pajamos (2)'!I50+'10 pr._skolintos lėšos (2)'!I36+'[1]11 pr._apyvartinės lėšos'!I92+'7 pr._kita dotacija (2)'!I87</f>
        <v>771</v>
      </c>
      <c r="I41" s="196">
        <f>'4 pr._savarankiškos f-jos (2)'!J152+'6 pr._mokinio krepšelis'!J21+'9 pr._įstaigų pajamos (2)'!J50+'10 pr._skolintos lėšos (2)'!J36+'[1]11 pr._apyvartinės lėšos'!J92+'7 pr._kita dotacija (2)'!J87</f>
        <v>589</v>
      </c>
      <c r="J41" s="196">
        <f>'4 pr._savarankiškos f-jos (2)'!K152+'6 pr._mokinio krepšelis'!K21+'9 pr._įstaigų pajamos (2)'!K50+'10 pr._skolintos lėšos (2)'!K36+'[1]11 pr._apyvartinės lėšos'!K92+'7 pr._kita dotacija (2)'!K87</f>
        <v>0</v>
      </c>
      <c r="K41" s="10">
        <f>L41+N41</f>
        <v>855368</v>
      </c>
      <c r="L41" s="10">
        <f>D41+H41</f>
        <v>855368</v>
      </c>
      <c r="M41" s="10">
        <f>E41+I41</f>
        <v>577585</v>
      </c>
      <c r="N41" s="10">
        <f>F41+J41</f>
        <v>0</v>
      </c>
    </row>
    <row r="42" spans="1:14" ht="15" customHeight="1" x14ac:dyDescent="0.25">
      <c r="A42" s="7" t="s">
        <v>97</v>
      </c>
      <c r="B42" s="21" t="s">
        <v>183</v>
      </c>
      <c r="C42" s="197">
        <f>D42+F42</f>
        <v>552475</v>
      </c>
      <c r="D42" s="197">
        <f>'4 pr._savarankiškos f-jos (2)'!E153+'6 pr._mokinio krepšelis'!E22+'9 pr._įstaigų pajamos (2)'!E51+'[1]11 pr._apyvartinės lėšos'!E94+'7 pr._kita dotacija (2)'!E90</f>
        <v>552475</v>
      </c>
      <c r="E42" s="197">
        <f>'4 pr._savarankiškos f-jos (2)'!F153+'6 pr._mokinio krepšelis'!F22+'9 pr._įstaigų pajamos (2)'!F51+'[1]11 pr._apyvartinės lėšos'!F94+'7 pr._kita dotacija (2)'!F90</f>
        <v>380333</v>
      </c>
      <c r="F42" s="197">
        <f>'4 pr._savarankiškos f-jos (2)'!G153+'6 pr._mokinio krepšelis'!G22+'9 pr._įstaigų pajamos (2)'!G51+'[1]11 pr._apyvartinės lėšos'!G94+'7 pr._kita dotacija (2)'!G90</f>
        <v>0</v>
      </c>
      <c r="G42" s="196">
        <f>H42+J42</f>
        <v>385</v>
      </c>
      <c r="H42" s="196">
        <f>'4 pr._savarankiškos f-jos (2)'!I153+'6 pr._mokinio krepšelis'!I22+'9 pr._įstaigų pajamos (2)'!I51+'[1]11 pr._apyvartinės lėšos'!I94+'7 pr._kita dotacija (2)'!I90</f>
        <v>385</v>
      </c>
      <c r="I42" s="196">
        <f>'4 pr._savarankiškos f-jos (2)'!J153+'6 pr._mokinio krepšelis'!J22+'9 pr._įstaigų pajamos (2)'!J51+'[1]11 pr._apyvartinės lėšos'!J94+'7 pr._kita dotacija (2)'!J90</f>
        <v>294</v>
      </c>
      <c r="J42" s="196">
        <f>'4 pr._savarankiškos f-jos (2)'!K153+'6 pr._mokinio krepšelis'!K22+'9 pr._įstaigų pajamos (2)'!K51+'[1]11 pr._apyvartinės lėšos'!K94+'7 pr._kita dotacija (2)'!K90</f>
        <v>0</v>
      </c>
      <c r="K42" s="10">
        <f>L42+N42</f>
        <v>552860</v>
      </c>
      <c r="L42" s="10">
        <f>D42+H42</f>
        <v>552860</v>
      </c>
      <c r="M42" s="10">
        <f>E42+I42</f>
        <v>380627</v>
      </c>
      <c r="N42" s="10">
        <f>F42+J42</f>
        <v>0</v>
      </c>
    </row>
    <row r="43" spans="1:14" ht="15" customHeight="1" x14ac:dyDescent="0.25">
      <c r="A43" s="7" t="s">
        <v>98</v>
      </c>
      <c r="B43" s="12" t="s">
        <v>163</v>
      </c>
      <c r="C43" s="197">
        <f>D43+F43</f>
        <v>354148</v>
      </c>
      <c r="D43" s="197">
        <f>'4 pr._savarankiškos f-jos (2)'!E154+'6 pr._mokinio krepšelis'!E23+'9 pr._įstaigų pajamos (2)'!E52+'[1]11 pr._apyvartinės lėšos'!E96+'7 pr._kita dotacija (2)'!E93</f>
        <v>354148</v>
      </c>
      <c r="E43" s="197">
        <f>'4 pr._savarankiškos f-jos (2)'!F154+'6 pr._mokinio krepšelis'!F23+'9 pr._įstaigų pajamos (2)'!F52+'[1]11 pr._apyvartinės lėšos'!F96+'7 pr._kita dotacija (2)'!F93</f>
        <v>229668</v>
      </c>
      <c r="F43" s="197">
        <f>'4 pr._savarankiškos f-jos (2)'!G154+'6 pr._mokinio krepšelis'!G23+'9 pr._įstaigų pajamos (2)'!G52+'[1]11 pr._apyvartinės lėšos'!G96+'7 pr._kita dotacija (2)'!G93</f>
        <v>0</v>
      </c>
      <c r="G43" s="196">
        <f>H43+J43</f>
        <v>785</v>
      </c>
      <c r="H43" s="196">
        <f>'4 pr._savarankiškos f-jos (2)'!I154+'6 pr._mokinio krepšelis'!I23+'9 pr._įstaigų pajamos (2)'!I52+'[1]11 pr._apyvartinės lėšos'!I96+'7 pr._kita dotacija (2)'!I93</f>
        <v>785</v>
      </c>
      <c r="I43" s="196">
        <f>'4 pr._savarankiškos f-jos (2)'!J154+'6 pr._mokinio krepšelis'!J23+'9 pr._įstaigų pajamos (2)'!J52+'[1]11 pr._apyvartinės lėšos'!J96+'7 pr._kita dotacija (2)'!J93</f>
        <v>294</v>
      </c>
      <c r="J43" s="196">
        <f>'4 pr._savarankiškos f-jos (2)'!K154+'6 pr._mokinio krepšelis'!K23+'9 pr._įstaigų pajamos (2)'!K52+'[1]11 pr._apyvartinės lėšos'!K96+'7 pr._kita dotacija (2)'!K93</f>
        <v>0</v>
      </c>
      <c r="K43" s="10">
        <f>L43+N43</f>
        <v>354933</v>
      </c>
      <c r="L43" s="10">
        <f>D43+H43</f>
        <v>354933</v>
      </c>
      <c r="M43" s="10">
        <f>E43+I43</f>
        <v>229962</v>
      </c>
      <c r="N43" s="10">
        <f>F43+J43</f>
        <v>0</v>
      </c>
    </row>
    <row r="44" spans="1:14" ht="15" customHeight="1" x14ac:dyDescent="0.25">
      <c r="A44" s="11" t="s">
        <v>99</v>
      </c>
      <c r="B44" s="23" t="s">
        <v>422</v>
      </c>
      <c r="C44" s="197">
        <f>D44+F44</f>
        <v>527297</v>
      </c>
      <c r="D44" s="197">
        <f>'4 pr._savarankiškos f-jos (2)'!E155+'6 pr._mokinio krepšelis'!E24+'9 pr._įstaigų pajamos (2)'!E53+'[1]11 pr._apyvartinės lėšos'!E98+'7 pr._kita dotacija (2)'!E95</f>
        <v>527297</v>
      </c>
      <c r="E44" s="197">
        <f>'4 pr._savarankiškos f-jos (2)'!F155+'6 pr._mokinio krepšelis'!F24+'9 pr._įstaigų pajamos (2)'!F53+'[1]11 pr._apyvartinės lėšos'!F98+'7 pr._kita dotacija (2)'!F95</f>
        <v>368320</v>
      </c>
      <c r="F44" s="197">
        <f>'4 pr._savarankiškos f-jos (2)'!G155+'6 pr._mokinio krepšelis'!G24+'9 pr._įstaigų pajamos (2)'!G53+'[1]11 pr._apyvartinės lėšos'!G98+'7 pr._kita dotacija (2)'!G95</f>
        <v>0</v>
      </c>
      <c r="G44" s="196">
        <f>H44+J44</f>
        <v>385</v>
      </c>
      <c r="H44" s="196">
        <f>'4 pr._savarankiškos f-jos (2)'!I155+'6 pr._mokinio krepšelis'!I24+'9 pr._įstaigų pajamos (2)'!I53+'[1]11 pr._apyvartinės lėšos'!I98+'7 pr._kita dotacija (2)'!I95</f>
        <v>385</v>
      </c>
      <c r="I44" s="196">
        <f>'4 pr._savarankiškos f-jos (2)'!J155+'6 pr._mokinio krepšelis'!J24+'9 pr._įstaigų pajamos (2)'!J53+'[1]11 pr._apyvartinės lėšos'!J98+'7 pr._kita dotacija (2)'!J95</f>
        <v>294</v>
      </c>
      <c r="J44" s="196">
        <f>'4 pr._savarankiškos f-jos (2)'!K155+'6 pr._mokinio krepšelis'!K24+'9 pr._įstaigų pajamos (2)'!K53+'[1]11 pr._apyvartinės lėšos'!K98+'7 pr._kita dotacija (2)'!K95</f>
        <v>0</v>
      </c>
      <c r="K44" s="10">
        <f>L44+N44</f>
        <v>527682</v>
      </c>
      <c r="L44" s="10">
        <f>D44+H44</f>
        <v>527682</v>
      </c>
      <c r="M44" s="10">
        <f>E44+I44</f>
        <v>368614</v>
      </c>
      <c r="N44" s="10">
        <f>F44+J44</f>
        <v>0</v>
      </c>
    </row>
    <row r="45" spans="1:14" ht="15" customHeight="1" x14ac:dyDescent="0.25">
      <c r="A45" s="13" t="s">
        <v>100</v>
      </c>
      <c r="B45" s="21" t="s">
        <v>45</v>
      </c>
      <c r="C45" s="197">
        <f>D45+F45</f>
        <v>294911</v>
      </c>
      <c r="D45" s="197">
        <f>'4 pr._savarankiškos f-jos (2)'!E156+'6 pr._mokinio krepšelis'!E25+'9 pr._įstaigų pajamos (2)'!E54+'[1]11 pr._apyvartinės lėšos'!E100+'7 pr._kita dotacija (2)'!E98</f>
        <v>294211</v>
      </c>
      <c r="E45" s="197">
        <f>'4 pr._savarankiškos f-jos (2)'!F156+'6 pr._mokinio krepšelis'!F25+'9 pr._įstaigų pajamos (2)'!F54+'[1]11 pr._apyvartinės lėšos'!F100+'7 pr._kita dotacija (2)'!F98</f>
        <v>204195</v>
      </c>
      <c r="F45" s="197">
        <f>'4 pr._savarankiškos f-jos (2)'!G156+'6 pr._mokinio krepšelis'!G25+'9 pr._įstaigų pajamos (2)'!G54+'[1]11 pr._apyvartinės lėšos'!G100+'7 pr._kita dotacija (2)'!G98</f>
        <v>700</v>
      </c>
      <c r="G45" s="196">
        <f>H45+J45</f>
        <v>-76332</v>
      </c>
      <c r="H45" s="196">
        <f>'4 pr._savarankiškos f-jos (2)'!I156+'6 pr._mokinio krepšelis'!I25+'9 pr._įstaigų pajamos (2)'!I54+'[1]11 pr._apyvartinės lėšos'!I100+'7 pr._kita dotacija (2)'!I98</f>
        <v>-76332</v>
      </c>
      <c r="I45" s="196">
        <f>'4 pr._savarankiškos f-jos (2)'!J156+'6 pr._mokinio krepšelis'!J25+'9 pr._įstaigų pajamos (2)'!J54+'[1]11 pr._apyvartinės lėšos'!J100+'7 pr._kita dotacija (2)'!J98</f>
        <v>-49478</v>
      </c>
      <c r="J45" s="196">
        <f>'4 pr._savarankiškos f-jos (2)'!K156+'6 pr._mokinio krepšelis'!K25+'9 pr._įstaigų pajamos (2)'!K54+'[1]11 pr._apyvartinės lėšos'!K100+'7 pr._kita dotacija (2)'!K98</f>
        <v>0</v>
      </c>
      <c r="K45" s="10">
        <f>L45+N45</f>
        <v>218579</v>
      </c>
      <c r="L45" s="10">
        <f>D45+H45</f>
        <v>217879</v>
      </c>
      <c r="M45" s="10">
        <f>E45+I45</f>
        <v>154717</v>
      </c>
      <c r="N45" s="10">
        <f>F45+J45</f>
        <v>700</v>
      </c>
    </row>
    <row r="46" spans="1:14" ht="15" customHeight="1" x14ac:dyDescent="0.25">
      <c r="A46" s="7" t="s">
        <v>101</v>
      </c>
      <c r="B46" s="21" t="s">
        <v>166</v>
      </c>
      <c r="C46" s="197">
        <f>D46+F46</f>
        <v>754448</v>
      </c>
      <c r="D46" s="197">
        <f>'4 pr._savarankiškos f-jos (2)'!E157+'6 pr._mokinio krepšelis'!E26+'9 pr._įstaigų pajamos (2)'!E55+'[1]11 pr._apyvartinės lėšos'!E102+'7 pr._kita dotacija (2)'!E100</f>
        <v>754028</v>
      </c>
      <c r="E46" s="197">
        <f>'4 pr._savarankiškos f-jos (2)'!F157+'6 pr._mokinio krepšelis'!F26+'9 pr._įstaigų pajamos (2)'!F55+'[1]11 pr._apyvartinės lėšos'!F102+'7 pr._kita dotacija (2)'!F100</f>
        <v>420619</v>
      </c>
      <c r="F46" s="197">
        <f>'4 pr._savarankiškos f-jos (2)'!G157+'6 pr._mokinio krepšelis'!G26+'9 pr._įstaigų pajamos (2)'!G55+'[1]11 pr._apyvartinės lėšos'!G102+'7 pr._kita dotacija (2)'!G100</f>
        <v>420</v>
      </c>
      <c r="G46" s="196">
        <f>H46+J46</f>
        <v>578</v>
      </c>
      <c r="H46" s="196">
        <f>'4 pr._savarankiškos f-jos (2)'!I157+'6 pr._mokinio krepšelis'!I26+'9 pr._įstaigų pajamos (2)'!I55+'[1]11 pr._apyvartinės lėšos'!I102+'7 pr._kita dotacija (2)'!I100</f>
        <v>-4731</v>
      </c>
      <c r="I46" s="196">
        <f>'4 pr._savarankiškos f-jos (2)'!J157+'6 pr._mokinio krepšelis'!J26+'9 pr._įstaigų pajamos (2)'!J55+'[1]11 pr._apyvartinės lėšos'!J102+'7 pr._kita dotacija (2)'!J100</f>
        <v>441</v>
      </c>
      <c r="J46" s="196">
        <f>'4 pr._savarankiškos f-jos (2)'!K157+'6 pr._mokinio krepšelis'!K26+'9 pr._įstaigų pajamos (2)'!K55+'[1]11 pr._apyvartinės lėšos'!K102+'7 pr._kita dotacija (2)'!K100</f>
        <v>5309</v>
      </c>
      <c r="K46" s="10">
        <f>L46+N46</f>
        <v>755026</v>
      </c>
      <c r="L46" s="10">
        <f>D46+H46</f>
        <v>749297</v>
      </c>
      <c r="M46" s="10">
        <f>E46+I46</f>
        <v>421060</v>
      </c>
      <c r="N46" s="10">
        <f>F46+J46</f>
        <v>5729</v>
      </c>
    </row>
    <row r="47" spans="1:14" ht="15" customHeight="1" x14ac:dyDescent="0.25">
      <c r="A47" s="7" t="s">
        <v>102</v>
      </c>
      <c r="B47" s="21" t="s">
        <v>165</v>
      </c>
      <c r="C47" s="197">
        <f>D47+F47</f>
        <v>707580</v>
      </c>
      <c r="D47" s="197">
        <f>'4 pr._savarankiškos f-jos (2)'!E158+'6 pr._mokinio krepšelis'!E27+'9 pr._įstaigų pajamos (2)'!E56+'[1]11 pr._apyvartinės lėšos'!E104+'7 pr._kita dotacija (2)'!E102</f>
        <v>707580</v>
      </c>
      <c r="E47" s="197">
        <f>'4 pr._savarankiškos f-jos (2)'!F158+'6 pr._mokinio krepšelis'!F27+'9 pr._įstaigų pajamos (2)'!F56+'[1]11 pr._apyvartinės lėšos'!F104+'7 pr._kita dotacija (2)'!F102</f>
        <v>465050</v>
      </c>
      <c r="F47" s="197">
        <f>'4 pr._savarankiškos f-jos (2)'!G158+'6 pr._mokinio krepšelis'!G27+'9 pr._įstaigų pajamos (2)'!G56+'[1]11 pr._apyvartinės lėšos'!G104+'7 pr._kita dotacija (2)'!G102</f>
        <v>0</v>
      </c>
      <c r="G47" s="196">
        <f>H47+J47</f>
        <v>674</v>
      </c>
      <c r="H47" s="196">
        <f>'4 pr._savarankiškos f-jos (2)'!I158+'6 pr._mokinio krepšelis'!I27+'9 pr._įstaigų pajamos (2)'!I56+'[1]11 pr._apyvartinės lėšos'!I104+'7 pr._kita dotacija (2)'!I102</f>
        <v>674</v>
      </c>
      <c r="I47" s="196">
        <f>'4 pr._savarankiškos f-jos (2)'!J158+'6 pr._mokinio krepšelis'!J27+'9 pr._įstaigų pajamos (2)'!J56+'[1]11 pr._apyvartinės lėšos'!J104+'7 pr._kita dotacija (2)'!J102</f>
        <v>515</v>
      </c>
      <c r="J47" s="196">
        <f>'4 pr._savarankiškos f-jos (2)'!K158+'6 pr._mokinio krepšelis'!K27+'9 pr._įstaigų pajamos (2)'!K56+'[1]11 pr._apyvartinės lėšos'!K104+'7 pr._kita dotacija (2)'!K102</f>
        <v>0</v>
      </c>
      <c r="K47" s="10">
        <f>L47+N47</f>
        <v>708254</v>
      </c>
      <c r="L47" s="10">
        <f>D47+H47</f>
        <v>708254</v>
      </c>
      <c r="M47" s="10">
        <f>E47+I47</f>
        <v>465565</v>
      </c>
      <c r="N47" s="10">
        <f>F47+J47</f>
        <v>0</v>
      </c>
    </row>
    <row r="48" spans="1:14" ht="15" customHeight="1" x14ac:dyDescent="0.25">
      <c r="A48" s="7" t="s">
        <v>103</v>
      </c>
      <c r="B48" s="21" t="s">
        <v>164</v>
      </c>
      <c r="C48" s="197">
        <f>D48+F48</f>
        <v>714883</v>
      </c>
      <c r="D48" s="197">
        <f>'4 pr._savarankiškos f-jos (2)'!E159+'6 pr._mokinio krepšelis'!E28+'7 pr._kita dotacija (2)'!E105</f>
        <v>714883</v>
      </c>
      <c r="E48" s="197">
        <f>'4 pr._savarankiškos f-jos (2)'!F159+'6 pr._mokinio krepšelis'!F28+'7 pr._kita dotacija (2)'!F105</f>
        <v>482072</v>
      </c>
      <c r="F48" s="197">
        <f>'4 pr._savarankiškos f-jos (2)'!G159+'6 pr._mokinio krepšelis'!G28+'7 pr._kita dotacija (2)'!G105</f>
        <v>0</v>
      </c>
      <c r="G48" s="196">
        <f>H48+J48</f>
        <v>578</v>
      </c>
      <c r="H48" s="196">
        <f>'4 pr._savarankiškos f-jos (2)'!I159+'6 pr._mokinio krepšelis'!I28+'7 pr._kita dotacija (2)'!I105</f>
        <v>578</v>
      </c>
      <c r="I48" s="196">
        <f>'4 pr._savarankiškos f-jos (2)'!J159+'6 pr._mokinio krepšelis'!J28+'7 pr._kita dotacija (2)'!J105</f>
        <v>441</v>
      </c>
      <c r="J48" s="196">
        <f>'4 pr._savarankiškos f-jos (2)'!K159+'6 pr._mokinio krepšelis'!K28+'7 pr._kita dotacija (2)'!K105</f>
        <v>0</v>
      </c>
      <c r="K48" s="10">
        <f>L48+N48</f>
        <v>715461</v>
      </c>
      <c r="L48" s="10">
        <f>D48+H48</f>
        <v>715461</v>
      </c>
      <c r="M48" s="10">
        <f>E48+I48</f>
        <v>482513</v>
      </c>
      <c r="N48" s="10">
        <f>F48+J48</f>
        <v>0</v>
      </c>
    </row>
    <row r="49" spans="1:14" ht="15" customHeight="1" x14ac:dyDescent="0.25">
      <c r="A49" s="7" t="s">
        <v>104</v>
      </c>
      <c r="B49" s="21" t="s">
        <v>510</v>
      </c>
      <c r="C49" s="197">
        <f>D49+F49</f>
        <v>766426</v>
      </c>
      <c r="D49" s="197">
        <f>'4 pr._savarankiškos f-jos (2)'!E160+'6 pr._mokinio krepšelis'!E29+'9 pr._įstaigų pajamos (2)'!E57+'7 pr._kita dotacija (2)'!E108</f>
        <v>766426</v>
      </c>
      <c r="E49" s="197">
        <f>'4 pr._savarankiškos f-jos (2)'!F160+'6 pr._mokinio krepšelis'!F29+'9 pr._įstaigų pajamos (2)'!F57+'7 pr._kita dotacija (2)'!F108</f>
        <v>519500</v>
      </c>
      <c r="F49" s="197">
        <f>'4 pr._savarankiškos f-jos (2)'!G160+'6 pr._mokinio krepšelis'!G29+'9 pr._įstaigų pajamos (2)'!G57+'7 pr._kita dotacija (2)'!G108</f>
        <v>0</v>
      </c>
      <c r="G49" s="196">
        <f>H49+J49</f>
        <v>770</v>
      </c>
      <c r="H49" s="196">
        <f>'4 pr._savarankiškos f-jos (2)'!I160+'6 pr._mokinio krepšelis'!I29+'9 pr._įstaigų pajamos (2)'!I57+'7 pr._kita dotacija (2)'!I108</f>
        <v>770</v>
      </c>
      <c r="I49" s="196">
        <f>'4 pr._savarankiškos f-jos (2)'!J160+'6 pr._mokinio krepšelis'!J29+'9 pr._įstaigų pajamos (2)'!J57+'7 pr._kita dotacija (2)'!J108</f>
        <v>588</v>
      </c>
      <c r="J49" s="196">
        <f>'4 pr._savarankiškos f-jos (2)'!K160+'6 pr._mokinio krepšelis'!K29+'9 pr._įstaigų pajamos (2)'!K57+'7 pr._kita dotacija (2)'!K108</f>
        <v>0</v>
      </c>
      <c r="K49" s="10">
        <f>L49+N49</f>
        <v>767196</v>
      </c>
      <c r="L49" s="10">
        <f>D49+H49</f>
        <v>767196</v>
      </c>
      <c r="M49" s="10">
        <f>E49+I49</f>
        <v>520088</v>
      </c>
      <c r="N49" s="10">
        <f>F49+J49</f>
        <v>0</v>
      </c>
    </row>
    <row r="50" spans="1:14" ht="15" customHeight="1" x14ac:dyDescent="0.25">
      <c r="A50" s="7" t="s">
        <v>105</v>
      </c>
      <c r="B50" s="24" t="s">
        <v>52</v>
      </c>
      <c r="C50" s="197">
        <f>D50+F50</f>
        <v>292694</v>
      </c>
      <c r="D50" s="197">
        <f>'4 pr._savarankiškos f-jos (2)'!E161+'6 pr._mokinio krepšelis'!E30+'9 pr._įstaigų pajamos (2)'!E58+'[1]11 pr._apyvartinės lėšos'!E106+'7 pr._kita dotacija (2)'!E111</f>
        <v>226081</v>
      </c>
      <c r="E50" s="197">
        <f>'4 pr._savarankiškos f-jos (2)'!F161+'6 pr._mokinio krepšelis'!F30+'9 pr._įstaigų pajamos (2)'!F58+'[1]11 pr._apyvartinės lėšos'!F106+'7 pr._kita dotacija (2)'!F111</f>
        <v>143993</v>
      </c>
      <c r="F50" s="197">
        <f>'4 pr._savarankiškos f-jos (2)'!G161+'6 pr._mokinio krepšelis'!G30+'9 pr._įstaigų pajamos (2)'!G58+'[1]11 pr._apyvartinės lėšos'!G106+'7 pr._kita dotacija (2)'!G111</f>
        <v>66613</v>
      </c>
      <c r="G50" s="196">
        <f>H50+J50</f>
        <v>-65721</v>
      </c>
      <c r="H50" s="196">
        <f>'4 pr._savarankiškos f-jos (2)'!I161+'6 pr._mokinio krepšelis'!I30+'9 pr._įstaigų pajamos (2)'!I58+'[1]11 pr._apyvartinės lėšos'!I106+'7 pr._kita dotacija (2)'!I111</f>
        <v>-65721</v>
      </c>
      <c r="I50" s="196">
        <f>'4 pr._savarankiškos f-jos (2)'!J161+'6 pr._mokinio krepšelis'!J30+'9 pr._įstaigų pajamos (2)'!J58+'[1]11 pr._apyvartinės lėšos'!J106+'7 pr._kita dotacija (2)'!J111</f>
        <v>-40651</v>
      </c>
      <c r="J50" s="196">
        <f>'4 pr._savarankiškos f-jos (2)'!K161+'6 pr._mokinio krepšelis'!K30+'9 pr._įstaigų pajamos (2)'!K58+'[1]11 pr._apyvartinės lėšos'!K106+'7 pr._kita dotacija (2)'!K111</f>
        <v>0</v>
      </c>
      <c r="K50" s="10">
        <f>L50+N50</f>
        <v>226973</v>
      </c>
      <c r="L50" s="10">
        <f>D50+H50</f>
        <v>160360</v>
      </c>
      <c r="M50" s="10">
        <f>E50+I50</f>
        <v>103342</v>
      </c>
      <c r="N50" s="10">
        <f>F50+J50</f>
        <v>66613</v>
      </c>
    </row>
    <row r="51" spans="1:14" ht="15" customHeight="1" x14ac:dyDescent="0.25">
      <c r="A51" s="7" t="s">
        <v>106</v>
      </c>
      <c r="B51" s="24" t="s">
        <v>51</v>
      </c>
      <c r="C51" s="197">
        <f>D51+F51</f>
        <v>251276</v>
      </c>
      <c r="D51" s="197">
        <f>'4 pr._savarankiškos f-jos (2)'!E162+'6 pr._mokinio krepšelis'!E31+'7 pr._kita dotacija (2)'!E113</f>
        <v>250626</v>
      </c>
      <c r="E51" s="197">
        <f>'4 pr._savarankiškos f-jos (2)'!F162+'6 pr._mokinio krepšelis'!F31+'7 pr._kita dotacija (2)'!F113</f>
        <v>173746</v>
      </c>
      <c r="F51" s="197">
        <f>'4 pr._savarankiškos f-jos (2)'!G162+'6 pr._mokinio krepšelis'!G31+'7 pr._kita dotacija (2)'!G113</f>
        <v>650</v>
      </c>
      <c r="G51" s="196">
        <f>H51+J51</f>
        <v>193</v>
      </c>
      <c r="H51" s="196">
        <f>'4 pr._savarankiškos f-jos (2)'!I162+'6 pr._mokinio krepšelis'!I31+'7 pr._kita dotacija (2)'!I113</f>
        <v>193</v>
      </c>
      <c r="I51" s="196">
        <f>'4 pr._savarankiškos f-jos (2)'!J162+'6 pr._mokinio krepšelis'!J31+'7 pr._kita dotacija (2)'!J113</f>
        <v>147</v>
      </c>
      <c r="J51" s="196">
        <f>'4 pr._savarankiškos f-jos (2)'!K162+'6 pr._mokinio krepšelis'!K31+'7 pr._kita dotacija (2)'!K113</f>
        <v>0</v>
      </c>
      <c r="K51" s="10">
        <f>L51+N51</f>
        <v>251469</v>
      </c>
      <c r="L51" s="10">
        <f>D51+H51</f>
        <v>250819</v>
      </c>
      <c r="M51" s="10">
        <f>E51+I51</f>
        <v>173893</v>
      </c>
      <c r="N51" s="10">
        <f>F51+J51</f>
        <v>650</v>
      </c>
    </row>
    <row r="52" spans="1:14" ht="15" customHeight="1" x14ac:dyDescent="0.25">
      <c r="A52" s="7" t="s">
        <v>107</v>
      </c>
      <c r="B52" s="21" t="s">
        <v>47</v>
      </c>
      <c r="C52" s="197">
        <f>D52+F52</f>
        <v>280353</v>
      </c>
      <c r="D52" s="197">
        <f>'4 pr._savarankiškos f-jos (2)'!E163+'6 pr._mokinio krepšelis'!E32+'7 pr._kita dotacija (2)'!E115</f>
        <v>280353</v>
      </c>
      <c r="E52" s="197">
        <f>'4 pr._savarankiškos f-jos (2)'!F163+'6 pr._mokinio krepšelis'!F32+'7 pr._kita dotacija (2)'!F115</f>
        <v>199409</v>
      </c>
      <c r="F52" s="197">
        <f>'4 pr._savarankiškos f-jos (2)'!G163+'6 pr._mokinio krepšelis'!G32+'7 pr._kita dotacija (2)'!G115</f>
        <v>0</v>
      </c>
      <c r="G52" s="196">
        <f>H52+J52</f>
        <v>793</v>
      </c>
      <c r="H52" s="196">
        <f>'4 pr._savarankiškos f-jos (2)'!I163+'6 pr._mokinio krepšelis'!I32+'7 pr._kita dotacija (2)'!I115</f>
        <v>193</v>
      </c>
      <c r="I52" s="196">
        <f>'4 pr._savarankiškos f-jos (2)'!J163+'6 pr._mokinio krepšelis'!J32+'7 pr._kita dotacija (2)'!J115</f>
        <v>147</v>
      </c>
      <c r="J52" s="196">
        <f>'4 pr._savarankiškos f-jos (2)'!K163+'6 pr._mokinio krepšelis'!K32+'7 pr._kita dotacija (2)'!K115</f>
        <v>600</v>
      </c>
      <c r="K52" s="10">
        <f>L52+N52</f>
        <v>281146</v>
      </c>
      <c r="L52" s="10">
        <f>D52+H52</f>
        <v>280546</v>
      </c>
      <c r="M52" s="10">
        <f>E52+I52</f>
        <v>199556</v>
      </c>
      <c r="N52" s="10">
        <f>F52+J52</f>
        <v>600</v>
      </c>
    </row>
    <row r="53" spans="1:14" ht="15" customHeight="1" x14ac:dyDescent="0.25">
      <c r="A53" s="7" t="s">
        <v>108</v>
      </c>
      <c r="B53" s="21" t="s">
        <v>50</v>
      </c>
      <c r="C53" s="197">
        <f>D53+F53</f>
        <v>241585</v>
      </c>
      <c r="D53" s="197">
        <f>'4 pr._savarankiškos f-jos (2)'!E164+'6 pr._mokinio krepšelis'!E33+'7 pr._kita dotacija (2)'!E118</f>
        <v>241585</v>
      </c>
      <c r="E53" s="197">
        <f>'4 pr._savarankiškos f-jos (2)'!F164+'6 pr._mokinio krepšelis'!F33+'7 pr._kita dotacija (2)'!F118</f>
        <v>174529</v>
      </c>
      <c r="F53" s="197">
        <f>'4 pr._savarankiškos f-jos (2)'!G164+'6 pr._mokinio krepšelis'!G33+'7 pr._kita dotacija (2)'!G118</f>
        <v>0</v>
      </c>
      <c r="G53" s="196">
        <f>H53+J53</f>
        <v>193</v>
      </c>
      <c r="H53" s="196">
        <f>'4 pr._savarankiškos f-jos (2)'!I164+'6 pr._mokinio krepšelis'!I33+'7 pr._kita dotacija (2)'!I118</f>
        <v>193</v>
      </c>
      <c r="I53" s="196">
        <f>'4 pr._savarankiškos f-jos (2)'!J164+'6 pr._mokinio krepšelis'!J33+'7 pr._kita dotacija (2)'!J118</f>
        <v>147</v>
      </c>
      <c r="J53" s="196">
        <f>'4 pr._savarankiškos f-jos (2)'!K164+'6 pr._mokinio krepšelis'!K33+'7 pr._kita dotacija (2)'!K118</f>
        <v>0</v>
      </c>
      <c r="K53" s="10">
        <f>L53+N53</f>
        <v>241778</v>
      </c>
      <c r="L53" s="10">
        <f>D53+H53</f>
        <v>241778</v>
      </c>
      <c r="M53" s="10">
        <f>E53+I53</f>
        <v>174676</v>
      </c>
      <c r="N53" s="10">
        <f>F53+J53</f>
        <v>0</v>
      </c>
    </row>
    <row r="54" spans="1:14" ht="15" customHeight="1" x14ac:dyDescent="0.25">
      <c r="A54" s="7" t="s">
        <v>109</v>
      </c>
      <c r="B54" s="21" t="s">
        <v>181</v>
      </c>
      <c r="C54" s="197">
        <f>D54+F54</f>
        <v>409767</v>
      </c>
      <c r="D54" s="197">
        <f>'4 pr._savarankiškos f-jos (2)'!E165+'6 pr._mokinio krepšelis'!E34+'7 pr._kita dotacija (2)'!E120+'9 pr._įstaigų pajamos (2)'!E59</f>
        <v>395286</v>
      </c>
      <c r="E54" s="197">
        <f>'4 pr._savarankiškos f-jos (2)'!F165+'6 pr._mokinio krepšelis'!F34+'7 pr._kita dotacija (2)'!F120+'9 pr._įstaigų pajamos (2)'!F59</f>
        <v>273359</v>
      </c>
      <c r="F54" s="197">
        <f>'4 pr._savarankiškos f-jos (2)'!G165+'6 pr._mokinio krepšelis'!G34+'7 pr._kita dotacija (2)'!G120+'9 pr._įstaigų pajamos (2)'!G59</f>
        <v>14481</v>
      </c>
      <c r="G54" s="196">
        <f>H54+J54</f>
        <v>1785</v>
      </c>
      <c r="H54" s="196">
        <f>'4 pr._savarankiškos f-jos (2)'!I165+'6 pr._mokinio krepšelis'!I34+'7 pr._kita dotacija (2)'!I120+'9 pr._įstaigų pajamos (2)'!I59</f>
        <v>1785</v>
      </c>
      <c r="I54" s="196">
        <f>'4 pr._savarankiškos f-jos (2)'!J165+'6 pr._mokinio krepšelis'!J34+'7 pr._kita dotacija (2)'!J120+'9 pr._įstaigų pajamos (2)'!J59</f>
        <v>294</v>
      </c>
      <c r="J54" s="196">
        <f>'4 pr._savarankiškos f-jos (2)'!K165+'6 pr._mokinio krepšelis'!K34+'7 pr._kita dotacija (2)'!K120+'9 pr._įstaigų pajamos (2)'!K59</f>
        <v>0</v>
      </c>
      <c r="K54" s="10">
        <f>L54+N54</f>
        <v>411552</v>
      </c>
      <c r="L54" s="10">
        <f>D54+H54</f>
        <v>397071</v>
      </c>
      <c r="M54" s="10">
        <f>E54+I54</f>
        <v>273653</v>
      </c>
      <c r="N54" s="10">
        <f>F54+J54</f>
        <v>14481</v>
      </c>
    </row>
    <row r="55" spans="1:14" ht="15" customHeight="1" x14ac:dyDescent="0.25">
      <c r="A55" s="7" t="s">
        <v>110</v>
      </c>
      <c r="B55" s="21" t="s">
        <v>49</v>
      </c>
      <c r="C55" s="197">
        <f>D55+F55</f>
        <v>192335</v>
      </c>
      <c r="D55" s="197">
        <f>'4 pr._savarankiškos f-jos (2)'!E166+'6 pr._mokinio krepšelis'!E35</f>
        <v>192335</v>
      </c>
      <c r="E55" s="197">
        <f>'4 pr._savarankiškos f-jos (2)'!F166+'6 pr._mokinio krepšelis'!F35</f>
        <v>137021</v>
      </c>
      <c r="F55" s="197">
        <f>'4 pr._savarankiškos f-jos (2)'!G166+'6 pr._mokinio krepšelis'!G35</f>
        <v>0</v>
      </c>
      <c r="G55" s="196">
        <f>H55+J55</f>
        <v>-6192</v>
      </c>
      <c r="H55" s="196">
        <f>'4 pr._savarankiškos f-jos (2)'!I166+'6 pr._mokinio krepšelis'!I35</f>
        <v>-6192</v>
      </c>
      <c r="I55" s="196">
        <f>'4 pr._savarankiškos f-jos (2)'!J166+'6 pr._mokinio krepšelis'!J35</f>
        <v>-2037</v>
      </c>
      <c r="J55" s="196">
        <f>'4 pr._savarankiškos f-jos (2)'!K166+'6 pr._mokinio krepšelis'!K35</f>
        <v>0</v>
      </c>
      <c r="K55" s="10">
        <f>L55+N55</f>
        <v>186143</v>
      </c>
      <c r="L55" s="10">
        <f>D55+H55</f>
        <v>186143</v>
      </c>
      <c r="M55" s="10">
        <f>E55+I55</f>
        <v>134984</v>
      </c>
      <c r="N55" s="10">
        <f>F55+J55</f>
        <v>0</v>
      </c>
    </row>
    <row r="56" spans="1:14" ht="15" customHeight="1" x14ac:dyDescent="0.25">
      <c r="A56" s="7" t="s">
        <v>111</v>
      </c>
      <c r="B56" s="21" t="s">
        <v>48</v>
      </c>
      <c r="C56" s="197">
        <f>D56+F56</f>
        <v>191087</v>
      </c>
      <c r="D56" s="197">
        <f>'4 pr._savarankiškos f-jos (2)'!E167+'6 pr._mokinio krepšelis'!E36+'7 pr._kita dotacija (2)'!E122</f>
        <v>191087</v>
      </c>
      <c r="E56" s="197">
        <f>'4 pr._savarankiškos f-jos (2)'!F167+'6 pr._mokinio krepšelis'!F36+'7 pr._kita dotacija (2)'!F122</f>
        <v>134955</v>
      </c>
      <c r="F56" s="197">
        <f>'4 pr._savarankiškos f-jos (2)'!G167+'6 pr._mokinio krepšelis'!G36+'7 pr._kita dotacija (2)'!G122</f>
        <v>0</v>
      </c>
      <c r="G56" s="196">
        <f>H56+J56</f>
        <v>193</v>
      </c>
      <c r="H56" s="196">
        <f>'4 pr._savarankiškos f-jos (2)'!I167+'6 pr._mokinio krepšelis'!I36+'7 pr._kita dotacija (2)'!I122</f>
        <v>193</v>
      </c>
      <c r="I56" s="196">
        <f>'4 pr._savarankiškos f-jos (2)'!J167+'6 pr._mokinio krepšelis'!J36+'7 pr._kita dotacija (2)'!J122</f>
        <v>147</v>
      </c>
      <c r="J56" s="196">
        <f>'4 pr._savarankiškos f-jos (2)'!K167+'6 pr._mokinio krepšelis'!K36+'7 pr._kita dotacija (2)'!K122</f>
        <v>0</v>
      </c>
      <c r="K56" s="10">
        <f>L56+N56</f>
        <v>191280</v>
      </c>
      <c r="L56" s="10">
        <f>D56+H56</f>
        <v>191280</v>
      </c>
      <c r="M56" s="10">
        <f>E56+I56</f>
        <v>135102</v>
      </c>
      <c r="N56" s="10">
        <f>F56+J56</f>
        <v>0</v>
      </c>
    </row>
    <row r="57" spans="1:14" ht="15" customHeight="1" x14ac:dyDescent="0.25">
      <c r="A57" s="11" t="s">
        <v>112</v>
      </c>
      <c r="B57" s="24" t="s">
        <v>53</v>
      </c>
      <c r="C57" s="197">
        <f>D57+F57</f>
        <v>306491</v>
      </c>
      <c r="D57" s="197">
        <f>'4 pr._savarankiškos f-jos (2)'!E168+'6 pr._mokinio krepšelis'!E37+'7 pr._kita dotacija (2)'!E124</f>
        <v>306491</v>
      </c>
      <c r="E57" s="197">
        <f>'4 pr._savarankiškos f-jos (2)'!F168+'6 pr._mokinio krepšelis'!F37+'7 pr._kita dotacija (2)'!F124</f>
        <v>216037</v>
      </c>
      <c r="F57" s="197">
        <f>'4 pr._savarankiškos f-jos (2)'!G168+'6 pr._mokinio krepšelis'!G37+'7 pr._kita dotacija (2)'!G124</f>
        <v>0</v>
      </c>
      <c r="G57" s="196">
        <f>H57+J57</f>
        <v>385</v>
      </c>
      <c r="H57" s="196">
        <f>'4 pr._savarankiškos f-jos (2)'!I168+'6 pr._mokinio krepšelis'!I37+'7 pr._kita dotacija (2)'!I124</f>
        <v>385</v>
      </c>
      <c r="I57" s="196">
        <f>'4 pr._savarankiškos f-jos (2)'!J168+'6 pr._mokinio krepšelis'!J37+'7 pr._kita dotacija (2)'!J124</f>
        <v>294</v>
      </c>
      <c r="J57" s="196">
        <f>'4 pr._savarankiškos f-jos (2)'!K168+'6 pr._mokinio krepšelis'!K37+'7 pr._kita dotacija (2)'!K124</f>
        <v>0</v>
      </c>
      <c r="K57" s="10">
        <f>L57+N57</f>
        <v>306876</v>
      </c>
      <c r="L57" s="10">
        <f>D57+H57</f>
        <v>306876</v>
      </c>
      <c r="M57" s="10">
        <f>E57+I57</f>
        <v>216331</v>
      </c>
      <c r="N57" s="10">
        <f>F57+J57</f>
        <v>0</v>
      </c>
    </row>
    <row r="58" spans="1:14" ht="15" customHeight="1" x14ac:dyDescent="0.25">
      <c r="A58" s="27" t="s">
        <v>113</v>
      </c>
      <c r="B58" s="474" t="s">
        <v>509</v>
      </c>
      <c r="C58" s="197">
        <f>D58+F58</f>
        <v>0</v>
      </c>
      <c r="D58" s="197">
        <f>'4 pr._savarankiškos f-jos (2)'!E169+'6 pr._mokinio krepšelis'!E38+'7 pr._kita dotacija (2)'!E126+'9 pr._įstaigų pajamos (2)'!E60</f>
        <v>0</v>
      </c>
      <c r="E58" s="197">
        <f>'4 pr._savarankiškos f-jos (2)'!F169+'6 pr._mokinio krepšelis'!F38+'7 pr._kita dotacija (2)'!F126+'9 pr._įstaigų pajamos (2)'!F60</f>
        <v>0</v>
      </c>
      <c r="F58" s="197">
        <f>'4 pr._savarankiškos f-jos (2)'!G169+'6 pr._mokinio krepšelis'!G38+'7 pr._kita dotacija (2)'!G126+'9 pr._įstaigų pajamos (2)'!G60</f>
        <v>0</v>
      </c>
      <c r="G58" s="196">
        <f>H58+J58</f>
        <v>76588</v>
      </c>
      <c r="H58" s="196">
        <f>'4 pr._savarankiškos f-jos (2)'!I169+'6 pr._mokinio krepšelis'!I38+'7 pr._kita dotacija (2)'!I126+'9 pr._įstaigų pajamos (2)'!I60</f>
        <v>76588</v>
      </c>
      <c r="I58" s="196">
        <f>'4 pr._savarankiškos f-jos (2)'!J169+'6 pr._mokinio krepšelis'!J38+'7 pr._kita dotacija (2)'!J126+'9 pr._įstaigų pajamos (2)'!J60</f>
        <v>49674</v>
      </c>
      <c r="J58" s="196">
        <f>'4 pr._savarankiškos f-jos (2)'!K169+'6 pr._mokinio krepšelis'!K38+'7 pr._kita dotacija (2)'!K126+'9 pr._įstaigų pajamos (2)'!K60</f>
        <v>0</v>
      </c>
      <c r="K58" s="10">
        <f>L58+N58</f>
        <v>76588</v>
      </c>
      <c r="L58" s="10">
        <f>D58+H58</f>
        <v>76588</v>
      </c>
      <c r="M58" s="10">
        <f>E58+I58</f>
        <v>49674</v>
      </c>
      <c r="N58" s="10">
        <f>F58+J58</f>
        <v>0</v>
      </c>
    </row>
    <row r="59" spans="1:14" ht="15" customHeight="1" x14ac:dyDescent="0.25">
      <c r="A59" s="7" t="s">
        <v>114</v>
      </c>
      <c r="B59" s="21" t="s">
        <v>71</v>
      </c>
      <c r="C59" s="197">
        <f>D59+F59</f>
        <v>220540</v>
      </c>
      <c r="D59" s="197">
        <f>'4 pr._savarankiškos f-jos (2)'!E170+'6 pr._mokinio krepšelis'!E39+'9 pr._įstaigų pajamos (2)'!E61+'[1]11 pr._apyvartinės lėšos'!E108+'7 pr._kita dotacija (2)'!E128</f>
        <v>213963</v>
      </c>
      <c r="E59" s="197">
        <f>'4 pr._savarankiškos f-jos (2)'!F170+'6 pr._mokinio krepšelis'!F39+'9 pr._įstaigų pajamos (2)'!F61+'[1]11 pr._apyvartinės lėšos'!F108+'7 pr._kita dotacija (2)'!F128</f>
        <v>103273</v>
      </c>
      <c r="F59" s="197">
        <f>'4 pr._savarankiškos f-jos (2)'!G170+'6 pr._mokinio krepšelis'!G39+'9 pr._įstaigų pajamos (2)'!G61+'[1]11 pr._apyvartinės lėšos'!G108+'7 pr._kita dotacija (2)'!G128</f>
        <v>6577</v>
      </c>
      <c r="G59" s="196">
        <f>H59+J59</f>
        <v>0</v>
      </c>
      <c r="H59" s="196">
        <f>'4 pr._savarankiškos f-jos (2)'!I170+'6 pr._mokinio krepšelis'!I39+'9 pr._įstaigų pajamos (2)'!I61+'[1]11 pr._apyvartinės lėšos'!I108+'7 pr._kita dotacija (2)'!I128</f>
        <v>0</v>
      </c>
      <c r="I59" s="196">
        <f>'4 pr._savarankiškos f-jos (2)'!J170+'6 pr._mokinio krepšelis'!J39+'9 pr._įstaigų pajamos (2)'!J61+'[1]11 pr._apyvartinės lėšos'!J108+'7 pr._kita dotacija (2)'!J128</f>
        <v>0</v>
      </c>
      <c r="J59" s="196">
        <f>'4 pr._savarankiškos f-jos (2)'!K170+'6 pr._mokinio krepšelis'!K39+'9 pr._įstaigų pajamos (2)'!K61+'[1]11 pr._apyvartinės lėšos'!K108+'7 pr._kita dotacija (2)'!K128</f>
        <v>0</v>
      </c>
      <c r="K59" s="10">
        <f>L59+N59</f>
        <v>220540</v>
      </c>
      <c r="L59" s="10">
        <f>D59+H59</f>
        <v>213963</v>
      </c>
      <c r="M59" s="10">
        <f>E59+I59</f>
        <v>103273</v>
      </c>
      <c r="N59" s="10">
        <f>F59+J59</f>
        <v>6577</v>
      </c>
    </row>
    <row r="60" spans="1:14" ht="15" customHeight="1" x14ac:dyDescent="0.25">
      <c r="A60" s="7" t="s">
        <v>115</v>
      </c>
      <c r="B60" s="21" t="s">
        <v>44</v>
      </c>
      <c r="C60" s="197">
        <f>D60+F60</f>
        <v>340489</v>
      </c>
      <c r="D60" s="197">
        <f>'4 pr._savarankiškos f-jos (2)'!E171+'6 pr._mokinio krepšelis'!E40+'9 pr._įstaigų pajamos (2)'!E62+'[1]11 pr._apyvartinės lėšos'!E110+'7 pr._kita dotacija (2)'!E130</f>
        <v>340489</v>
      </c>
      <c r="E60" s="197">
        <f>'4 pr._savarankiškos f-jos (2)'!F171+'6 pr._mokinio krepšelis'!F40+'9 pr._įstaigų pajamos (2)'!F62+'[1]11 pr._apyvartinės lėšos'!F110+'7 pr._kita dotacija (2)'!F130</f>
        <v>205304</v>
      </c>
      <c r="F60" s="197">
        <f>'4 pr._savarankiškos f-jos (2)'!G171+'6 pr._mokinio krepšelis'!G40+'9 pr._įstaigų pajamos (2)'!G62+'[1]11 pr._apyvartinės lėšos'!G110+'7 pr._kita dotacija (2)'!G130</f>
        <v>0</v>
      </c>
      <c r="G60" s="196">
        <f>H60+J60</f>
        <v>193</v>
      </c>
      <c r="H60" s="196">
        <f>'4 pr._savarankiškos f-jos (2)'!I171+'6 pr._mokinio krepšelis'!I40+'9 pr._įstaigų pajamos (2)'!I62+'[1]11 pr._apyvartinės lėšos'!I110+'7 pr._kita dotacija (2)'!I130</f>
        <v>193</v>
      </c>
      <c r="I60" s="196">
        <f>'4 pr._savarankiškos f-jos (2)'!J171+'6 pr._mokinio krepšelis'!J40+'9 pr._įstaigų pajamos (2)'!J62+'[1]11 pr._apyvartinės lėšos'!J110+'7 pr._kita dotacija (2)'!J130</f>
        <v>147</v>
      </c>
      <c r="J60" s="196">
        <f>'4 pr._savarankiškos f-jos (2)'!K171+'6 pr._mokinio krepšelis'!K40+'9 pr._įstaigų pajamos (2)'!K62+'[1]11 pr._apyvartinės lėšos'!K110+'7 pr._kita dotacija (2)'!K130</f>
        <v>0</v>
      </c>
      <c r="K60" s="10">
        <f>L60+N60</f>
        <v>340682</v>
      </c>
      <c r="L60" s="10">
        <f>D60+H60</f>
        <v>340682</v>
      </c>
      <c r="M60" s="10">
        <f>E60+I60</f>
        <v>205451</v>
      </c>
      <c r="N60" s="10">
        <f>F60+J60</f>
        <v>0</v>
      </c>
    </row>
    <row r="61" spans="1:14" ht="15" customHeight="1" x14ac:dyDescent="0.25">
      <c r="A61" s="7" t="s">
        <v>116</v>
      </c>
      <c r="B61" s="21" t="s">
        <v>508</v>
      </c>
      <c r="C61" s="197">
        <f>D61+F61</f>
        <v>0</v>
      </c>
      <c r="D61" s="197">
        <f>'4 pr._savarankiškos f-jos (2)'!E172+'6 pr._mokinio krepšelis'!E41+'7 pr._kita dotacija (2)'!E132+'9 pr._įstaigų pajamos (2)'!E63</f>
        <v>0</v>
      </c>
      <c r="E61" s="197">
        <f>'4 pr._savarankiškos f-jos (2)'!F172+'6 pr._mokinio krepšelis'!F41+'7 pr._kita dotacija (2)'!F132+'9 pr._įstaigų pajamos (2)'!F63</f>
        <v>0</v>
      </c>
      <c r="F61" s="197">
        <f>'4 pr._savarankiškos f-jos (2)'!G172+'6 pr._mokinio krepšelis'!G41+'7 pr._kita dotacija (2)'!G132+'9 pr._įstaigų pajamos (2)'!G63</f>
        <v>0</v>
      </c>
      <c r="G61" s="196">
        <f>H61+J61</f>
        <v>65850</v>
      </c>
      <c r="H61" s="196">
        <f>'4 pr._savarankiškos f-jos (2)'!I172+'6 pr._mokinio krepšelis'!I41+'7 pr._kita dotacija (2)'!I132+'9 pr._įstaigų pajamos (2)'!I63</f>
        <v>65850</v>
      </c>
      <c r="I61" s="196">
        <f>'4 pr._savarankiškos f-jos (2)'!J172+'6 pr._mokinio krepšelis'!J41+'7 pr._kita dotacija (2)'!J132+'9 pr._įstaigų pajamos (2)'!J63</f>
        <v>40750</v>
      </c>
      <c r="J61" s="196">
        <f>'4 pr._savarankiškos f-jos (2)'!K172+'6 pr._mokinio krepšelis'!K41+'7 pr._kita dotacija (2)'!K132+'9 pr._įstaigų pajamos (2)'!K63</f>
        <v>0</v>
      </c>
      <c r="K61" s="10">
        <f>L61+N61</f>
        <v>65850</v>
      </c>
      <c r="L61" s="10">
        <f>D61+H61</f>
        <v>65850</v>
      </c>
      <c r="M61" s="10">
        <f>E61+I61</f>
        <v>40750</v>
      </c>
      <c r="N61" s="10">
        <f>F61+J61</f>
        <v>0</v>
      </c>
    </row>
    <row r="62" spans="1:14" ht="15" customHeight="1" x14ac:dyDescent="0.25">
      <c r="A62" s="7" t="s">
        <v>117</v>
      </c>
      <c r="B62" s="24" t="s">
        <v>43</v>
      </c>
      <c r="C62" s="197">
        <f>D62+F62</f>
        <v>186722</v>
      </c>
      <c r="D62" s="197">
        <f>'4 pr._savarankiškos f-jos (2)'!E173+'6 pr._mokinio krepšelis'!E42+'9 pr._įstaigų pajamos (2)'!E64+'[1]11 pr._apyvartinės lėšos'!E112+'7 pr._kita dotacija (2)'!E134</f>
        <v>186722</v>
      </c>
      <c r="E62" s="197">
        <f>'4 pr._savarankiškos f-jos (2)'!F173+'6 pr._mokinio krepšelis'!F42+'9 pr._įstaigų pajamos (2)'!F64+'[1]11 pr._apyvartinės lėšos'!F112+'7 pr._kita dotacija (2)'!F134</f>
        <v>103668</v>
      </c>
      <c r="F62" s="197">
        <f>'4 pr._savarankiškos f-jos (2)'!G173+'6 pr._mokinio krepšelis'!G42+'9 pr._įstaigų pajamos (2)'!G64+'[1]11 pr._apyvartinės lėšos'!G112+'7 pr._kita dotacija (2)'!G134</f>
        <v>0</v>
      </c>
      <c r="G62" s="196">
        <f>H62+J62</f>
        <v>0</v>
      </c>
      <c r="H62" s="196">
        <f>'4 pr._savarankiškos f-jos (2)'!I173+'6 pr._mokinio krepšelis'!I42+'9 pr._įstaigų pajamos (2)'!I64+'[1]11 pr._apyvartinės lėšos'!I112+'7 pr._kita dotacija (2)'!I134</f>
        <v>0</v>
      </c>
      <c r="I62" s="196">
        <f>'4 pr._savarankiškos f-jos (2)'!J173+'6 pr._mokinio krepšelis'!J42+'9 pr._įstaigų pajamos (2)'!J64+'[1]11 pr._apyvartinės lėšos'!J112+'7 pr._kita dotacija (2)'!J134</f>
        <v>0</v>
      </c>
      <c r="J62" s="196">
        <f>'4 pr._savarankiškos f-jos (2)'!K173+'6 pr._mokinio krepšelis'!K42+'9 pr._įstaigų pajamos (2)'!K64+'[1]11 pr._apyvartinės lėšos'!K112+'7 pr._kita dotacija (2)'!K134</f>
        <v>0</v>
      </c>
      <c r="K62" s="10">
        <f>L62+N62</f>
        <v>186722</v>
      </c>
      <c r="L62" s="10">
        <f>D62+H62</f>
        <v>186722</v>
      </c>
      <c r="M62" s="10">
        <f>E62+I62</f>
        <v>103668</v>
      </c>
      <c r="N62" s="10">
        <f>F62+J62</f>
        <v>0</v>
      </c>
    </row>
    <row r="63" spans="1:14" ht="15" customHeight="1" x14ac:dyDescent="0.25">
      <c r="A63" s="7" t="s">
        <v>169</v>
      </c>
      <c r="B63" s="21" t="s">
        <v>176</v>
      </c>
      <c r="C63" s="197">
        <f>D63+F63</f>
        <v>197259</v>
      </c>
      <c r="D63" s="197">
        <f>'4 pr._savarankiškos f-jos (2)'!E174+'6 pr._mokinio krepšelis'!E43+'9 pr._įstaigų pajamos (2)'!E65+'[1]11 pr._apyvartinės lėšos'!E114+'7 pr._kita dotacija (2)'!E136</f>
        <v>197259</v>
      </c>
      <c r="E63" s="197">
        <f>'4 pr._savarankiškos f-jos (2)'!F174+'6 pr._mokinio krepšelis'!F43+'9 pr._įstaigų pajamos (2)'!F65+'[1]11 pr._apyvartinės lėšos'!F114+'7 pr._kita dotacija (2)'!F136</f>
        <v>122915</v>
      </c>
      <c r="F63" s="197">
        <f>'4 pr._savarankiškos f-jos (2)'!G174+'6 pr._mokinio krepšelis'!G43+'9 pr._įstaigų pajamos (2)'!G65+'[1]11 pr._apyvartinės lėšos'!G114+'7 pr._kita dotacija (2)'!G136</f>
        <v>0</v>
      </c>
      <c r="G63" s="196">
        <f>H63+J63</f>
        <v>0</v>
      </c>
      <c r="H63" s="196">
        <f>'4 pr._savarankiškos f-jos (2)'!I174+'6 pr._mokinio krepšelis'!I43+'9 pr._įstaigų pajamos (2)'!I65+'[1]11 pr._apyvartinės lėšos'!I114+'7 pr._kita dotacija (2)'!I136</f>
        <v>0</v>
      </c>
      <c r="I63" s="196">
        <f>'4 pr._savarankiškos f-jos (2)'!J174+'6 pr._mokinio krepšelis'!J43+'9 pr._įstaigų pajamos (2)'!J65+'[1]11 pr._apyvartinės lėšos'!J114+'7 pr._kita dotacija (2)'!J136</f>
        <v>0</v>
      </c>
      <c r="J63" s="196">
        <f>'4 pr._savarankiškos f-jos (2)'!K174+'6 pr._mokinio krepšelis'!K43+'9 pr._įstaigų pajamos (2)'!K65+'[1]11 pr._apyvartinės lėšos'!K114+'7 pr._kita dotacija (2)'!K136</f>
        <v>0</v>
      </c>
      <c r="K63" s="10">
        <f>L63+N63</f>
        <v>197259</v>
      </c>
      <c r="L63" s="10">
        <f>D63+H63</f>
        <v>197259</v>
      </c>
      <c r="M63" s="10">
        <f>E63+I63</f>
        <v>122915</v>
      </c>
      <c r="N63" s="10">
        <f>F63+J63</f>
        <v>0</v>
      </c>
    </row>
    <row r="64" spans="1:14" ht="15" customHeight="1" x14ac:dyDescent="0.25">
      <c r="A64" s="7" t="s">
        <v>170</v>
      </c>
      <c r="B64" s="21" t="s">
        <v>167</v>
      </c>
      <c r="C64" s="197">
        <f>D64+F64</f>
        <v>459845</v>
      </c>
      <c r="D64" s="197">
        <f>'4 pr._savarankiškos f-jos (2)'!E175+'6 pr._mokinio krepšelis'!E44+'9 pr._įstaigų pajamos (2)'!E66+'[1]11 pr._apyvartinės lėšos'!E116+'7 pr._kita dotacija (2)'!E138</f>
        <v>459845</v>
      </c>
      <c r="E64" s="197">
        <f>'4 pr._savarankiškos f-jos (2)'!F175+'6 pr._mokinio krepšelis'!F44+'9 pr._įstaigų pajamos (2)'!F66+'[1]11 pr._apyvartinės lėšos'!F116+'7 pr._kita dotacija (2)'!F138</f>
        <v>252778</v>
      </c>
      <c r="F64" s="197">
        <f>'4 pr._savarankiškos f-jos (2)'!G175+'6 pr._mokinio krepšelis'!G44+'9 pr._įstaigų pajamos (2)'!G66+'[1]11 pr._apyvartinės lėšos'!G116+'7 pr._kita dotacija (2)'!G138</f>
        <v>0</v>
      </c>
      <c r="G64" s="196">
        <f>H64+J64</f>
        <v>0</v>
      </c>
      <c r="H64" s="196">
        <f>'4 pr._savarankiškos f-jos (2)'!I175+'6 pr._mokinio krepšelis'!I44+'9 pr._įstaigų pajamos (2)'!I66+'[1]11 pr._apyvartinės lėšos'!I116+'7 pr._kita dotacija (2)'!I138</f>
        <v>0</v>
      </c>
      <c r="I64" s="196">
        <f>'4 pr._savarankiškos f-jos (2)'!J175+'6 pr._mokinio krepšelis'!J44+'9 pr._įstaigų pajamos (2)'!J66+'[1]11 pr._apyvartinės lėšos'!J116+'7 pr._kita dotacija (2)'!J138</f>
        <v>0</v>
      </c>
      <c r="J64" s="196">
        <f>'4 pr._savarankiškos f-jos (2)'!K175+'6 pr._mokinio krepšelis'!K44+'9 pr._įstaigų pajamos (2)'!K66+'[1]11 pr._apyvartinės lėšos'!K116+'7 pr._kita dotacija (2)'!K138</f>
        <v>0</v>
      </c>
      <c r="K64" s="10">
        <f>L64+N64</f>
        <v>459845</v>
      </c>
      <c r="L64" s="10">
        <f>D64+H64</f>
        <v>459845</v>
      </c>
      <c r="M64" s="10">
        <f>E64+I64</f>
        <v>252778</v>
      </c>
      <c r="N64" s="10">
        <f>F64+J64</f>
        <v>0</v>
      </c>
    </row>
    <row r="65" spans="1:14" ht="15" customHeight="1" x14ac:dyDescent="0.25">
      <c r="A65" s="7" t="s">
        <v>118</v>
      </c>
      <c r="B65" s="21" t="s">
        <v>36</v>
      </c>
      <c r="C65" s="197">
        <f>D65+F65</f>
        <v>262171</v>
      </c>
      <c r="D65" s="197">
        <f>'4 pr._savarankiškos f-jos (2)'!E176+'6 pr._mokinio krepšelis'!E45+'9 pr._įstaigų pajamos (2)'!E67+'[1]11 pr._apyvartinės lėšos'!E118+'7 pr._kita dotacija (2)'!E140</f>
        <v>262171</v>
      </c>
      <c r="E65" s="197">
        <f>'4 pr._savarankiškos f-jos (2)'!F176+'6 pr._mokinio krepšelis'!F45+'9 pr._įstaigų pajamos (2)'!F67+'[1]11 pr._apyvartinės lėšos'!F118+'7 pr._kita dotacija (2)'!F140</f>
        <v>148157</v>
      </c>
      <c r="F65" s="197">
        <f>'4 pr._savarankiškos f-jos (2)'!G176+'6 pr._mokinio krepšelis'!G45+'9 pr._įstaigų pajamos (2)'!G67+'[1]11 pr._apyvartinės lėšos'!G118+'7 pr._kita dotacija (2)'!G140</f>
        <v>0</v>
      </c>
      <c r="G65" s="196">
        <f>H65+J65</f>
        <v>0</v>
      </c>
      <c r="H65" s="196">
        <f>'4 pr._savarankiškos f-jos (2)'!I176+'6 pr._mokinio krepšelis'!I45+'9 pr._įstaigų pajamos (2)'!I67+'[1]11 pr._apyvartinės lėšos'!I118+'7 pr._kita dotacija (2)'!I140</f>
        <v>0</v>
      </c>
      <c r="I65" s="196">
        <f>'4 pr._savarankiškos f-jos (2)'!J176+'6 pr._mokinio krepšelis'!J45+'9 pr._įstaigų pajamos (2)'!J67+'[1]11 pr._apyvartinės lėšos'!J118+'7 pr._kita dotacija (2)'!J140</f>
        <v>0</v>
      </c>
      <c r="J65" s="196">
        <f>'4 pr._savarankiškos f-jos (2)'!K176+'6 pr._mokinio krepšelis'!K45+'9 pr._įstaigų pajamos (2)'!K67+'[1]11 pr._apyvartinės lėšos'!K118+'7 pr._kita dotacija (2)'!K140</f>
        <v>0</v>
      </c>
      <c r="K65" s="10">
        <f>L65+N65</f>
        <v>262171</v>
      </c>
      <c r="L65" s="10">
        <f>D65+H65</f>
        <v>262171</v>
      </c>
      <c r="M65" s="10">
        <f>E65+I65</f>
        <v>148157</v>
      </c>
      <c r="N65" s="10">
        <f>F65+J65</f>
        <v>0</v>
      </c>
    </row>
    <row r="66" spans="1:14" ht="15" customHeight="1" x14ac:dyDescent="0.25">
      <c r="A66" s="7" t="s">
        <v>171</v>
      </c>
      <c r="B66" s="21" t="s">
        <v>38</v>
      </c>
      <c r="C66" s="197">
        <f>D66+F66</f>
        <v>286970</v>
      </c>
      <c r="D66" s="197">
        <f>'4 pr._savarankiškos f-jos (2)'!E177+'6 pr._mokinio krepšelis'!E46+'9 pr._įstaigų pajamos (2)'!E68+'[1]11 pr._apyvartinės lėšos'!E120+'7 pr._kita dotacija (2)'!E142</f>
        <v>286970</v>
      </c>
      <c r="E66" s="197">
        <f>'4 pr._savarankiškos f-jos (2)'!F177+'6 pr._mokinio krepšelis'!F46+'9 pr._įstaigų pajamos (2)'!F68+'[1]11 pr._apyvartinės lėšos'!F120+'7 pr._kita dotacija (2)'!F142</f>
        <v>153979</v>
      </c>
      <c r="F66" s="197">
        <f>'4 pr._savarankiškos f-jos (2)'!G177+'6 pr._mokinio krepšelis'!G46+'9 pr._įstaigų pajamos (2)'!G68+'[1]11 pr._apyvartinės lėšos'!G120+'7 pr._kita dotacija (2)'!G142</f>
        <v>0</v>
      </c>
      <c r="G66" s="196">
        <f>H66+J66</f>
        <v>0</v>
      </c>
      <c r="H66" s="196">
        <f>'4 pr._savarankiškos f-jos (2)'!I177+'6 pr._mokinio krepšelis'!I46+'9 pr._įstaigų pajamos (2)'!I68+'[1]11 pr._apyvartinės lėšos'!I120+'7 pr._kita dotacija (2)'!I142</f>
        <v>0</v>
      </c>
      <c r="I66" s="196">
        <f>'4 pr._savarankiškos f-jos (2)'!J177+'6 pr._mokinio krepšelis'!J46+'9 pr._įstaigų pajamos (2)'!J68+'[1]11 pr._apyvartinės lėšos'!J120+'7 pr._kita dotacija (2)'!J142</f>
        <v>0</v>
      </c>
      <c r="J66" s="196">
        <f>'4 pr._savarankiškos f-jos (2)'!K177+'6 pr._mokinio krepšelis'!K46+'9 pr._įstaigų pajamos (2)'!K68+'[1]11 pr._apyvartinės lėšos'!K120+'7 pr._kita dotacija (2)'!K142</f>
        <v>0</v>
      </c>
      <c r="K66" s="10">
        <f>L66+N66</f>
        <v>286970</v>
      </c>
      <c r="L66" s="10">
        <f>D66+H66</f>
        <v>286970</v>
      </c>
      <c r="M66" s="10">
        <f>E66+I66</f>
        <v>153979</v>
      </c>
      <c r="N66" s="10">
        <f>F66+J66</f>
        <v>0</v>
      </c>
    </row>
    <row r="67" spans="1:14" ht="15" customHeight="1" x14ac:dyDescent="0.25">
      <c r="A67" s="7" t="s">
        <v>172</v>
      </c>
      <c r="B67" s="21" t="s">
        <v>40</v>
      </c>
      <c r="C67" s="197">
        <f>D67+F67</f>
        <v>521408</v>
      </c>
      <c r="D67" s="197">
        <f>'4 pr._savarankiškos f-jos (2)'!E178+'6 pr._mokinio krepšelis'!E47+'9 pr._įstaigų pajamos (2)'!E69+'[1]11 pr._apyvartinės lėšos'!E122+'7 pr._kita dotacija (2)'!E144</f>
        <v>521408</v>
      </c>
      <c r="E67" s="197">
        <f>'4 pr._savarankiškos f-jos (2)'!F178+'6 pr._mokinio krepšelis'!F47+'9 pr._įstaigų pajamos (2)'!F69+'[1]11 pr._apyvartinės lėšos'!F122+'7 pr._kita dotacija (2)'!F144</f>
        <v>282910</v>
      </c>
      <c r="F67" s="197">
        <f>'4 pr._savarankiškos f-jos (2)'!G178+'6 pr._mokinio krepšelis'!G47+'9 pr._įstaigų pajamos (2)'!G69+'[1]11 pr._apyvartinės lėšos'!G122+'7 pr._kita dotacija (2)'!G144</f>
        <v>0</v>
      </c>
      <c r="G67" s="196">
        <f>H67+J67</f>
        <v>0</v>
      </c>
      <c r="H67" s="196">
        <f>'4 pr._savarankiškos f-jos (2)'!I178+'6 pr._mokinio krepšelis'!I47+'9 pr._įstaigų pajamos (2)'!I69+'[1]11 pr._apyvartinės lėšos'!I122+'7 pr._kita dotacija (2)'!I144</f>
        <v>0</v>
      </c>
      <c r="I67" s="196">
        <f>'4 pr._savarankiškos f-jos (2)'!J178+'6 pr._mokinio krepšelis'!J47+'9 pr._įstaigų pajamos (2)'!J69+'[1]11 pr._apyvartinės lėšos'!J122+'7 pr._kita dotacija (2)'!J144</f>
        <v>0</v>
      </c>
      <c r="J67" s="196">
        <f>'4 pr._savarankiškos f-jos (2)'!K178+'6 pr._mokinio krepšelis'!K47+'9 pr._įstaigų pajamos (2)'!K69+'[1]11 pr._apyvartinės lėšos'!K122+'7 pr._kita dotacija (2)'!K144</f>
        <v>0</v>
      </c>
      <c r="K67" s="10">
        <f>L67+N67</f>
        <v>521408</v>
      </c>
      <c r="L67" s="10">
        <f>D67+H67</f>
        <v>521408</v>
      </c>
      <c r="M67" s="10">
        <f>E67+I67</f>
        <v>282910</v>
      </c>
      <c r="N67" s="10">
        <f>F67+J67</f>
        <v>0</v>
      </c>
    </row>
    <row r="68" spans="1:14" ht="15" customHeight="1" x14ac:dyDescent="0.25">
      <c r="A68" s="7" t="s">
        <v>119</v>
      </c>
      <c r="B68" s="21" t="s">
        <v>39</v>
      </c>
      <c r="C68" s="197">
        <f>D68+F68</f>
        <v>276050</v>
      </c>
      <c r="D68" s="197">
        <f>'4 pr._savarankiškos f-jos (2)'!E179+'6 pr._mokinio krepšelis'!E48+'9 pr._įstaigų pajamos (2)'!E70+'[1]11 pr._apyvartinės lėšos'!E124+'7 pr._kita dotacija (2)'!E146</f>
        <v>274900</v>
      </c>
      <c r="E68" s="197">
        <f>'4 pr._savarankiškos f-jos (2)'!F179+'6 pr._mokinio krepšelis'!F48+'9 pr._įstaigų pajamos (2)'!F70+'[1]11 pr._apyvartinės lėšos'!F124+'7 pr._kita dotacija (2)'!F146</f>
        <v>158261</v>
      </c>
      <c r="F68" s="197">
        <f>'4 pr._savarankiškos f-jos (2)'!G179+'6 pr._mokinio krepšelis'!G48+'9 pr._įstaigų pajamos (2)'!G70+'[1]11 pr._apyvartinės lėšos'!G124+'7 pr._kita dotacija (2)'!G146</f>
        <v>1150</v>
      </c>
      <c r="G68" s="196">
        <f>H68+J68</f>
        <v>0</v>
      </c>
      <c r="H68" s="196">
        <f>'4 pr._savarankiškos f-jos (2)'!I179+'6 pr._mokinio krepšelis'!I48+'9 pr._įstaigų pajamos (2)'!I70+'[1]11 pr._apyvartinės lėšos'!I124+'7 pr._kita dotacija (2)'!I146</f>
        <v>0</v>
      </c>
      <c r="I68" s="196">
        <f>'4 pr._savarankiškos f-jos (2)'!J179+'6 pr._mokinio krepšelis'!J48+'9 pr._įstaigų pajamos (2)'!J70+'[1]11 pr._apyvartinės lėšos'!J124+'7 pr._kita dotacija (2)'!J146</f>
        <v>0</v>
      </c>
      <c r="J68" s="196">
        <f>'4 pr._savarankiškos f-jos (2)'!K179+'6 pr._mokinio krepšelis'!K48+'9 pr._įstaigų pajamos (2)'!K70+'[1]11 pr._apyvartinės lėšos'!K124+'7 pr._kita dotacija (2)'!K146</f>
        <v>0</v>
      </c>
      <c r="K68" s="10">
        <f>L68+N68</f>
        <v>276050</v>
      </c>
      <c r="L68" s="10">
        <f>D68+H68</f>
        <v>274900</v>
      </c>
      <c r="M68" s="10">
        <f>E68+I68</f>
        <v>158261</v>
      </c>
      <c r="N68" s="10">
        <f>F68+J68</f>
        <v>1150</v>
      </c>
    </row>
    <row r="69" spans="1:14" ht="15" customHeight="1" x14ac:dyDescent="0.25">
      <c r="A69" s="7" t="s">
        <v>120</v>
      </c>
      <c r="B69" s="18" t="s">
        <v>37</v>
      </c>
      <c r="C69" s="197">
        <f>D69+F69</f>
        <v>430507</v>
      </c>
      <c r="D69" s="197">
        <f>'4 pr._savarankiškos f-jos (2)'!E180+'6 pr._mokinio krepšelis'!E49+'9 pr._įstaigų pajamos (2)'!E71+'10 pr._skolintos lėšos (2)'!E37+'[1]11 pr._apyvartinės lėšos'!E126+'7 pr._kita dotacija (2)'!E148</f>
        <v>430507</v>
      </c>
      <c r="E69" s="197">
        <f>'4 pr._savarankiškos f-jos (2)'!F180+'6 pr._mokinio krepšelis'!F49+'9 pr._įstaigų pajamos (2)'!F71+'10 pr._skolintos lėšos (2)'!F37+'[1]11 pr._apyvartinės lėšos'!F126+'7 pr._kita dotacija (2)'!F148</f>
        <v>233617</v>
      </c>
      <c r="F69" s="197">
        <f>'4 pr._savarankiškos f-jos (2)'!G180+'6 pr._mokinio krepšelis'!G49+'9 pr._įstaigų pajamos (2)'!G71+'10 pr._skolintos lėšos (2)'!G37+'[1]11 pr._apyvartinės lėšos'!G126+'7 pr._kita dotacija (2)'!G148</f>
        <v>0</v>
      </c>
      <c r="G69" s="196">
        <f>H69+J69</f>
        <v>0</v>
      </c>
      <c r="H69" s="196">
        <f>'4 pr._savarankiškos f-jos (2)'!I180+'6 pr._mokinio krepšelis'!I49+'9 pr._įstaigų pajamos (2)'!I71+'10 pr._skolintos lėšos (2)'!I37+'[1]11 pr._apyvartinės lėšos'!I126+'7 pr._kita dotacija (2)'!I148</f>
        <v>0</v>
      </c>
      <c r="I69" s="196">
        <f>'4 pr._savarankiškos f-jos (2)'!J180+'6 pr._mokinio krepšelis'!J49+'9 pr._įstaigų pajamos (2)'!J71+'10 pr._skolintos lėšos (2)'!J37+'[1]11 pr._apyvartinės lėšos'!J126+'7 pr._kita dotacija (2)'!J148</f>
        <v>0</v>
      </c>
      <c r="J69" s="196">
        <f>'4 pr._savarankiškos f-jos (2)'!K180+'6 pr._mokinio krepšelis'!K49+'9 pr._įstaigų pajamos (2)'!K71+'10 pr._skolintos lėšos (2)'!K37+'[1]11 pr._apyvartinės lėšos'!K126+'7 pr._kita dotacija (2)'!K148</f>
        <v>0</v>
      </c>
      <c r="K69" s="10">
        <f>L69+N69</f>
        <v>430507</v>
      </c>
      <c r="L69" s="10">
        <f>D69+H69</f>
        <v>430507</v>
      </c>
      <c r="M69" s="10">
        <f>E69+I69</f>
        <v>233617</v>
      </c>
      <c r="N69" s="10">
        <f>F69+J69</f>
        <v>0</v>
      </c>
    </row>
    <row r="70" spans="1:14" ht="15" customHeight="1" x14ac:dyDescent="0.25">
      <c r="A70" s="7" t="s">
        <v>121</v>
      </c>
      <c r="B70" s="25" t="s">
        <v>41</v>
      </c>
      <c r="C70" s="197">
        <f>D70+F70</f>
        <v>98470</v>
      </c>
      <c r="D70" s="197">
        <f>'4 pr._savarankiškos f-jos (2)'!E181+'6 pr._mokinio krepšelis'!E50+'9 pr._įstaigų pajamos (2)'!E72+'[1]11 pr._apyvartinės lėšos'!E128+'7 pr._kita dotacija (2)'!E150</f>
        <v>98470</v>
      </c>
      <c r="E70" s="197">
        <f>'4 pr._savarankiškos f-jos (2)'!F181+'6 pr._mokinio krepšelis'!F50+'9 pr._įstaigų pajamos (2)'!F72+'[1]11 pr._apyvartinės lėšos'!F128+'7 pr._kita dotacija (2)'!F150</f>
        <v>59302</v>
      </c>
      <c r="F70" s="197">
        <f>'4 pr._savarankiškos f-jos (2)'!G181+'6 pr._mokinio krepšelis'!G50+'9 pr._įstaigų pajamos (2)'!G72+'[1]11 pr._apyvartinės lėšos'!G128+'7 pr._kita dotacija (2)'!G150</f>
        <v>0</v>
      </c>
      <c r="G70" s="196">
        <f>H70+J70</f>
        <v>0</v>
      </c>
      <c r="H70" s="196">
        <f>'4 pr._savarankiškos f-jos (2)'!I181+'6 pr._mokinio krepšelis'!I50+'9 pr._įstaigų pajamos (2)'!I72+'[1]11 pr._apyvartinės lėšos'!I128+'7 pr._kita dotacija (2)'!I150</f>
        <v>0</v>
      </c>
      <c r="I70" s="196">
        <f>'4 pr._savarankiškos f-jos (2)'!J181+'6 pr._mokinio krepšelis'!J50+'9 pr._įstaigų pajamos (2)'!J72+'[1]11 pr._apyvartinės lėšos'!J128+'7 pr._kita dotacija (2)'!J150</f>
        <v>0</v>
      </c>
      <c r="J70" s="196">
        <f>'4 pr._savarankiškos f-jos (2)'!K181+'6 pr._mokinio krepšelis'!K50+'9 pr._įstaigų pajamos (2)'!K72+'[1]11 pr._apyvartinės lėšos'!K128+'7 pr._kita dotacija (2)'!K150</f>
        <v>0</v>
      </c>
      <c r="K70" s="10">
        <f>L70+N70</f>
        <v>98470</v>
      </c>
      <c r="L70" s="10">
        <f>D70+H70</f>
        <v>98470</v>
      </c>
      <c r="M70" s="10">
        <f>E70+I70</f>
        <v>59302</v>
      </c>
      <c r="N70" s="10">
        <f>F70+J70</f>
        <v>0</v>
      </c>
    </row>
    <row r="71" spans="1:14" ht="15" customHeight="1" x14ac:dyDescent="0.25">
      <c r="A71" s="7" t="s">
        <v>122</v>
      </c>
      <c r="B71" s="25" t="s">
        <v>42</v>
      </c>
      <c r="C71" s="197">
        <f>D71+F71</f>
        <v>142910</v>
      </c>
      <c r="D71" s="197">
        <f>'4 pr._savarankiškos f-jos (2)'!E182+'6 pr._mokinio krepšelis'!E51+'9 pr._įstaigų pajamos (2)'!E73+'[1]11 pr._apyvartinės lėšos'!E130+'7 pr._kita dotacija (2)'!E152</f>
        <v>142910</v>
      </c>
      <c r="E71" s="197">
        <f>'4 pr._savarankiškos f-jos (2)'!F182+'6 pr._mokinio krepšelis'!F51+'9 pr._įstaigų pajamos (2)'!F73+'[1]11 pr._apyvartinės lėšos'!F130+'7 pr._kita dotacija (2)'!F152</f>
        <v>85183</v>
      </c>
      <c r="F71" s="197">
        <f>'4 pr._savarankiškos f-jos (2)'!G182+'6 pr._mokinio krepšelis'!G51+'9 pr._įstaigų pajamos (2)'!G73+'[1]11 pr._apyvartinės lėšos'!G130+'7 pr._kita dotacija (2)'!G152</f>
        <v>0</v>
      </c>
      <c r="G71" s="196">
        <f>H71+J71</f>
        <v>0</v>
      </c>
      <c r="H71" s="196">
        <f>'4 pr._savarankiškos f-jos (2)'!I182+'6 pr._mokinio krepšelis'!I51+'9 pr._įstaigų pajamos (2)'!I73+'[1]11 pr._apyvartinės lėšos'!I130+'7 pr._kita dotacija (2)'!I152</f>
        <v>0</v>
      </c>
      <c r="I71" s="196">
        <f>'4 pr._savarankiškos f-jos (2)'!J182+'6 pr._mokinio krepšelis'!J51+'9 pr._įstaigų pajamos (2)'!J73+'[1]11 pr._apyvartinės lėšos'!J130+'7 pr._kita dotacija (2)'!J152</f>
        <v>0</v>
      </c>
      <c r="J71" s="196">
        <f>'4 pr._savarankiškos f-jos (2)'!K182+'6 pr._mokinio krepšelis'!K51+'9 pr._įstaigų pajamos (2)'!K73+'[1]11 pr._apyvartinės lėšos'!K130+'7 pr._kita dotacija (2)'!K152</f>
        <v>0</v>
      </c>
      <c r="K71" s="10">
        <f>L71+N71</f>
        <v>142910</v>
      </c>
      <c r="L71" s="10">
        <f>D71+H71</f>
        <v>142910</v>
      </c>
      <c r="M71" s="10">
        <f>E71+I71</f>
        <v>85183</v>
      </c>
      <c r="N71" s="10">
        <f>F71+J71</f>
        <v>0</v>
      </c>
    </row>
    <row r="72" spans="1:14" ht="15" customHeight="1" x14ac:dyDescent="0.25">
      <c r="A72" s="7" t="s">
        <v>123</v>
      </c>
      <c r="B72" s="18" t="s">
        <v>55</v>
      </c>
      <c r="C72" s="197">
        <f>D72+F72</f>
        <v>62673</v>
      </c>
      <c r="D72" s="197">
        <f>'4 pr._savarankiškos f-jos (2)'!E183+'6 pr._mokinio krepšelis'!E52+'9 pr._įstaigų pajamos (2)'!E74+'[1]11 pr._apyvartinės lėšos'!E132+'7 pr._kita dotacija (2)'!E154</f>
        <v>62673</v>
      </c>
      <c r="E72" s="197">
        <f>'4 pr._savarankiškos f-jos (2)'!F183+'6 pr._mokinio krepšelis'!F52+'9 pr._įstaigų pajamos (2)'!F74+'[1]11 pr._apyvartinės lėšos'!F132+'7 pr._kita dotacija (2)'!F154</f>
        <v>47273</v>
      </c>
      <c r="F72" s="197">
        <f>'4 pr._savarankiškos f-jos (2)'!G183+'6 pr._mokinio krepšelis'!G52+'9 pr._įstaigų pajamos (2)'!G74+'[1]11 pr._apyvartinės lėšos'!G132+'7 pr._kita dotacija (2)'!G154</f>
        <v>0</v>
      </c>
      <c r="G72" s="196">
        <f>H72+J72</f>
        <v>0</v>
      </c>
      <c r="H72" s="196">
        <f>'4 pr._savarankiškos f-jos (2)'!I183+'6 pr._mokinio krepšelis'!I52+'9 pr._įstaigų pajamos (2)'!I74+'[1]11 pr._apyvartinės lėšos'!I132+'7 pr._kita dotacija (2)'!I154</f>
        <v>0</v>
      </c>
      <c r="I72" s="196">
        <f>'4 pr._savarankiškos f-jos (2)'!J183+'6 pr._mokinio krepšelis'!J52+'9 pr._įstaigų pajamos (2)'!J74+'[1]11 pr._apyvartinės lėšos'!J132+'7 pr._kita dotacija (2)'!J154</f>
        <v>0</v>
      </c>
      <c r="J72" s="196">
        <f>'4 pr._savarankiškos f-jos (2)'!K183+'6 pr._mokinio krepšelis'!K52+'9 pr._įstaigų pajamos (2)'!K74+'[1]11 pr._apyvartinės lėšos'!K132+'7 pr._kita dotacija (2)'!K154</f>
        <v>0</v>
      </c>
      <c r="K72" s="10">
        <f>L72+N72</f>
        <v>62673</v>
      </c>
      <c r="L72" s="10">
        <f>D72+H72</f>
        <v>62673</v>
      </c>
      <c r="M72" s="10">
        <f>E72+I72</f>
        <v>47273</v>
      </c>
      <c r="N72" s="10">
        <f>F72+J72</f>
        <v>0</v>
      </c>
    </row>
    <row r="73" spans="1:14" ht="15" customHeight="1" x14ac:dyDescent="0.25">
      <c r="A73" s="7" t="s">
        <v>182</v>
      </c>
      <c r="B73" s="18" t="s">
        <v>54</v>
      </c>
      <c r="C73" s="197">
        <f>D73+F73</f>
        <v>547865</v>
      </c>
      <c r="D73" s="197">
        <f>'4 pr._savarankiškos f-jos (2)'!E184+'6 pr._mokinio krepšelis'!E53+'9 pr._įstaigų pajamos (2)'!E75+'[1]11 pr._apyvartinės lėšos'!E134+'7 pr._kita dotacija (2)'!E157</f>
        <v>546705</v>
      </c>
      <c r="E73" s="197">
        <f>'4 pr._savarankiškos f-jos (2)'!F184+'6 pr._mokinio krepšelis'!F53+'9 pr._įstaigų pajamos (2)'!F75+'[1]11 pr._apyvartinės lėšos'!F134+'7 pr._kita dotacija (2)'!F157</f>
        <v>404182</v>
      </c>
      <c r="F73" s="197">
        <f>'4 pr._savarankiškos f-jos (2)'!G184+'6 pr._mokinio krepšelis'!G53+'9 pr._įstaigų pajamos (2)'!G75+'[1]11 pr._apyvartinės lėšos'!G134+'7 pr._kita dotacija (2)'!G157</f>
        <v>1160</v>
      </c>
      <c r="G73" s="196">
        <f>H73+J73</f>
        <v>0</v>
      </c>
      <c r="H73" s="196">
        <f>'4 pr._savarankiškos f-jos (2)'!I184+'6 pr._mokinio krepšelis'!I53+'9 pr._įstaigų pajamos (2)'!I75+'[1]11 pr._apyvartinės lėšos'!I134+'7 pr._kita dotacija (2)'!I157</f>
        <v>0</v>
      </c>
      <c r="I73" s="196">
        <f>'4 pr._savarankiškos f-jos (2)'!J184+'6 pr._mokinio krepšelis'!J53+'9 pr._įstaigų pajamos (2)'!J75+'[1]11 pr._apyvartinės lėšos'!J134+'7 pr._kita dotacija (2)'!J157</f>
        <v>0</v>
      </c>
      <c r="J73" s="196">
        <f>'4 pr._savarankiškos f-jos (2)'!K184+'6 pr._mokinio krepšelis'!K53+'9 pr._įstaigų pajamos (2)'!K75+'[1]11 pr._apyvartinės lėšos'!K134+'7 pr._kita dotacija (2)'!K157</f>
        <v>0</v>
      </c>
      <c r="K73" s="10">
        <f>L73+N73</f>
        <v>547865</v>
      </c>
      <c r="L73" s="10">
        <f>D73+H73</f>
        <v>546705</v>
      </c>
      <c r="M73" s="10">
        <f>E73+I73</f>
        <v>404182</v>
      </c>
      <c r="N73" s="10">
        <f>F73+J73</f>
        <v>1160</v>
      </c>
    </row>
    <row r="74" spans="1:14" ht="15" customHeight="1" x14ac:dyDescent="0.25">
      <c r="A74" s="7" t="s">
        <v>124</v>
      </c>
      <c r="B74" s="18" t="s">
        <v>73</v>
      </c>
      <c r="C74" s="197">
        <f>D74+F74</f>
        <v>68128</v>
      </c>
      <c r="D74" s="197">
        <f>'4 pr._savarankiškos f-jos (2)'!E185+'6 pr._mokinio krepšelis'!E54+'9 pr._įstaigų pajamos (2)'!E76+'[1]11 pr._apyvartinės lėšos'!E136+'7 pr._kita dotacija (2)'!E160</f>
        <v>68128</v>
      </c>
      <c r="E74" s="197">
        <f>'4 pr._savarankiškos f-jos (2)'!F185+'6 pr._mokinio krepšelis'!F54+'9 pr._įstaigų pajamos (2)'!F76+'[1]11 pr._apyvartinės lėšos'!F136+'7 pr._kita dotacija (2)'!F160</f>
        <v>45850</v>
      </c>
      <c r="F74" s="197">
        <f>'4 pr._savarankiškos f-jos (2)'!G185+'6 pr._mokinio krepšelis'!G54+'9 pr._įstaigų pajamos (2)'!G76+'[1]11 pr._apyvartinės lėšos'!G136+'7 pr._kita dotacija (2)'!G160</f>
        <v>0</v>
      </c>
      <c r="G74" s="196">
        <f>H74+J74</f>
        <v>0</v>
      </c>
      <c r="H74" s="196">
        <f>'4 pr._savarankiškos f-jos (2)'!I185+'6 pr._mokinio krepšelis'!I54+'9 pr._įstaigų pajamos (2)'!I76+'[1]11 pr._apyvartinės lėšos'!I136+'7 pr._kita dotacija (2)'!I160</f>
        <v>0</v>
      </c>
      <c r="I74" s="196">
        <f>'4 pr._savarankiškos f-jos (2)'!J185+'6 pr._mokinio krepšelis'!J54+'9 pr._įstaigų pajamos (2)'!J76+'[1]11 pr._apyvartinės lėšos'!J136+'7 pr._kita dotacija (2)'!J160</f>
        <v>0</v>
      </c>
      <c r="J74" s="196">
        <f>'4 pr._savarankiškos f-jos (2)'!K185+'6 pr._mokinio krepšelis'!K54+'9 pr._įstaigų pajamos (2)'!K76+'[1]11 pr._apyvartinės lėšos'!K136+'7 pr._kita dotacija (2)'!K160</f>
        <v>0</v>
      </c>
      <c r="K74" s="10">
        <f>L74+N74</f>
        <v>68128</v>
      </c>
      <c r="L74" s="10">
        <f>D74+H74</f>
        <v>68128</v>
      </c>
      <c r="M74" s="10">
        <f>E74+I74</f>
        <v>45850</v>
      </c>
      <c r="N74" s="10">
        <f>F74+J74</f>
        <v>0</v>
      </c>
    </row>
    <row r="75" spans="1:14" ht="15" customHeight="1" x14ac:dyDescent="0.25">
      <c r="A75" s="7" t="s">
        <v>125</v>
      </c>
      <c r="B75" s="18" t="s">
        <v>56</v>
      </c>
      <c r="C75" s="197">
        <f>D75+F75</f>
        <v>154266</v>
      </c>
      <c r="D75" s="197">
        <f>'4 pr._savarankiškos f-jos (2)'!E186+'6 pr._mokinio krepšelis'!E55+'9 pr._įstaigų pajamos (2)'!E77+'10 pr._skolintos lėšos (2)'!E38+'[1]11 pr._apyvartinės lėšos'!E138</f>
        <v>154266</v>
      </c>
      <c r="E75" s="197">
        <f>'4 pr._savarankiškos f-jos (2)'!F186+'6 pr._mokinio krepšelis'!F55+'9 pr._įstaigų pajamos (2)'!F77+'10 pr._skolintos lėšos (2)'!F38+'[1]11 pr._apyvartinės lėšos'!F138</f>
        <v>90521</v>
      </c>
      <c r="F75" s="197">
        <f>'4 pr._savarankiškos f-jos (2)'!G186+'6 pr._mokinio krepšelis'!G55+'9 pr._įstaigų pajamos (2)'!G77+'10 pr._skolintos lėšos (2)'!G38+'[1]11 pr._apyvartinės lėšos'!G138</f>
        <v>0</v>
      </c>
      <c r="G75" s="196">
        <f>H75+J75</f>
        <v>0</v>
      </c>
      <c r="H75" s="196">
        <f>'4 pr._savarankiškos f-jos (2)'!I186+'6 pr._mokinio krepšelis'!I55+'9 pr._įstaigų pajamos (2)'!I77+'10 pr._skolintos lėšos (2)'!I38+'[1]11 pr._apyvartinės lėšos'!I138</f>
        <v>0</v>
      </c>
      <c r="I75" s="196">
        <f>'4 pr._savarankiškos f-jos (2)'!J186+'6 pr._mokinio krepšelis'!J55+'9 pr._įstaigų pajamos (2)'!J77+'10 pr._skolintos lėšos (2)'!J38+'[1]11 pr._apyvartinės lėšos'!J138</f>
        <v>0</v>
      </c>
      <c r="J75" s="196">
        <f>'4 pr._savarankiškos f-jos (2)'!K186+'6 pr._mokinio krepšelis'!K55+'9 pr._įstaigų pajamos (2)'!K77+'10 pr._skolintos lėšos (2)'!K38+'[1]11 pr._apyvartinės lėšos'!K138</f>
        <v>0</v>
      </c>
      <c r="K75" s="10">
        <f>L75+N75</f>
        <v>154266</v>
      </c>
      <c r="L75" s="10">
        <f>D75+H75</f>
        <v>154266</v>
      </c>
      <c r="M75" s="10">
        <f>E75+I75</f>
        <v>90521</v>
      </c>
      <c r="N75" s="10">
        <f>F75+J75</f>
        <v>0</v>
      </c>
    </row>
    <row r="76" spans="1:14" ht="15" customHeight="1" x14ac:dyDescent="0.25">
      <c r="A76" s="11" t="s">
        <v>126</v>
      </c>
      <c r="B76" s="18" t="s">
        <v>184</v>
      </c>
      <c r="C76" s="197">
        <f>D76+F76</f>
        <v>631891</v>
      </c>
      <c r="D76" s="197">
        <f>'4 pr._savarankiškos f-jos (2)'!E187+'4 pr._savarankiškos f-jos (2)'!E219+'6 pr._mokinio krepšelis'!E56+'7 pr._kita dotacija (2)'!E162+'9 pr._įstaigų pajamos (2)'!E78+'9 pr._įstaigų pajamos (2)'!E100+'[1]11 pr._apyvartinės lėšos'!E140+'[1]11 pr._apyvartinės lėšos'!E192</f>
        <v>631891</v>
      </c>
      <c r="E76" s="197">
        <f>'4 pr._savarankiškos f-jos (2)'!F187+'4 pr._savarankiškos f-jos (2)'!F219+'6 pr._mokinio krepšelis'!F56+'7 pr._kita dotacija (2)'!F162+'9 pr._įstaigų pajamos (2)'!F78+'9 pr._įstaigų pajamos (2)'!F100+'[1]11 pr._apyvartinės lėšos'!F140+'[1]11 pr._apyvartinės lėšos'!F192</f>
        <v>397894</v>
      </c>
      <c r="F76" s="197">
        <f>'4 pr._savarankiškos f-jos (2)'!G187+'4 pr._savarankiškos f-jos (2)'!G219+'6 pr._mokinio krepšelis'!G56+'7 pr._kita dotacija (2)'!G162+'9 pr._įstaigų pajamos (2)'!G78+'9 pr._įstaigų pajamos (2)'!G100+'[1]11 pr._apyvartinės lėšos'!G140+'[1]11 pr._apyvartinės lėšos'!G192</f>
        <v>0</v>
      </c>
      <c r="G76" s="196">
        <f>H76+J76</f>
        <v>2648</v>
      </c>
      <c r="H76" s="196">
        <f>'4 pr._savarankiškos f-jos (2)'!I187+'4 pr._savarankiškos f-jos (2)'!I219+'6 pr._mokinio krepšelis'!I56+'7 pr._kita dotacija (2)'!I162+'9 pr._įstaigų pajamos (2)'!I78+'9 pr._įstaigų pajamos (2)'!I100+'[1]11 pr._apyvartinės lėšos'!I140+'[1]11 pr._apyvartinės lėšos'!I192</f>
        <v>2648</v>
      </c>
      <c r="I76" s="196">
        <f>'4 pr._savarankiškos f-jos (2)'!J187+'4 pr._savarankiškos f-jos (2)'!J219+'6 pr._mokinio krepšelis'!J56+'7 pr._kita dotacija (2)'!J162+'9 pr._įstaigų pajamos (2)'!J78+'9 pr._įstaigų pajamos (2)'!J100+'[1]11 pr._apyvartinės lėšos'!J140+'[1]11 pr._apyvartinės lėšos'!J192</f>
        <v>2022</v>
      </c>
      <c r="J76" s="196">
        <f>'4 pr._savarankiškos f-jos (2)'!K187+'4 pr._savarankiškos f-jos (2)'!K219+'6 pr._mokinio krepšelis'!K56+'7 pr._kita dotacija (2)'!K162+'9 pr._įstaigų pajamos (2)'!K78+'9 pr._įstaigų pajamos (2)'!K100+'[1]11 pr._apyvartinės lėšos'!K140+'[1]11 pr._apyvartinės lėšos'!K192</f>
        <v>0</v>
      </c>
      <c r="K76" s="10">
        <f>L76+N76</f>
        <v>634539</v>
      </c>
      <c r="L76" s="10">
        <f>D76+H76</f>
        <v>634539</v>
      </c>
      <c r="M76" s="10">
        <f>E76+I76</f>
        <v>399916</v>
      </c>
      <c r="N76" s="10">
        <f>F76+J76</f>
        <v>0</v>
      </c>
    </row>
    <row r="77" spans="1:14" s="26" customFormat="1" ht="15" customHeight="1" x14ac:dyDescent="0.25">
      <c r="A77" s="31" t="s">
        <v>127</v>
      </c>
      <c r="B77" s="18" t="s">
        <v>185</v>
      </c>
      <c r="C77" s="197">
        <f>D77+F77</f>
        <v>426481</v>
      </c>
      <c r="D77" s="197">
        <f>'4 pr._savarankiškos f-jos (2)'!E188+'6 pr._mokinio krepšelis'!E57+'7 pr._kita dotacija (2)'!E165+'9 pr._įstaigų pajamos (2)'!E79</f>
        <v>426481</v>
      </c>
      <c r="E77" s="197">
        <f>'4 pr._savarankiškos f-jos (2)'!F188+'6 pr._mokinio krepšelis'!F57+'7 pr._kita dotacija (2)'!F165+'9 pr._įstaigų pajamos (2)'!F79</f>
        <v>276263</v>
      </c>
      <c r="F77" s="197">
        <f>'4 pr._savarankiškos f-jos (2)'!G188+'6 pr._mokinio krepšelis'!G57+'7 pr._kita dotacija (2)'!G165+'9 pr._įstaigų pajamos (2)'!G79</f>
        <v>0</v>
      </c>
      <c r="G77" s="196">
        <f>H77+J77</f>
        <v>3247</v>
      </c>
      <c r="H77" s="196">
        <f>'4 pr._savarankiškos f-jos (2)'!I188+'6 pr._mokinio krepšelis'!I57+'7 pr._kita dotacija (2)'!I165+'9 pr._įstaigų pajamos (2)'!I79</f>
        <v>3247</v>
      </c>
      <c r="I77" s="196">
        <f>'4 pr._savarankiškos f-jos (2)'!J188+'6 pr._mokinio krepšelis'!J57+'7 pr._kita dotacija (2)'!J165+'9 pr._įstaigų pajamos (2)'!J79</f>
        <v>2479</v>
      </c>
      <c r="J77" s="196">
        <f>'4 pr._savarankiškos f-jos (2)'!K188+'6 pr._mokinio krepšelis'!K57+'7 pr._kita dotacija (2)'!K165+'9 pr._įstaigų pajamos (2)'!K79</f>
        <v>0</v>
      </c>
      <c r="K77" s="10">
        <f>L77+N77</f>
        <v>429728</v>
      </c>
      <c r="L77" s="10">
        <f>D77+H77</f>
        <v>429728</v>
      </c>
      <c r="M77" s="10">
        <f>E77+I77</f>
        <v>278742</v>
      </c>
      <c r="N77" s="10">
        <f>F77+J77</f>
        <v>0</v>
      </c>
    </row>
    <row r="78" spans="1:14" ht="15" customHeight="1" x14ac:dyDescent="0.25">
      <c r="A78" s="27" t="s">
        <v>128</v>
      </c>
      <c r="B78" s="21" t="s">
        <v>27</v>
      </c>
      <c r="C78" s="197">
        <f>D78+F78</f>
        <v>212239</v>
      </c>
      <c r="D78" s="197">
        <f>'4 pr._savarankiškos f-jos (2)'!E201+'9 pr._įstaigų pajamos (2)'!E86+'[1]11 pr._apyvartinės lėšos'!E161+'7 pr._kita dotacija (2)'!E188</f>
        <v>211515</v>
      </c>
      <c r="E78" s="197">
        <f>'4 pr._savarankiškos f-jos (2)'!F201+'9 pr._įstaigų pajamos (2)'!F86+'[1]11 pr._apyvartinės lėšos'!F161+'7 pr._kita dotacija (2)'!F188</f>
        <v>126914</v>
      </c>
      <c r="F78" s="197">
        <f>'4 pr._savarankiškos f-jos (2)'!G201+'9 pr._įstaigų pajamos (2)'!G86+'[1]11 pr._apyvartinės lėšos'!G161+'7 pr._kita dotacija (2)'!G188</f>
        <v>724</v>
      </c>
      <c r="G78" s="196">
        <f>H78+J78</f>
        <v>0</v>
      </c>
      <c r="H78" s="196">
        <f>'4 pr._savarankiškos f-jos (2)'!I201+'9 pr._įstaigų pajamos (2)'!I86+'[1]11 pr._apyvartinės lėšos'!I161+'7 pr._kita dotacija (2)'!I188</f>
        <v>0</v>
      </c>
      <c r="I78" s="196">
        <f>'4 pr._savarankiškos f-jos (2)'!J201+'9 pr._įstaigų pajamos (2)'!J86+'[1]11 pr._apyvartinės lėšos'!J161+'7 pr._kita dotacija (2)'!J188</f>
        <v>0</v>
      </c>
      <c r="J78" s="196">
        <f>'4 pr._savarankiškos f-jos (2)'!K201+'9 pr._įstaigų pajamos (2)'!K86+'[1]11 pr._apyvartinės lėšos'!K161+'7 pr._kita dotacija (2)'!K188</f>
        <v>0</v>
      </c>
      <c r="K78" s="10">
        <f>L78+N78</f>
        <v>212239</v>
      </c>
      <c r="L78" s="10">
        <f>D78+H78</f>
        <v>211515</v>
      </c>
      <c r="M78" s="10">
        <f>E78+I78</f>
        <v>126914</v>
      </c>
      <c r="N78" s="10">
        <f>F78+J78</f>
        <v>724</v>
      </c>
    </row>
    <row r="79" spans="1:14" ht="15" customHeight="1" x14ac:dyDescent="0.25">
      <c r="A79" s="27" t="s">
        <v>178</v>
      </c>
      <c r="B79" s="21" t="s">
        <v>177</v>
      </c>
      <c r="C79" s="197">
        <f>D79+F79</f>
        <v>14906</v>
      </c>
      <c r="D79" s="197">
        <f>'4 pr._savarankiškos f-jos (2)'!E202+'[1]11 pr._apyvartinės lėšos'!E163</f>
        <v>14906</v>
      </c>
      <c r="E79" s="197">
        <f>'4 pr._savarankiškos f-jos (2)'!F202+'[1]11 pr._apyvartinės lėšos'!F163</f>
        <v>11175</v>
      </c>
      <c r="F79" s="197">
        <f>'4 pr._savarankiškos f-jos (2)'!G202+'[1]11 pr._apyvartinės lėšos'!G163</f>
        <v>0</v>
      </c>
      <c r="G79" s="196">
        <f>H79+J79</f>
        <v>0</v>
      </c>
      <c r="H79" s="196">
        <f>'4 pr._savarankiškos f-jos (2)'!I202+'[1]11 pr._apyvartinės lėšos'!I163</f>
        <v>0</v>
      </c>
      <c r="I79" s="196">
        <f>'4 pr._savarankiškos f-jos (2)'!J202+'[1]11 pr._apyvartinės lėšos'!J163</f>
        <v>0</v>
      </c>
      <c r="J79" s="196">
        <f>'4 pr._savarankiškos f-jos (2)'!K202+'[1]11 pr._apyvartinės lėšos'!K163</f>
        <v>0</v>
      </c>
      <c r="K79" s="10">
        <f>L79+N79</f>
        <v>14906</v>
      </c>
      <c r="L79" s="10">
        <f>D79+H79</f>
        <v>14906</v>
      </c>
      <c r="M79" s="10">
        <f>E79+I79</f>
        <v>11175</v>
      </c>
      <c r="N79" s="10">
        <f>F79+J79</f>
        <v>0</v>
      </c>
    </row>
    <row r="80" spans="1:14" ht="15" customHeight="1" x14ac:dyDescent="0.25">
      <c r="A80" s="27" t="s">
        <v>129</v>
      </c>
      <c r="B80" s="21" t="s">
        <v>64</v>
      </c>
      <c r="C80" s="197">
        <f>D80+F80</f>
        <v>57272</v>
      </c>
      <c r="D80" s="197">
        <f>'4 pr._savarankiškos f-jos (2)'!E203+'9 pr._įstaigų pajamos (2)'!E87+'[1]11 pr._apyvartinės lėšos'!E165+'7 pr._kita dotacija (2)'!E191</f>
        <v>57272</v>
      </c>
      <c r="E80" s="197">
        <f>'4 pr._savarankiškos f-jos (2)'!F203+'9 pr._įstaigų pajamos (2)'!F87+'[1]11 pr._apyvartinės lėšos'!F165+'7 pr._kita dotacija (2)'!F191</f>
        <v>38722</v>
      </c>
      <c r="F80" s="197">
        <f>'4 pr._savarankiškos f-jos (2)'!G203+'9 pr._įstaigų pajamos (2)'!G87+'[1]11 pr._apyvartinės lėšos'!G165+'7 pr._kita dotacija (2)'!G191</f>
        <v>0</v>
      </c>
      <c r="G80" s="196">
        <f>H80+J80</f>
        <v>0</v>
      </c>
      <c r="H80" s="196">
        <f>'4 pr._savarankiškos f-jos (2)'!I203+'9 pr._įstaigų pajamos (2)'!I87+'[1]11 pr._apyvartinės lėšos'!I165+'7 pr._kita dotacija (2)'!I191</f>
        <v>0</v>
      </c>
      <c r="I80" s="196">
        <f>'4 pr._savarankiškos f-jos (2)'!J203+'9 pr._įstaigų pajamos (2)'!J87+'[1]11 pr._apyvartinės lėšos'!J165+'7 pr._kita dotacija (2)'!J191</f>
        <v>0</v>
      </c>
      <c r="J80" s="196">
        <f>'4 pr._savarankiškos f-jos (2)'!K203+'9 pr._įstaigų pajamos (2)'!K87+'[1]11 pr._apyvartinės lėšos'!K165+'7 pr._kita dotacija (2)'!K191</f>
        <v>0</v>
      </c>
      <c r="K80" s="10">
        <f>L80+N80</f>
        <v>57272</v>
      </c>
      <c r="L80" s="10">
        <f>D80+H80</f>
        <v>57272</v>
      </c>
      <c r="M80" s="10">
        <f>E80+I80</f>
        <v>38722</v>
      </c>
      <c r="N80" s="10">
        <f>F80+J80</f>
        <v>0</v>
      </c>
    </row>
    <row r="81" spans="1:14" ht="15" customHeight="1" x14ac:dyDescent="0.25">
      <c r="A81" s="27" t="s">
        <v>130</v>
      </c>
      <c r="B81" s="21" t="s">
        <v>65</v>
      </c>
      <c r="C81" s="197">
        <f>D81+F81</f>
        <v>45094</v>
      </c>
      <c r="D81" s="197">
        <f>'4 pr._savarankiškos f-jos (2)'!E204+'9 pr._įstaigų pajamos (2)'!E88+'[1]11 pr._apyvartinės lėšos'!E167+'7 pr._kita dotacija (2)'!E194</f>
        <v>45094</v>
      </c>
      <c r="E81" s="197">
        <f>'4 pr._savarankiškos f-jos (2)'!F204+'9 pr._įstaigų pajamos (2)'!F88+'[1]11 pr._apyvartinės lėšos'!F167+'7 pr._kita dotacija (2)'!F194</f>
        <v>27740</v>
      </c>
      <c r="F81" s="197">
        <f>'4 pr._savarankiškos f-jos (2)'!G204+'9 pr._įstaigų pajamos (2)'!G88+'[1]11 pr._apyvartinės lėšos'!G167+'7 pr._kita dotacija (2)'!G194</f>
        <v>0</v>
      </c>
      <c r="G81" s="196">
        <f>H81+J81</f>
        <v>0</v>
      </c>
      <c r="H81" s="196">
        <f>'4 pr._savarankiškos f-jos (2)'!I204+'9 pr._įstaigų pajamos (2)'!I88+'[1]11 pr._apyvartinės lėšos'!I167+'7 pr._kita dotacija (2)'!I194</f>
        <v>0</v>
      </c>
      <c r="I81" s="196">
        <f>'4 pr._savarankiškos f-jos (2)'!J204+'9 pr._įstaigų pajamos (2)'!J88+'[1]11 pr._apyvartinės lėšos'!J167+'7 pr._kita dotacija (2)'!J194</f>
        <v>0</v>
      </c>
      <c r="J81" s="196">
        <f>'4 pr._savarankiškos f-jos (2)'!K204+'9 pr._įstaigų pajamos (2)'!K88+'[1]11 pr._apyvartinės lėšos'!K167+'7 pr._kita dotacija (2)'!K194</f>
        <v>0</v>
      </c>
      <c r="K81" s="10">
        <f>L81+N81</f>
        <v>45094</v>
      </c>
      <c r="L81" s="10">
        <f>D81+H81</f>
        <v>45094</v>
      </c>
      <c r="M81" s="10">
        <f>E81+I81</f>
        <v>27740</v>
      </c>
      <c r="N81" s="10">
        <f>F81+J81</f>
        <v>0</v>
      </c>
    </row>
    <row r="82" spans="1:14" ht="15" customHeight="1" x14ac:dyDescent="0.25">
      <c r="A82" s="27" t="s">
        <v>131</v>
      </c>
      <c r="B82" s="21" t="s">
        <v>507</v>
      </c>
      <c r="C82" s="197">
        <f>D82+F82</f>
        <v>28204</v>
      </c>
      <c r="D82" s="197">
        <f>'4 pr._savarankiškos f-jos (2)'!E205+'9 pr._įstaigų pajamos (2)'!E89+'[1]11 pr._apyvartinės lėšos'!E169+'7 pr._kita dotacija (2)'!E197</f>
        <v>28204</v>
      </c>
      <c r="E82" s="197">
        <f>'4 pr._savarankiškos f-jos (2)'!F205+'9 pr._įstaigų pajamos (2)'!F89+'[1]11 pr._apyvartinės lėšos'!F169+'7 pr._kita dotacija (2)'!F197</f>
        <v>19867</v>
      </c>
      <c r="F82" s="197">
        <f>'4 pr._savarankiškos f-jos (2)'!G205+'9 pr._įstaigų pajamos (2)'!G89+'[1]11 pr._apyvartinės lėšos'!G169+'7 pr._kita dotacija (2)'!G197</f>
        <v>0</v>
      </c>
      <c r="G82" s="196">
        <f>H82+J82</f>
        <v>1200</v>
      </c>
      <c r="H82" s="196">
        <f>'4 pr._savarankiškos f-jos (2)'!I205+'9 pr._įstaigų pajamos (2)'!I89+'[1]11 pr._apyvartinės lėšos'!I169+'7 pr._kita dotacija (2)'!I197</f>
        <v>1200</v>
      </c>
      <c r="I82" s="196">
        <f>'4 pr._savarankiškos f-jos (2)'!J205+'9 pr._įstaigų pajamos (2)'!J89+'[1]11 pr._apyvartinės lėšos'!J169+'7 pr._kita dotacija (2)'!J197</f>
        <v>0</v>
      </c>
      <c r="J82" s="196">
        <f>'4 pr._savarankiškos f-jos (2)'!K205+'9 pr._įstaigų pajamos (2)'!K89+'[1]11 pr._apyvartinės lėšos'!K169+'7 pr._kita dotacija (2)'!K197</f>
        <v>0</v>
      </c>
      <c r="K82" s="10">
        <f>L82+N82</f>
        <v>29404</v>
      </c>
      <c r="L82" s="10">
        <f>D82+H82</f>
        <v>29404</v>
      </c>
      <c r="M82" s="10">
        <f>E82+I82</f>
        <v>19867</v>
      </c>
      <c r="N82" s="10">
        <f>F82+J82</f>
        <v>0</v>
      </c>
    </row>
    <row r="83" spans="1:14" ht="15" customHeight="1" x14ac:dyDescent="0.25">
      <c r="A83" s="27" t="s">
        <v>132</v>
      </c>
      <c r="B83" s="21" t="s">
        <v>512</v>
      </c>
      <c r="C83" s="197">
        <f>D83+F83</f>
        <v>68270</v>
      </c>
      <c r="D83" s="197">
        <f>'4 pr._savarankiškos f-jos (2)'!E206+'9 pr._įstaigų pajamos (2)'!E90+'[1]11 pr._apyvartinės lėšos'!E171+'7 pr._kita dotacija (2)'!E200</f>
        <v>68270</v>
      </c>
      <c r="E83" s="197">
        <f>'4 pr._savarankiškos f-jos (2)'!F206+'9 pr._įstaigų pajamos (2)'!F90+'[1]11 pr._apyvartinės lėšos'!F171+'7 pr._kita dotacija (2)'!F200</f>
        <v>46070</v>
      </c>
      <c r="F83" s="197">
        <f>'4 pr._savarankiškos f-jos (2)'!G206+'9 pr._įstaigų pajamos (2)'!G90+'[1]11 pr._apyvartinės lėšos'!G171+'7 pr._kita dotacija (2)'!G200</f>
        <v>0</v>
      </c>
      <c r="G83" s="196">
        <f>H83+J83</f>
        <v>0</v>
      </c>
      <c r="H83" s="196">
        <f>'4 pr._savarankiškos f-jos (2)'!I206+'9 pr._įstaigų pajamos (2)'!I90+'[1]11 pr._apyvartinės lėšos'!I171+'7 pr._kita dotacija (2)'!I200</f>
        <v>0</v>
      </c>
      <c r="I83" s="196">
        <f>'4 pr._savarankiškos f-jos (2)'!J206+'9 pr._įstaigų pajamos (2)'!J90+'[1]11 pr._apyvartinės lėšos'!J171+'7 pr._kita dotacija (2)'!J200</f>
        <v>0</v>
      </c>
      <c r="J83" s="196">
        <f>'4 pr._savarankiškos f-jos (2)'!K206+'9 pr._įstaigų pajamos (2)'!K90+'[1]11 pr._apyvartinės lėšos'!K171+'7 pr._kita dotacija (2)'!K200</f>
        <v>0</v>
      </c>
      <c r="K83" s="10">
        <f>L83+N83</f>
        <v>68270</v>
      </c>
      <c r="L83" s="10">
        <f>D83+H83</f>
        <v>68270</v>
      </c>
      <c r="M83" s="10">
        <f>E83+I83</f>
        <v>46070</v>
      </c>
      <c r="N83" s="10">
        <f>F83+J83</f>
        <v>0</v>
      </c>
    </row>
    <row r="84" spans="1:14" ht="15" customHeight="1" x14ac:dyDescent="0.25">
      <c r="A84" s="27" t="s">
        <v>133</v>
      </c>
      <c r="B84" s="21" t="s">
        <v>75</v>
      </c>
      <c r="C84" s="197">
        <f>D84+F84</f>
        <v>34000</v>
      </c>
      <c r="D84" s="197">
        <f>'4 pr._savarankiškos f-jos (2)'!E207+'9 pr._įstaigų pajamos (2)'!E91+'[1]11 pr._apyvartinės lėšos'!E173+'7 pr._kita dotacija (2)'!E203</f>
        <v>34000</v>
      </c>
      <c r="E84" s="197">
        <f>'4 pr._savarankiškos f-jos (2)'!F207+'9 pr._įstaigų pajamos (2)'!F91+'[1]11 pr._apyvartinės lėšos'!F173+'7 pr._kita dotacija (2)'!F203</f>
        <v>22824</v>
      </c>
      <c r="F84" s="197">
        <f>'4 pr._savarankiškos f-jos (2)'!G207+'9 pr._įstaigų pajamos (2)'!G91+'[1]11 pr._apyvartinės lėšos'!G173+'7 pr._kita dotacija (2)'!G203</f>
        <v>0</v>
      </c>
      <c r="G84" s="196">
        <f>H84+J84</f>
        <v>0</v>
      </c>
      <c r="H84" s="196">
        <f>'4 pr._savarankiškos f-jos (2)'!I207+'9 pr._įstaigų pajamos (2)'!I91+'[1]11 pr._apyvartinės lėšos'!I173+'7 pr._kita dotacija (2)'!I203</f>
        <v>0</v>
      </c>
      <c r="I84" s="196">
        <f>'4 pr._savarankiškos f-jos (2)'!J207+'9 pr._įstaigų pajamos (2)'!J91+'[1]11 pr._apyvartinės lėšos'!J173+'7 pr._kita dotacija (2)'!J203</f>
        <v>0</v>
      </c>
      <c r="J84" s="196">
        <f>'4 pr._savarankiškos f-jos (2)'!K207+'9 pr._įstaigų pajamos (2)'!K91+'[1]11 pr._apyvartinės lėšos'!K173+'7 pr._kita dotacija (2)'!K203</f>
        <v>0</v>
      </c>
      <c r="K84" s="10">
        <f>L84+N84</f>
        <v>34000</v>
      </c>
      <c r="L84" s="10">
        <f>D84+H84</f>
        <v>34000</v>
      </c>
      <c r="M84" s="10">
        <f>E84+I84</f>
        <v>22824</v>
      </c>
      <c r="N84" s="10">
        <f>F84+J84</f>
        <v>0</v>
      </c>
    </row>
    <row r="85" spans="1:14" ht="15" customHeight="1" x14ac:dyDescent="0.25">
      <c r="A85" s="27" t="s">
        <v>134</v>
      </c>
      <c r="B85" s="21" t="s">
        <v>168</v>
      </c>
      <c r="C85" s="197">
        <f>D85+F85</f>
        <v>27559</v>
      </c>
      <c r="D85" s="197">
        <f>'4 pr._savarankiškos f-jos (2)'!E208+'9 pr._įstaigų pajamos (2)'!E92+'[1]11 pr._apyvartinės lėšos'!E175+'7 pr._kita dotacija (2)'!E206</f>
        <v>27559</v>
      </c>
      <c r="E85" s="197">
        <f>'4 pr._savarankiškos f-jos (2)'!F208+'9 pr._įstaigų pajamos (2)'!F92+'[1]11 pr._apyvartinės lėšos'!F175+'7 pr._kita dotacija (2)'!F206</f>
        <v>17245</v>
      </c>
      <c r="F85" s="197">
        <f>'4 pr._savarankiškos f-jos (2)'!G208+'9 pr._įstaigų pajamos (2)'!G92+'[1]11 pr._apyvartinės lėšos'!G175+'7 pr._kita dotacija (2)'!G206</f>
        <v>0</v>
      </c>
      <c r="G85" s="196">
        <f>H85+J85</f>
        <v>0</v>
      </c>
      <c r="H85" s="196">
        <f>'4 pr._savarankiškos f-jos (2)'!I208+'9 pr._įstaigų pajamos (2)'!I92+'[1]11 pr._apyvartinės lėšos'!I175+'7 pr._kita dotacija (2)'!I206</f>
        <v>0</v>
      </c>
      <c r="I85" s="196">
        <f>'4 pr._savarankiškos f-jos (2)'!J208+'9 pr._įstaigų pajamos (2)'!J92+'[1]11 pr._apyvartinės lėšos'!J175+'7 pr._kita dotacija (2)'!J206</f>
        <v>0</v>
      </c>
      <c r="J85" s="196">
        <f>'4 pr._savarankiškos f-jos (2)'!K208+'9 pr._įstaigų pajamos (2)'!K92+'[1]11 pr._apyvartinės lėšos'!K175+'7 pr._kita dotacija (2)'!K206</f>
        <v>0</v>
      </c>
      <c r="K85" s="10">
        <f>L85+N85</f>
        <v>27559</v>
      </c>
      <c r="L85" s="10">
        <f>D85+H85</f>
        <v>27559</v>
      </c>
      <c r="M85" s="10">
        <f>E85+I85</f>
        <v>17245</v>
      </c>
      <c r="N85" s="10">
        <f>F85+J85</f>
        <v>0</v>
      </c>
    </row>
    <row r="86" spans="1:14" ht="15" customHeight="1" x14ac:dyDescent="0.25">
      <c r="A86" s="27" t="s">
        <v>135</v>
      </c>
      <c r="B86" s="21" t="s">
        <v>30</v>
      </c>
      <c r="C86" s="197">
        <f>D86+F86</f>
        <v>388631</v>
      </c>
      <c r="D86" s="197">
        <f>'4 pr._savarankiškos f-jos (2)'!E209+'9 pr._įstaigų pajamos (2)'!E93+'[1]11 pr._apyvartinės lėšos'!E177+'10 pr._skolintos lėšos (2)'!E45+'7 pr._kita dotacija (2)'!E209</f>
        <v>388631</v>
      </c>
      <c r="E86" s="197">
        <f>'4 pr._savarankiškos f-jos (2)'!F209+'9 pr._įstaigų pajamos (2)'!F93+'[1]11 pr._apyvartinės lėšos'!F177+'10 pr._skolintos lėšos (2)'!F45+'7 pr._kita dotacija (2)'!F209</f>
        <v>259144</v>
      </c>
      <c r="F86" s="197">
        <f>'4 pr._savarankiškos f-jos (2)'!G209+'9 pr._įstaigų pajamos (2)'!G93+'[1]11 pr._apyvartinės lėšos'!G177+'10 pr._skolintos lėšos (2)'!G45+'7 pr._kita dotacija (2)'!G209</f>
        <v>0</v>
      </c>
      <c r="G86" s="196">
        <f>H86+J86</f>
        <v>10000</v>
      </c>
      <c r="H86" s="196">
        <f>'4 pr._savarankiškos f-jos (2)'!I209+'9 pr._įstaigų pajamos (2)'!I93+'[1]11 pr._apyvartinės lėšos'!I177+'10 pr._skolintos lėšos (2)'!I45+'7 pr._kita dotacija (2)'!I209</f>
        <v>10000</v>
      </c>
      <c r="I86" s="196">
        <f>'4 pr._savarankiškos f-jos (2)'!J209+'9 pr._įstaigų pajamos (2)'!J93+'[1]11 pr._apyvartinės lėšos'!J177+'10 pr._skolintos lėšos (2)'!J45+'7 pr._kita dotacija (2)'!J209</f>
        <v>0</v>
      </c>
      <c r="J86" s="196">
        <f>'4 pr._savarankiškos f-jos (2)'!K209+'9 pr._įstaigų pajamos (2)'!K93+'[1]11 pr._apyvartinės lėšos'!K177+'10 pr._skolintos lėšos (2)'!K45+'7 pr._kita dotacija (2)'!K209</f>
        <v>0</v>
      </c>
      <c r="K86" s="10">
        <f>L86+N86</f>
        <v>398631</v>
      </c>
      <c r="L86" s="10">
        <f>D86+H86</f>
        <v>398631</v>
      </c>
      <c r="M86" s="10">
        <f>E86+I86</f>
        <v>259144</v>
      </c>
      <c r="N86" s="10">
        <f>F86+J86</f>
        <v>0</v>
      </c>
    </row>
    <row r="87" spans="1:14" ht="15" customHeight="1" x14ac:dyDescent="0.25">
      <c r="A87" s="30" t="s">
        <v>136</v>
      </c>
      <c r="B87" s="10" t="s">
        <v>31</v>
      </c>
      <c r="C87" s="197">
        <f>D87+F87</f>
        <v>137641</v>
      </c>
      <c r="D87" s="197">
        <f>'4 pr._savarankiškos f-jos (2)'!E210+'9 pr._įstaigų pajamos (2)'!E94+'[1]11 pr._apyvartinės lėšos'!E179+'7 pr._kita dotacija (2)'!E212</f>
        <v>137641</v>
      </c>
      <c r="E87" s="197">
        <f>'4 pr._savarankiškos f-jos (2)'!F210+'9 pr._įstaigų pajamos (2)'!F94+'[1]11 pr._apyvartinės lėšos'!F179+'7 pr._kita dotacija (2)'!F212</f>
        <v>77467</v>
      </c>
      <c r="F87" s="197">
        <f>'4 pr._savarankiškos f-jos (2)'!G210+'9 pr._įstaigų pajamos (2)'!G94+'[1]11 pr._apyvartinės lėšos'!G179+'7 pr._kita dotacija (2)'!G212</f>
        <v>0</v>
      </c>
      <c r="G87" s="196">
        <f>H87+J87</f>
        <v>0</v>
      </c>
      <c r="H87" s="196">
        <f>'4 pr._savarankiškos f-jos (2)'!I210+'9 pr._įstaigų pajamos (2)'!I94+'[1]11 pr._apyvartinės lėšos'!I179+'7 pr._kita dotacija (2)'!I212</f>
        <v>0</v>
      </c>
      <c r="I87" s="196">
        <f>'4 pr._savarankiškos f-jos (2)'!J210+'9 pr._įstaigų pajamos (2)'!J94+'[1]11 pr._apyvartinės lėšos'!J179+'7 pr._kita dotacija (2)'!J212</f>
        <v>0</v>
      </c>
      <c r="J87" s="196">
        <f>'4 pr._savarankiškos f-jos (2)'!K210+'9 pr._įstaigų pajamos (2)'!K94+'[1]11 pr._apyvartinės lėšos'!K179+'7 pr._kita dotacija (2)'!K212</f>
        <v>0</v>
      </c>
      <c r="K87" s="10">
        <f>L87+N87</f>
        <v>137641</v>
      </c>
      <c r="L87" s="10">
        <f>D87+H87</f>
        <v>137641</v>
      </c>
      <c r="M87" s="10">
        <f>E87+I87</f>
        <v>77467</v>
      </c>
      <c r="N87" s="10">
        <f>F87+J87</f>
        <v>0</v>
      </c>
    </row>
    <row r="88" spans="1:14" ht="15" customHeight="1" x14ac:dyDescent="0.25">
      <c r="A88" s="13" t="s">
        <v>137</v>
      </c>
      <c r="B88" s="29" t="s">
        <v>72</v>
      </c>
      <c r="C88" s="197">
        <f>D88+F88</f>
        <v>350599</v>
      </c>
      <c r="D88" s="197">
        <f>'4 pr._savarankiškos f-jos (2)'!E211+'6 pr._mokinio krepšelis'!E58+'9 pr._įstaigų pajamos (2)'!E95+'[1]11 pr._apyvartinės lėšos'!E181+'7 pr._kita dotacija (2)'!E215</f>
        <v>350599</v>
      </c>
      <c r="E88" s="197">
        <f>'4 pr._savarankiškos f-jos (2)'!F211+'6 pr._mokinio krepšelis'!F58+'9 pr._įstaigų pajamos (2)'!F95+'[1]11 pr._apyvartinės lėšos'!F181+'7 pr._kita dotacija (2)'!F215</f>
        <v>222581</v>
      </c>
      <c r="F88" s="197">
        <f>'4 pr._savarankiškos f-jos (2)'!G211+'6 pr._mokinio krepšelis'!G58+'9 pr._įstaigų pajamos (2)'!G95+'[1]11 pr._apyvartinės lėšos'!G181+'7 pr._kita dotacija (2)'!G215</f>
        <v>0</v>
      </c>
      <c r="G88" s="196">
        <f>H88+J88</f>
        <v>0</v>
      </c>
      <c r="H88" s="196">
        <f>'4 pr._savarankiškos f-jos (2)'!I211+'6 pr._mokinio krepšelis'!I58+'9 pr._įstaigų pajamos (2)'!I95+'[1]11 pr._apyvartinės lėšos'!I181+'7 pr._kita dotacija (2)'!I215</f>
        <v>0</v>
      </c>
      <c r="I88" s="196">
        <f>'4 pr._savarankiškos f-jos (2)'!J211+'6 pr._mokinio krepšelis'!J58+'9 pr._įstaigų pajamos (2)'!J95+'[1]11 pr._apyvartinės lėšos'!J181+'7 pr._kita dotacija (2)'!J215</f>
        <v>0</v>
      </c>
      <c r="J88" s="196">
        <f>'4 pr._savarankiškos f-jos (2)'!K211+'6 pr._mokinio krepšelis'!K58+'9 pr._įstaigų pajamos (2)'!K95+'[1]11 pr._apyvartinės lėšos'!K181+'7 pr._kita dotacija (2)'!K215</f>
        <v>0</v>
      </c>
      <c r="K88" s="10">
        <f>L88+N88</f>
        <v>350599</v>
      </c>
      <c r="L88" s="10">
        <f>D88+H88</f>
        <v>350599</v>
      </c>
      <c r="M88" s="10">
        <f>E88+I88</f>
        <v>222581</v>
      </c>
      <c r="N88" s="10">
        <f>F88+J88</f>
        <v>0</v>
      </c>
    </row>
    <row r="89" spans="1:14" ht="15" customHeight="1" x14ac:dyDescent="0.25">
      <c r="A89" s="11" t="s">
        <v>138</v>
      </c>
      <c r="B89" s="49" t="s">
        <v>58</v>
      </c>
      <c r="C89" s="197">
        <f>D89+F89</f>
        <v>406955</v>
      </c>
      <c r="D89" s="198">
        <f>'4 pr._savarankiškos f-jos (2)'!E217+'9 pr._įstaigų pajamos (2)'!E98+'[1]11 pr._apyvartinės lėšos'!E188+'7 pr._kita dotacija (2)'!E221</f>
        <v>406955</v>
      </c>
      <c r="E89" s="198">
        <f>'4 pr._savarankiškos f-jos (2)'!F217+'9 pr._įstaigų pajamos (2)'!F98+'[1]11 pr._apyvartinės lėšos'!F188+'7 pr._kita dotacija (2)'!F221</f>
        <v>210826</v>
      </c>
      <c r="F89" s="198">
        <f>'4 pr._savarankiškos f-jos (2)'!G217+'9 pr._įstaigų pajamos (2)'!G98+'[1]11 pr._apyvartinės lėšos'!G188+'7 pr._kita dotacija (2)'!G221</f>
        <v>0</v>
      </c>
      <c r="G89" s="196">
        <f>H89+J89</f>
        <v>14700</v>
      </c>
      <c r="H89" s="196">
        <f>'4 pr._savarankiškos f-jos (2)'!I217+'9 pr._įstaigų pajamos (2)'!I98+'[1]11 pr._apyvartinės lėšos'!I188+'7 pr._kita dotacija (2)'!I221</f>
        <v>14700</v>
      </c>
      <c r="I89" s="196">
        <f>'4 pr._savarankiškos f-jos (2)'!J217+'9 pr._įstaigų pajamos (2)'!J98+'[1]11 pr._apyvartinės lėšos'!J188+'7 pr._kita dotacija (2)'!J221</f>
        <v>0</v>
      </c>
      <c r="J89" s="196">
        <f>'4 pr._savarankiškos f-jos (2)'!K217+'9 pr._įstaigų pajamos (2)'!K98+'[1]11 pr._apyvartinės lėšos'!K188+'7 pr._kita dotacija (2)'!K221</f>
        <v>0</v>
      </c>
      <c r="K89" s="10">
        <f>L89+N89</f>
        <v>421655</v>
      </c>
      <c r="L89" s="10">
        <f>D89+H89</f>
        <v>421655</v>
      </c>
      <c r="M89" s="10">
        <f>E89+I89</f>
        <v>210826</v>
      </c>
      <c r="N89" s="10">
        <f>F89+J89</f>
        <v>0</v>
      </c>
    </row>
    <row r="90" spans="1:14" ht="15" customHeight="1" x14ac:dyDescent="0.25">
      <c r="A90" s="11" t="s">
        <v>139</v>
      </c>
      <c r="B90" s="21" t="s">
        <v>59</v>
      </c>
      <c r="C90" s="197">
        <f>D90+F90</f>
        <v>487836</v>
      </c>
      <c r="D90" s="197">
        <f>'4 pr._savarankiškos f-jos (2)'!E218+'5 pr._valstybinės f-jos'!E118+'9 pr._įstaigų pajamos (2)'!E99+'[1]11 pr._apyvartinės lėšos'!E190</f>
        <v>487836</v>
      </c>
      <c r="E90" s="197">
        <f>'4 pr._savarankiškos f-jos (2)'!F218+'5 pr._valstybinės f-jos'!F118+'9 pr._įstaigų pajamos (2)'!F99+'[1]11 pr._apyvartinės lėšos'!F190</f>
        <v>345891</v>
      </c>
      <c r="F90" s="197">
        <f>'4 pr._savarankiškos f-jos (2)'!G218+'5 pr._valstybinės f-jos'!G118+'9 pr._įstaigų pajamos (2)'!G99+'[1]11 pr._apyvartinės lėšos'!G190</f>
        <v>0</v>
      </c>
      <c r="G90" s="196">
        <f>H90+J90</f>
        <v>0</v>
      </c>
      <c r="H90" s="196">
        <f>'4 pr._savarankiškos f-jos (2)'!I218+'5 pr._valstybinės f-jos'!I118+'9 pr._įstaigų pajamos (2)'!I99+'[1]11 pr._apyvartinės lėšos'!I190</f>
        <v>0</v>
      </c>
      <c r="I90" s="196">
        <f>'4 pr._savarankiškos f-jos (2)'!J218+'5 pr._valstybinės f-jos'!J118+'9 pr._įstaigų pajamos (2)'!J99+'[1]11 pr._apyvartinės lėšos'!J190</f>
        <v>0</v>
      </c>
      <c r="J90" s="196">
        <f>'4 pr._savarankiškos f-jos (2)'!K218+'5 pr._valstybinės f-jos'!K118+'9 pr._įstaigų pajamos (2)'!K99+'[1]11 pr._apyvartinės lėšos'!K190</f>
        <v>0</v>
      </c>
      <c r="K90" s="10">
        <f>L90+N90</f>
        <v>487836</v>
      </c>
      <c r="L90" s="10">
        <f>D90+H90</f>
        <v>487836</v>
      </c>
      <c r="M90" s="10">
        <f>E90+I90</f>
        <v>345891</v>
      </c>
      <c r="N90" s="10">
        <f>F90+J90</f>
        <v>0</v>
      </c>
    </row>
    <row r="91" spans="1:14" s="26" customFormat="1" ht="15" customHeight="1" x14ac:dyDescent="0.25">
      <c r="A91" s="11">
        <v>69</v>
      </c>
      <c r="B91" s="10" t="s">
        <v>77</v>
      </c>
      <c r="C91" s="197">
        <f>D91+F91</f>
        <v>599303</v>
      </c>
      <c r="D91" s="197">
        <f>'4 pr._savarankiškos f-jos (2)'!E220+'7 pr._kita dotacija (2)'!E223+'9 pr._įstaigų pajamos (2)'!E101</f>
        <v>599303</v>
      </c>
      <c r="E91" s="197">
        <f>'4 pr._savarankiškos f-jos (2)'!F220+'7 pr._kita dotacija (2)'!F223+'9 pr._įstaigų pajamos (2)'!F101</f>
        <v>358895</v>
      </c>
      <c r="F91" s="197">
        <f>'4 pr._savarankiškos f-jos (2)'!G220+'7 pr._kita dotacija (2)'!G223+'9 pr._įstaigų pajamos (2)'!G101</f>
        <v>0</v>
      </c>
      <c r="G91" s="196">
        <f>H91+J91</f>
        <v>0</v>
      </c>
      <c r="H91" s="196">
        <f>'4 pr._savarankiškos f-jos (2)'!I220+'7 pr._kita dotacija (2)'!I223+'9 pr._įstaigų pajamos (2)'!I101</f>
        <v>0</v>
      </c>
      <c r="I91" s="196">
        <f>'4 pr._savarankiškos f-jos (2)'!J220+'7 pr._kita dotacija (2)'!J223+'9 pr._įstaigų pajamos (2)'!J101</f>
        <v>0</v>
      </c>
      <c r="J91" s="196">
        <f>'4 pr._savarankiškos f-jos (2)'!K220+'7 pr._kita dotacija (2)'!K223+'9 pr._įstaigų pajamos (2)'!K101</f>
        <v>0</v>
      </c>
      <c r="K91" s="10">
        <f>L91+N91</f>
        <v>599303</v>
      </c>
      <c r="L91" s="10">
        <f>D91+H91</f>
        <v>599303</v>
      </c>
      <c r="M91" s="10">
        <f>E91+I91</f>
        <v>358895</v>
      </c>
      <c r="N91" s="10">
        <f>F91+J91</f>
        <v>0</v>
      </c>
    </row>
    <row r="92" spans="1:14" ht="15.95" customHeight="1" x14ac:dyDescent="0.25">
      <c r="A92" s="36" t="s">
        <v>179</v>
      </c>
      <c r="B92" s="37" t="s">
        <v>190</v>
      </c>
      <c r="C92" s="193">
        <f>SUM(C23:C91)</f>
        <v>39007175</v>
      </c>
      <c r="D92" s="193">
        <f>SUM(D23:D91)</f>
        <v>31809755</v>
      </c>
      <c r="E92" s="193">
        <f>SUM(E23:E91)</f>
        <v>14529880</v>
      </c>
      <c r="F92" s="193">
        <f>SUM(F23:F91)</f>
        <v>7197420</v>
      </c>
      <c r="G92" s="192">
        <f>SUM(G23:G91)</f>
        <v>235522</v>
      </c>
      <c r="H92" s="192">
        <f>SUM(H23:H91)</f>
        <v>165760</v>
      </c>
      <c r="I92" s="192">
        <f>SUM(I23:I91)</f>
        <v>22589</v>
      </c>
      <c r="J92" s="192">
        <f>SUM(J23:J91)</f>
        <v>69762</v>
      </c>
      <c r="K92" s="39">
        <f>SUM(K23:K91)</f>
        <v>39242697</v>
      </c>
      <c r="L92" s="39">
        <f>SUM(L23:L91)</f>
        <v>31975515</v>
      </c>
      <c r="M92" s="39">
        <f>SUM(M23:M91)</f>
        <v>14552469</v>
      </c>
      <c r="N92" s="39">
        <f>SUM(N23:N91)</f>
        <v>7267182</v>
      </c>
    </row>
    <row r="93" spans="1:14" x14ac:dyDescent="0.25">
      <c r="A93" s="14"/>
      <c r="B93" s="190"/>
      <c r="C93" s="190"/>
      <c r="D93" s="190"/>
      <c r="E93" s="190"/>
      <c r="F93" s="190"/>
      <c r="G93" s="190"/>
      <c r="H93" s="190"/>
      <c r="I93" s="190"/>
      <c r="J93" s="190"/>
      <c r="K93" s="190"/>
      <c r="L93" s="190"/>
      <c r="M93" s="190"/>
    </row>
    <row r="94" spans="1:14" x14ac:dyDescent="0.25">
      <c r="A94" s="14"/>
      <c r="B94" s="14"/>
      <c r="C94" s="14"/>
      <c r="D94" s="14"/>
      <c r="E94" s="14"/>
      <c r="F94" s="14"/>
    </row>
    <row r="95" spans="1:14" x14ac:dyDescent="0.25">
      <c r="A95" s="14"/>
      <c r="B95" s="14"/>
      <c r="C95" s="14"/>
      <c r="D95" s="14"/>
      <c r="E95" s="14"/>
      <c r="F95" s="14"/>
    </row>
    <row r="96" spans="1:14" x14ac:dyDescent="0.25">
      <c r="A96" s="14"/>
      <c r="B96" s="14"/>
      <c r="C96" s="14"/>
      <c r="D96" s="14"/>
      <c r="E96" s="14"/>
      <c r="F96" s="14"/>
    </row>
    <row r="97" spans="1:6" x14ac:dyDescent="0.25">
      <c r="A97" s="14"/>
      <c r="B97" s="14"/>
      <c r="C97" s="14"/>
      <c r="D97" s="14"/>
      <c r="E97" s="14"/>
      <c r="F97" s="14"/>
    </row>
    <row r="98" spans="1:6" x14ac:dyDescent="0.25">
      <c r="A98" s="14"/>
      <c r="B98" s="14"/>
      <c r="C98" s="14"/>
      <c r="D98" s="14"/>
      <c r="E98" s="14"/>
      <c r="F98" s="14"/>
    </row>
    <row r="99" spans="1:6" x14ac:dyDescent="0.25">
      <c r="A99" s="14"/>
      <c r="B99" s="14"/>
      <c r="C99" s="14"/>
      <c r="D99" s="14"/>
      <c r="E99" s="14"/>
      <c r="F99" s="14"/>
    </row>
    <row r="100" spans="1:6" x14ac:dyDescent="0.25">
      <c r="A100" s="14"/>
      <c r="B100" s="14"/>
      <c r="C100" s="14"/>
      <c r="D100" s="14"/>
      <c r="E100" s="14"/>
      <c r="F100" s="14"/>
    </row>
    <row r="101" spans="1:6" x14ac:dyDescent="0.25">
      <c r="A101" s="14"/>
      <c r="B101" s="14"/>
      <c r="C101" s="14"/>
      <c r="D101" s="14"/>
      <c r="E101" s="14"/>
      <c r="F101" s="14"/>
    </row>
    <row r="102" spans="1:6" x14ac:dyDescent="0.25">
      <c r="A102" s="14"/>
      <c r="B102" s="14"/>
      <c r="C102" s="14"/>
      <c r="D102" s="14"/>
      <c r="E102" s="14"/>
      <c r="F102" s="14"/>
    </row>
    <row r="103" spans="1:6" x14ac:dyDescent="0.25">
      <c r="A103" s="14"/>
      <c r="B103" s="14"/>
      <c r="C103" s="14"/>
      <c r="D103" s="14"/>
      <c r="E103" s="14"/>
      <c r="F103" s="14"/>
    </row>
    <row r="104" spans="1:6" x14ac:dyDescent="0.25">
      <c r="A104" s="14"/>
      <c r="B104" s="14"/>
      <c r="C104" s="14"/>
      <c r="D104" s="14"/>
      <c r="E104" s="14"/>
      <c r="F104" s="14"/>
    </row>
    <row r="105" spans="1:6" x14ac:dyDescent="0.25">
      <c r="A105" s="14"/>
      <c r="B105" s="14"/>
      <c r="C105" s="14"/>
      <c r="D105" s="14"/>
      <c r="E105" s="14"/>
      <c r="F105" s="14"/>
    </row>
    <row r="106" spans="1:6" x14ac:dyDescent="0.25">
      <c r="A106" s="14"/>
      <c r="B106" s="14"/>
      <c r="C106" s="14"/>
      <c r="D106" s="14"/>
      <c r="E106" s="14"/>
      <c r="F106" s="14"/>
    </row>
    <row r="107" spans="1:6" x14ac:dyDescent="0.25">
      <c r="A107" s="14"/>
      <c r="B107" s="14"/>
      <c r="C107" s="14"/>
      <c r="D107" s="14"/>
      <c r="E107" s="14"/>
      <c r="F107" s="14"/>
    </row>
    <row r="108" spans="1:6" x14ac:dyDescent="0.25">
      <c r="A108" s="14"/>
      <c r="B108" s="14"/>
      <c r="C108" s="14"/>
      <c r="D108" s="14"/>
      <c r="E108" s="14"/>
      <c r="F108" s="14"/>
    </row>
    <row r="109" spans="1:6" x14ac:dyDescent="0.25">
      <c r="A109" s="14"/>
      <c r="B109" s="14"/>
      <c r="C109" s="14"/>
      <c r="D109" s="14"/>
      <c r="E109" s="14"/>
      <c r="F109" s="14"/>
    </row>
    <row r="110" spans="1:6" x14ac:dyDescent="0.25">
      <c r="A110" s="14"/>
      <c r="B110" s="14"/>
      <c r="C110" s="14"/>
      <c r="D110" s="14"/>
      <c r="E110" s="14"/>
      <c r="F110" s="14"/>
    </row>
    <row r="111" spans="1:6" x14ac:dyDescent="0.25">
      <c r="A111" s="14"/>
      <c r="B111" s="14"/>
      <c r="C111" s="14"/>
      <c r="D111" s="14"/>
      <c r="E111" s="14"/>
      <c r="F111" s="14"/>
    </row>
    <row r="112" spans="1:6" x14ac:dyDescent="0.25">
      <c r="A112" s="14"/>
      <c r="B112" s="14"/>
      <c r="C112" s="14"/>
      <c r="D112" s="14"/>
      <c r="E112" s="14"/>
      <c r="F112" s="14"/>
    </row>
    <row r="113" spans="1:6" x14ac:dyDescent="0.25">
      <c r="A113" s="14"/>
      <c r="B113" s="14"/>
      <c r="C113" s="14"/>
      <c r="D113" s="14"/>
      <c r="E113" s="14"/>
      <c r="F113" s="14"/>
    </row>
    <row r="114" spans="1:6" x14ac:dyDescent="0.25">
      <c r="A114" s="14"/>
      <c r="B114" s="14"/>
      <c r="C114" s="14"/>
      <c r="D114" s="14"/>
      <c r="E114" s="14"/>
      <c r="F114" s="14"/>
    </row>
    <row r="115" spans="1:6" x14ac:dyDescent="0.25">
      <c r="A115" s="14"/>
      <c r="B115" s="14"/>
      <c r="C115" s="14"/>
      <c r="D115" s="14"/>
      <c r="E115" s="14"/>
      <c r="F115" s="14"/>
    </row>
    <row r="116" spans="1:6" x14ac:dyDescent="0.25">
      <c r="A116" s="14"/>
      <c r="B116" s="14"/>
      <c r="C116" s="14"/>
      <c r="D116" s="14"/>
      <c r="E116" s="14"/>
      <c r="F116" s="14"/>
    </row>
    <row r="117" spans="1:6" x14ac:dyDescent="0.25">
      <c r="A117" s="14"/>
      <c r="B117" s="14"/>
      <c r="C117" s="14"/>
      <c r="D117" s="14"/>
      <c r="E117" s="14"/>
      <c r="F117" s="14"/>
    </row>
    <row r="118" spans="1:6" x14ac:dyDescent="0.25">
      <c r="A118" s="14"/>
      <c r="B118" s="14"/>
      <c r="C118" s="14"/>
      <c r="D118" s="14"/>
      <c r="E118" s="14"/>
      <c r="F118" s="14"/>
    </row>
    <row r="119" spans="1:6" x14ac:dyDescent="0.25">
      <c r="A119" s="14"/>
      <c r="B119" s="14"/>
      <c r="C119" s="14"/>
      <c r="D119" s="14"/>
      <c r="E119" s="14"/>
      <c r="F119" s="14"/>
    </row>
    <row r="120" spans="1:6" x14ac:dyDescent="0.25">
      <c r="A120" s="14"/>
      <c r="B120" s="14"/>
      <c r="C120" s="14"/>
      <c r="D120" s="14"/>
      <c r="E120" s="14"/>
      <c r="F120" s="14"/>
    </row>
    <row r="121" spans="1:6" x14ac:dyDescent="0.25">
      <c r="A121" s="14"/>
      <c r="B121" s="14"/>
      <c r="C121" s="14"/>
      <c r="D121" s="14"/>
      <c r="E121" s="14"/>
      <c r="F121" s="14"/>
    </row>
    <row r="122" spans="1:6" x14ac:dyDescent="0.25">
      <c r="A122" s="14"/>
      <c r="B122" s="14"/>
      <c r="C122" s="14"/>
      <c r="D122" s="14"/>
      <c r="E122" s="14"/>
      <c r="F122" s="14"/>
    </row>
    <row r="123" spans="1:6" x14ac:dyDescent="0.25">
      <c r="A123" s="14"/>
      <c r="B123" s="14"/>
      <c r="C123" s="14"/>
      <c r="D123" s="14"/>
      <c r="E123" s="14"/>
      <c r="F123" s="14"/>
    </row>
    <row r="124" spans="1:6" x14ac:dyDescent="0.25">
      <c r="A124" s="14"/>
      <c r="B124" s="14"/>
      <c r="C124" s="14"/>
      <c r="D124" s="14"/>
      <c r="E124" s="14"/>
      <c r="F124" s="14"/>
    </row>
    <row r="125" spans="1:6" x14ac:dyDescent="0.25">
      <c r="A125" s="14"/>
      <c r="B125" s="14"/>
      <c r="C125" s="14"/>
      <c r="D125" s="14"/>
      <c r="E125" s="14"/>
      <c r="F125" s="14"/>
    </row>
    <row r="126" spans="1:6" x14ac:dyDescent="0.25">
      <c r="A126" s="14"/>
      <c r="B126" s="14"/>
      <c r="C126" s="14"/>
      <c r="D126" s="14"/>
      <c r="E126" s="14"/>
      <c r="F126" s="14"/>
    </row>
    <row r="127" spans="1:6" x14ac:dyDescent="0.25">
      <c r="A127" s="14"/>
      <c r="B127" s="14"/>
      <c r="C127" s="14"/>
      <c r="D127" s="14"/>
      <c r="E127" s="14"/>
      <c r="F127" s="14"/>
    </row>
    <row r="128" spans="1:6" x14ac:dyDescent="0.25">
      <c r="A128" s="14"/>
      <c r="B128" s="14"/>
      <c r="C128" s="14"/>
      <c r="D128" s="14"/>
      <c r="E128" s="14"/>
      <c r="F128" s="14"/>
    </row>
    <row r="129" spans="1:6" x14ac:dyDescent="0.25">
      <c r="A129" s="14"/>
      <c r="B129" s="14"/>
      <c r="C129" s="14"/>
      <c r="D129" s="14"/>
      <c r="E129" s="14"/>
      <c r="F129" s="14"/>
    </row>
    <row r="130" spans="1:6" x14ac:dyDescent="0.25">
      <c r="A130" s="14"/>
      <c r="B130" s="14"/>
      <c r="C130" s="14"/>
      <c r="D130" s="14"/>
      <c r="E130" s="14"/>
      <c r="F130" s="14"/>
    </row>
    <row r="131" spans="1:6" x14ac:dyDescent="0.25">
      <c r="A131" s="14"/>
      <c r="B131" s="14"/>
      <c r="C131" s="14"/>
      <c r="D131" s="14"/>
      <c r="E131" s="14"/>
      <c r="F131" s="14"/>
    </row>
    <row r="132" spans="1:6" x14ac:dyDescent="0.25">
      <c r="A132" s="14"/>
      <c r="B132" s="14"/>
      <c r="C132" s="14"/>
      <c r="D132" s="14"/>
      <c r="E132" s="14"/>
      <c r="F132" s="14"/>
    </row>
    <row r="133" spans="1:6" x14ac:dyDescent="0.25">
      <c r="A133" s="14"/>
      <c r="B133" s="14"/>
      <c r="C133" s="14"/>
      <c r="D133" s="14"/>
      <c r="E133" s="14"/>
      <c r="F133" s="14"/>
    </row>
    <row r="134" spans="1:6" x14ac:dyDescent="0.25">
      <c r="A134" s="14"/>
      <c r="B134" s="14"/>
      <c r="C134" s="14"/>
      <c r="D134" s="14"/>
      <c r="E134" s="14"/>
      <c r="F134" s="14"/>
    </row>
    <row r="135" spans="1:6" x14ac:dyDescent="0.25">
      <c r="A135" s="14"/>
      <c r="B135" s="14"/>
      <c r="C135" s="14"/>
      <c r="D135" s="14"/>
      <c r="E135" s="14"/>
      <c r="F135" s="14"/>
    </row>
    <row r="136" spans="1:6" x14ac:dyDescent="0.25">
      <c r="A136" s="14"/>
      <c r="B136" s="14"/>
      <c r="C136" s="14"/>
      <c r="D136" s="14"/>
      <c r="E136" s="14"/>
      <c r="F136" s="14"/>
    </row>
    <row r="137" spans="1:6" x14ac:dyDescent="0.25">
      <c r="A137" s="14"/>
      <c r="B137" s="14"/>
      <c r="C137" s="14"/>
      <c r="D137" s="14"/>
      <c r="E137" s="14"/>
      <c r="F137" s="14"/>
    </row>
    <row r="138" spans="1:6" x14ac:dyDescent="0.25">
      <c r="A138" s="14"/>
      <c r="B138" s="14"/>
      <c r="C138" s="14"/>
      <c r="D138" s="14"/>
      <c r="E138" s="14"/>
      <c r="F138" s="14"/>
    </row>
    <row r="139" spans="1:6" x14ac:dyDescent="0.25">
      <c r="A139" s="14"/>
      <c r="B139" s="14"/>
      <c r="C139" s="14"/>
      <c r="D139" s="14"/>
      <c r="E139" s="14"/>
      <c r="F139" s="14"/>
    </row>
    <row r="140" spans="1:6" x14ac:dyDescent="0.25">
      <c r="A140" s="14"/>
      <c r="B140" s="14"/>
      <c r="C140" s="14"/>
      <c r="D140" s="14"/>
      <c r="E140" s="14"/>
      <c r="F140" s="14"/>
    </row>
    <row r="141" spans="1:6" x14ac:dyDescent="0.25">
      <c r="A141" s="14"/>
      <c r="B141" s="14"/>
      <c r="C141" s="14"/>
      <c r="D141" s="14"/>
      <c r="E141" s="14"/>
      <c r="F141" s="14"/>
    </row>
    <row r="142" spans="1:6" x14ac:dyDescent="0.25">
      <c r="A142" s="14"/>
      <c r="B142" s="14"/>
      <c r="C142" s="14"/>
      <c r="D142" s="14"/>
      <c r="E142" s="14"/>
      <c r="F142" s="14"/>
    </row>
    <row r="143" spans="1:6" x14ac:dyDescent="0.25">
      <c r="A143" s="14"/>
      <c r="B143" s="14"/>
      <c r="C143" s="14"/>
      <c r="D143" s="14"/>
      <c r="E143" s="14"/>
      <c r="F143" s="14"/>
    </row>
    <row r="144" spans="1:6" x14ac:dyDescent="0.25">
      <c r="A144" s="14"/>
      <c r="B144" s="14"/>
      <c r="C144" s="14"/>
      <c r="D144" s="14"/>
      <c r="E144" s="14"/>
      <c r="F144" s="14"/>
    </row>
    <row r="145" spans="1:6" x14ac:dyDescent="0.25">
      <c r="A145" s="14"/>
      <c r="B145" s="14"/>
      <c r="C145" s="14"/>
      <c r="D145" s="14"/>
      <c r="E145" s="14"/>
      <c r="F145" s="14"/>
    </row>
    <row r="146" spans="1:6" x14ac:dyDescent="0.25">
      <c r="A146" s="14"/>
      <c r="B146" s="14"/>
      <c r="C146" s="14"/>
      <c r="D146" s="14"/>
      <c r="E146" s="14"/>
      <c r="F146" s="14"/>
    </row>
    <row r="147" spans="1:6" x14ac:dyDescent="0.25">
      <c r="A147" s="14"/>
      <c r="B147" s="14"/>
      <c r="C147" s="14"/>
      <c r="D147" s="14"/>
      <c r="E147" s="14"/>
      <c r="F147" s="14"/>
    </row>
    <row r="148" spans="1:6" x14ac:dyDescent="0.25">
      <c r="A148" s="14"/>
      <c r="B148" s="14"/>
      <c r="C148" s="14"/>
      <c r="D148" s="14"/>
      <c r="E148" s="14"/>
      <c r="F148" s="14"/>
    </row>
    <row r="149" spans="1:6" x14ac:dyDescent="0.25">
      <c r="A149" s="14"/>
      <c r="B149" s="14"/>
      <c r="C149" s="14"/>
      <c r="D149" s="14"/>
      <c r="E149" s="14"/>
      <c r="F149" s="14"/>
    </row>
    <row r="150" spans="1:6" x14ac:dyDescent="0.25">
      <c r="A150" s="14"/>
      <c r="B150" s="14"/>
      <c r="C150" s="14"/>
      <c r="D150" s="14"/>
      <c r="E150" s="14"/>
      <c r="F150" s="14"/>
    </row>
    <row r="151" spans="1:6" x14ac:dyDescent="0.25">
      <c r="A151" s="14"/>
      <c r="B151" s="14"/>
      <c r="C151" s="14"/>
      <c r="D151" s="14"/>
      <c r="E151" s="14"/>
      <c r="F151" s="14"/>
    </row>
    <row r="152" spans="1:6" x14ac:dyDescent="0.25">
      <c r="A152" s="14"/>
      <c r="B152" s="14"/>
      <c r="C152" s="14"/>
      <c r="D152" s="14"/>
      <c r="E152" s="14"/>
      <c r="F152" s="14"/>
    </row>
    <row r="153" spans="1:6" x14ac:dyDescent="0.25">
      <c r="A153" s="14"/>
      <c r="B153" s="14"/>
      <c r="C153" s="14"/>
      <c r="D153" s="14"/>
      <c r="E153" s="14"/>
      <c r="F153" s="14"/>
    </row>
    <row r="154" spans="1:6" x14ac:dyDescent="0.25">
      <c r="A154" s="14"/>
      <c r="B154" s="14"/>
      <c r="C154" s="14"/>
      <c r="D154" s="14"/>
      <c r="E154" s="14"/>
      <c r="F154" s="14"/>
    </row>
    <row r="155" spans="1:6" x14ac:dyDescent="0.25">
      <c r="A155" s="14"/>
      <c r="B155" s="14"/>
      <c r="C155" s="14"/>
      <c r="D155" s="14"/>
      <c r="E155" s="14"/>
      <c r="F155" s="14"/>
    </row>
    <row r="156" spans="1:6" x14ac:dyDescent="0.25">
      <c r="A156" s="14"/>
      <c r="B156" s="14"/>
      <c r="C156" s="14"/>
      <c r="D156" s="14"/>
      <c r="E156" s="14"/>
      <c r="F156" s="14"/>
    </row>
    <row r="157" spans="1:6" x14ac:dyDescent="0.25">
      <c r="A157" s="14"/>
      <c r="B157" s="14"/>
      <c r="C157" s="14"/>
      <c r="D157" s="14"/>
      <c r="E157" s="14"/>
      <c r="F157" s="14"/>
    </row>
    <row r="158" spans="1:6" x14ac:dyDescent="0.25">
      <c r="A158" s="14"/>
      <c r="B158" s="14"/>
      <c r="C158" s="14"/>
      <c r="D158" s="14"/>
      <c r="E158" s="14"/>
      <c r="F158" s="14"/>
    </row>
    <row r="159" spans="1:6" x14ac:dyDescent="0.25">
      <c r="A159" s="14"/>
      <c r="B159" s="14"/>
      <c r="C159" s="14"/>
      <c r="D159" s="14"/>
      <c r="E159" s="14"/>
      <c r="F159" s="14"/>
    </row>
    <row r="160" spans="1:6" x14ac:dyDescent="0.25">
      <c r="A160" s="14"/>
      <c r="B160" s="14"/>
      <c r="C160" s="14"/>
      <c r="D160" s="14"/>
      <c r="E160" s="14"/>
      <c r="F160" s="14"/>
    </row>
    <row r="161" spans="1:6" x14ac:dyDescent="0.25">
      <c r="A161" s="14"/>
      <c r="B161" s="14"/>
      <c r="C161" s="14"/>
      <c r="D161" s="14"/>
      <c r="E161" s="14"/>
      <c r="F161" s="14"/>
    </row>
    <row r="162" spans="1:6" x14ac:dyDescent="0.25">
      <c r="A162" s="14"/>
      <c r="B162" s="14"/>
      <c r="C162" s="14"/>
      <c r="D162" s="14"/>
      <c r="E162" s="14"/>
      <c r="F162" s="14"/>
    </row>
    <row r="163" spans="1:6" x14ac:dyDescent="0.25">
      <c r="A163" s="14"/>
      <c r="B163" s="14"/>
      <c r="C163" s="14"/>
      <c r="D163" s="14"/>
      <c r="E163" s="14"/>
      <c r="F163" s="14"/>
    </row>
    <row r="164" spans="1:6" x14ac:dyDescent="0.25">
      <c r="A164" s="14"/>
      <c r="B164" s="14"/>
      <c r="C164" s="14"/>
      <c r="D164" s="14"/>
      <c r="E164" s="14"/>
      <c r="F164" s="14"/>
    </row>
    <row r="165" spans="1:6" x14ac:dyDescent="0.25">
      <c r="A165" s="14"/>
      <c r="B165" s="14"/>
      <c r="C165" s="14"/>
      <c r="D165" s="14"/>
      <c r="E165" s="14"/>
      <c r="F165" s="14"/>
    </row>
    <row r="166" spans="1:6" x14ac:dyDescent="0.25">
      <c r="A166" s="14"/>
      <c r="B166" s="14"/>
      <c r="C166" s="14"/>
      <c r="D166" s="14"/>
      <c r="E166" s="14"/>
      <c r="F166" s="14"/>
    </row>
    <row r="167" spans="1:6" x14ac:dyDescent="0.25">
      <c r="A167" s="14"/>
      <c r="B167" s="14"/>
      <c r="C167" s="14"/>
      <c r="D167" s="14"/>
      <c r="E167" s="14"/>
      <c r="F167" s="14"/>
    </row>
    <row r="168" spans="1:6" x14ac:dyDescent="0.25">
      <c r="A168" s="14"/>
      <c r="B168" s="14"/>
      <c r="C168" s="14"/>
      <c r="D168" s="14"/>
      <c r="E168" s="14"/>
      <c r="F168" s="14"/>
    </row>
    <row r="169" spans="1:6" x14ac:dyDescent="0.25">
      <c r="A169" s="14"/>
      <c r="B169" s="14"/>
      <c r="C169" s="14"/>
      <c r="D169" s="14"/>
      <c r="E169" s="14"/>
      <c r="F169" s="14"/>
    </row>
    <row r="170" spans="1:6" x14ac:dyDescent="0.25">
      <c r="A170" s="14"/>
      <c r="B170" s="14"/>
      <c r="C170" s="14"/>
      <c r="D170" s="14"/>
      <c r="E170" s="14"/>
      <c r="F170" s="14"/>
    </row>
    <row r="171" spans="1:6" x14ac:dyDescent="0.25">
      <c r="A171" s="14"/>
      <c r="B171" s="14"/>
      <c r="C171" s="14"/>
      <c r="D171" s="14"/>
      <c r="E171" s="14"/>
      <c r="F171" s="14"/>
    </row>
    <row r="172" spans="1:6" x14ac:dyDescent="0.25">
      <c r="A172" s="14"/>
      <c r="B172" s="14"/>
      <c r="C172" s="14"/>
      <c r="D172" s="14"/>
      <c r="E172" s="14"/>
      <c r="F172" s="14"/>
    </row>
    <row r="173" spans="1:6" x14ac:dyDescent="0.25">
      <c r="A173" s="14"/>
      <c r="B173" s="14"/>
      <c r="C173" s="14"/>
      <c r="D173" s="14"/>
      <c r="E173" s="14"/>
      <c r="F173" s="14"/>
    </row>
    <row r="174" spans="1:6" x14ac:dyDescent="0.25">
      <c r="A174" s="14"/>
      <c r="B174" s="14"/>
      <c r="C174" s="14"/>
      <c r="D174" s="14"/>
      <c r="E174" s="14"/>
      <c r="F174" s="14"/>
    </row>
    <row r="175" spans="1:6" x14ac:dyDescent="0.25">
      <c r="A175" s="14"/>
      <c r="B175" s="14"/>
      <c r="C175" s="14"/>
      <c r="D175" s="14"/>
      <c r="E175" s="14"/>
      <c r="F175" s="14"/>
    </row>
    <row r="176" spans="1:6" x14ac:dyDescent="0.25">
      <c r="A176" s="14"/>
      <c r="B176" s="14"/>
      <c r="C176" s="14"/>
      <c r="D176" s="14"/>
      <c r="E176" s="14"/>
      <c r="F176" s="14"/>
    </row>
    <row r="177" spans="1:6" x14ac:dyDescent="0.25">
      <c r="A177" s="14"/>
      <c r="B177" s="14"/>
      <c r="C177" s="14"/>
      <c r="D177" s="14"/>
      <c r="E177" s="14"/>
      <c r="F177" s="14"/>
    </row>
    <row r="178" spans="1:6" x14ac:dyDescent="0.25">
      <c r="A178" s="14"/>
      <c r="B178" s="14"/>
      <c r="C178" s="14"/>
      <c r="D178" s="14"/>
      <c r="E178" s="14"/>
      <c r="F178" s="14"/>
    </row>
    <row r="179" spans="1:6" x14ac:dyDescent="0.25">
      <c r="A179" s="14"/>
      <c r="B179" s="14"/>
      <c r="C179" s="14"/>
      <c r="D179" s="14"/>
      <c r="E179" s="14"/>
      <c r="F179" s="14"/>
    </row>
    <row r="180" spans="1:6" x14ac:dyDescent="0.25">
      <c r="A180" s="14"/>
      <c r="B180" s="14"/>
      <c r="C180" s="14"/>
      <c r="D180" s="14"/>
      <c r="E180" s="14"/>
      <c r="F180" s="14"/>
    </row>
    <row r="181" spans="1:6" x14ac:dyDescent="0.25">
      <c r="A181" s="14"/>
      <c r="B181" s="14"/>
      <c r="C181" s="14"/>
      <c r="D181" s="14"/>
      <c r="E181" s="14"/>
      <c r="F181" s="14"/>
    </row>
    <row r="182" spans="1:6" x14ac:dyDescent="0.25">
      <c r="A182" s="14"/>
      <c r="B182" s="14"/>
      <c r="C182" s="14"/>
      <c r="D182" s="14"/>
      <c r="E182" s="14"/>
      <c r="F182" s="14"/>
    </row>
    <row r="183" spans="1:6" x14ac:dyDescent="0.25">
      <c r="A183" s="14"/>
      <c r="B183" s="14"/>
      <c r="C183" s="14"/>
      <c r="D183" s="14"/>
      <c r="E183" s="14"/>
      <c r="F183" s="14"/>
    </row>
    <row r="184" spans="1:6" x14ac:dyDescent="0.25">
      <c r="A184" s="14"/>
      <c r="B184" s="14"/>
      <c r="C184" s="14"/>
      <c r="D184" s="14"/>
      <c r="E184" s="14"/>
      <c r="F184" s="14"/>
    </row>
    <row r="185" spans="1:6" x14ac:dyDescent="0.25">
      <c r="A185" s="14"/>
      <c r="B185" s="14"/>
      <c r="C185" s="14"/>
      <c r="D185" s="14"/>
      <c r="E185" s="14"/>
      <c r="F185" s="14"/>
    </row>
  </sheetData>
  <mergeCells count="31">
    <mergeCell ref="J21:J22"/>
    <mergeCell ref="C20:C22"/>
    <mergeCell ref="B15:N15"/>
    <mergeCell ref="B11:N11"/>
    <mergeCell ref="B14:N14"/>
    <mergeCell ref="B12:N12"/>
    <mergeCell ref="B13:N13"/>
    <mergeCell ref="B16:N16"/>
    <mergeCell ref="H21:I21"/>
    <mergeCell ref="F21:F22"/>
    <mergeCell ref="K20:K22"/>
    <mergeCell ref="L21:M21"/>
    <mergeCell ref="D20:F20"/>
    <mergeCell ref="D21:E21"/>
    <mergeCell ref="B1:N1"/>
    <mergeCell ref="B2:N2"/>
    <mergeCell ref="B3:N3"/>
    <mergeCell ref="B4:N4"/>
    <mergeCell ref="B5:N5"/>
    <mergeCell ref="B10:N10"/>
    <mergeCell ref="N21:N22"/>
    <mergeCell ref="B7:N7"/>
    <mergeCell ref="B9:N9"/>
    <mergeCell ref="B6:N6"/>
    <mergeCell ref="B8:N8"/>
    <mergeCell ref="A20:A22"/>
    <mergeCell ref="B20:B22"/>
    <mergeCell ref="A18:N18"/>
    <mergeCell ref="G20:G22"/>
    <mergeCell ref="H20:J20"/>
    <mergeCell ref="L20:N20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64"/>
  <sheetViews>
    <sheetView showZeros="0" zoomScaleNormal="100" zoomScaleSheetLayoutView="100" workbookViewId="0">
      <selection activeCell="B14" sqref="B14:O14"/>
    </sheetView>
  </sheetViews>
  <sheetFormatPr defaultRowHeight="15" x14ac:dyDescent="0.25"/>
  <cols>
    <col min="1" max="1" width="5" style="2" customWidth="1"/>
    <col min="2" max="2" width="38.28515625" style="2" customWidth="1"/>
    <col min="3" max="3" width="6.7109375" style="3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6384" width="9.140625" style="2"/>
  </cols>
  <sheetData>
    <row r="1" spans="1:15" x14ac:dyDescent="0.25">
      <c r="B1" s="419" t="s">
        <v>381</v>
      </c>
      <c r="C1" s="419"/>
      <c r="D1" s="419"/>
      <c r="E1" s="419"/>
      <c r="F1" s="419"/>
      <c r="G1" s="419"/>
      <c r="H1" s="419"/>
      <c r="I1" s="419"/>
      <c r="J1" s="419"/>
      <c r="K1" s="419"/>
      <c r="L1" s="419"/>
      <c r="M1" s="419"/>
      <c r="N1" s="419"/>
      <c r="O1" s="419"/>
    </row>
    <row r="2" spans="1:15" x14ac:dyDescent="0.25">
      <c r="B2" s="419" t="s">
        <v>380</v>
      </c>
      <c r="C2" s="419"/>
      <c r="D2" s="419"/>
      <c r="E2" s="419"/>
      <c r="F2" s="419"/>
      <c r="G2" s="419"/>
      <c r="H2" s="419"/>
      <c r="I2" s="419"/>
      <c r="J2" s="419"/>
      <c r="K2" s="419"/>
      <c r="L2" s="419"/>
      <c r="M2" s="419"/>
      <c r="N2" s="419"/>
      <c r="O2" s="419"/>
    </row>
    <row r="3" spans="1:15" x14ac:dyDescent="0.25">
      <c r="B3" s="419" t="s">
        <v>379</v>
      </c>
      <c r="C3" s="419"/>
      <c r="D3" s="419"/>
      <c r="E3" s="419"/>
      <c r="F3" s="419"/>
      <c r="G3" s="419"/>
      <c r="H3" s="419"/>
      <c r="I3" s="419"/>
      <c r="J3" s="419"/>
      <c r="K3" s="419"/>
      <c r="L3" s="419"/>
      <c r="M3" s="419"/>
      <c r="N3" s="419"/>
      <c r="O3" s="419"/>
    </row>
    <row r="4" spans="1:15" x14ac:dyDescent="0.25">
      <c r="B4" s="419" t="s">
        <v>395</v>
      </c>
      <c r="C4" s="419"/>
      <c r="D4" s="419"/>
      <c r="E4" s="419"/>
      <c r="F4" s="419"/>
      <c r="G4" s="419"/>
      <c r="H4" s="419"/>
      <c r="I4" s="419"/>
      <c r="J4" s="419"/>
      <c r="K4" s="419"/>
      <c r="L4" s="419"/>
      <c r="M4" s="419"/>
      <c r="N4" s="419"/>
      <c r="O4" s="419"/>
    </row>
    <row r="5" spans="1:15" ht="15" customHeight="1" x14ac:dyDescent="0.25">
      <c r="B5" s="420" t="s">
        <v>377</v>
      </c>
      <c r="C5" s="420"/>
      <c r="D5" s="420"/>
      <c r="E5" s="420"/>
      <c r="F5" s="420"/>
      <c r="G5" s="420"/>
      <c r="H5" s="420"/>
      <c r="I5" s="420"/>
      <c r="J5" s="420"/>
      <c r="K5" s="420"/>
      <c r="L5" s="420"/>
      <c r="M5" s="420"/>
      <c r="N5" s="420"/>
      <c r="O5" s="420"/>
    </row>
    <row r="6" spans="1:15" ht="15" customHeight="1" x14ac:dyDescent="0.25">
      <c r="B6" s="420" t="s">
        <v>402</v>
      </c>
      <c r="C6" s="420"/>
      <c r="D6" s="420"/>
      <c r="E6" s="420"/>
      <c r="F6" s="420"/>
      <c r="G6" s="420"/>
      <c r="H6" s="420"/>
      <c r="I6" s="420"/>
      <c r="J6" s="420"/>
      <c r="K6" s="420"/>
      <c r="L6" s="420"/>
      <c r="M6" s="420"/>
      <c r="N6" s="420"/>
      <c r="O6" s="420"/>
    </row>
    <row r="7" spans="1:15" ht="15" customHeight="1" x14ac:dyDescent="0.25">
      <c r="B7" s="420" t="s">
        <v>411</v>
      </c>
      <c r="C7" s="420"/>
      <c r="D7" s="420"/>
      <c r="E7" s="420"/>
      <c r="F7" s="420"/>
      <c r="G7" s="420"/>
      <c r="H7" s="420"/>
      <c r="I7" s="420"/>
      <c r="J7" s="420"/>
      <c r="K7" s="420"/>
      <c r="L7" s="420"/>
      <c r="M7" s="420"/>
      <c r="N7" s="420"/>
      <c r="O7" s="420"/>
    </row>
    <row r="8" spans="1:15" ht="15" customHeight="1" x14ac:dyDescent="0.25">
      <c r="B8" s="420" t="s">
        <v>404</v>
      </c>
      <c r="C8" s="420"/>
      <c r="D8" s="420"/>
      <c r="E8" s="420"/>
      <c r="F8" s="420"/>
      <c r="G8" s="420"/>
      <c r="H8" s="420"/>
      <c r="I8" s="420"/>
      <c r="J8" s="420"/>
      <c r="K8" s="420"/>
      <c r="L8" s="420"/>
      <c r="M8" s="420"/>
      <c r="N8" s="420"/>
      <c r="O8" s="420"/>
    </row>
    <row r="9" spans="1:15" ht="15" customHeight="1" x14ac:dyDescent="0.25">
      <c r="B9" s="420" t="s">
        <v>431</v>
      </c>
      <c r="C9" s="420"/>
      <c r="D9" s="420"/>
      <c r="E9" s="420"/>
      <c r="F9" s="420"/>
      <c r="G9" s="420"/>
      <c r="H9" s="420"/>
      <c r="I9" s="420"/>
      <c r="J9" s="420"/>
      <c r="K9" s="420"/>
      <c r="L9" s="420"/>
      <c r="M9" s="420"/>
      <c r="N9" s="420"/>
      <c r="O9" s="420"/>
    </row>
    <row r="10" spans="1:15" ht="15" customHeight="1" x14ac:dyDescent="0.25">
      <c r="B10" s="420" t="s">
        <v>420</v>
      </c>
      <c r="C10" s="420"/>
      <c r="D10" s="420"/>
      <c r="E10" s="420"/>
      <c r="F10" s="420"/>
      <c r="G10" s="420"/>
      <c r="H10" s="420"/>
      <c r="I10" s="420"/>
      <c r="J10" s="420"/>
      <c r="K10" s="420"/>
      <c r="L10" s="420"/>
      <c r="M10" s="420"/>
      <c r="N10" s="420"/>
      <c r="O10" s="420"/>
    </row>
    <row r="11" spans="1:15" ht="15" customHeight="1" x14ac:dyDescent="0.25">
      <c r="B11" s="420" t="s">
        <v>496</v>
      </c>
      <c r="C11" s="420"/>
      <c r="D11" s="420"/>
      <c r="E11" s="420"/>
      <c r="F11" s="420"/>
      <c r="G11" s="420"/>
      <c r="H11" s="420"/>
      <c r="I11" s="420"/>
      <c r="J11" s="420"/>
      <c r="K11" s="420"/>
      <c r="L11" s="420"/>
      <c r="M11" s="420"/>
      <c r="N11" s="420"/>
      <c r="O11" s="420"/>
    </row>
    <row r="12" spans="1:15" ht="15" customHeight="1" x14ac:dyDescent="0.25">
      <c r="B12" s="420" t="s">
        <v>495</v>
      </c>
      <c r="C12" s="420"/>
      <c r="D12" s="420"/>
      <c r="E12" s="420"/>
      <c r="F12" s="420"/>
      <c r="G12" s="420"/>
      <c r="H12" s="420"/>
      <c r="I12" s="420"/>
      <c r="J12" s="420"/>
      <c r="K12" s="420"/>
      <c r="L12" s="420"/>
      <c r="M12" s="420"/>
      <c r="N12" s="420"/>
      <c r="O12" s="420"/>
    </row>
    <row r="13" spans="1:15" ht="15" customHeight="1" x14ac:dyDescent="0.25">
      <c r="B13" s="420" t="s">
        <v>514</v>
      </c>
      <c r="C13" s="420"/>
      <c r="D13" s="420"/>
      <c r="E13" s="420"/>
      <c r="F13" s="420"/>
      <c r="G13" s="420"/>
      <c r="H13" s="420"/>
      <c r="I13" s="420"/>
      <c r="J13" s="420"/>
      <c r="K13" s="420"/>
      <c r="L13" s="420"/>
      <c r="M13" s="420"/>
      <c r="N13" s="420"/>
      <c r="O13" s="420"/>
    </row>
    <row r="14" spans="1:15" ht="15" customHeight="1" x14ac:dyDescent="0.25">
      <c r="B14" s="420" t="s">
        <v>511</v>
      </c>
      <c r="C14" s="420"/>
      <c r="D14" s="420"/>
      <c r="E14" s="420"/>
      <c r="F14" s="420"/>
      <c r="G14" s="420"/>
      <c r="H14" s="420"/>
      <c r="I14" s="420"/>
      <c r="J14" s="420"/>
      <c r="K14" s="420"/>
      <c r="L14" s="420"/>
      <c r="M14" s="420"/>
      <c r="N14" s="420"/>
      <c r="O14" s="420"/>
    </row>
    <row r="15" spans="1:15" x14ac:dyDescent="0.25"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</row>
    <row r="16" spans="1:15" ht="27.75" customHeight="1" x14ac:dyDescent="0.25">
      <c r="A16" s="395" t="s">
        <v>410</v>
      </c>
      <c r="B16" s="395"/>
      <c r="C16" s="395"/>
      <c r="D16" s="395"/>
      <c r="E16" s="395"/>
      <c r="F16" s="395"/>
      <c r="G16" s="395"/>
      <c r="H16" s="395"/>
      <c r="I16" s="395"/>
      <c r="J16" s="395"/>
      <c r="K16" s="395"/>
      <c r="L16" s="395"/>
      <c r="M16" s="395"/>
      <c r="N16" s="395"/>
      <c r="O16" s="395"/>
    </row>
    <row r="17" spans="1:17" ht="17.25" customHeight="1" x14ac:dyDescent="0.25">
      <c r="G17" s="4"/>
      <c r="H17" s="4"/>
      <c r="I17" s="4"/>
      <c r="J17" s="4"/>
      <c r="K17" s="4"/>
      <c r="L17" s="4"/>
      <c r="M17" s="4"/>
      <c r="N17" s="4"/>
      <c r="O17" s="4" t="s">
        <v>187</v>
      </c>
    </row>
    <row r="18" spans="1:17" ht="15" customHeight="1" x14ac:dyDescent="0.25">
      <c r="A18" s="404" t="s">
        <v>5</v>
      </c>
      <c r="B18" s="407" t="s">
        <v>430</v>
      </c>
      <c r="C18" s="407" t="s">
        <v>60</v>
      </c>
      <c r="D18" s="397" t="s">
        <v>425</v>
      </c>
      <c r="E18" s="400" t="s">
        <v>217</v>
      </c>
      <c r="F18" s="401"/>
      <c r="G18" s="402"/>
      <c r="H18" s="410" t="s">
        <v>427</v>
      </c>
      <c r="I18" s="413" t="s">
        <v>217</v>
      </c>
      <c r="J18" s="414"/>
      <c r="K18" s="414"/>
      <c r="L18" s="396" t="s">
        <v>0</v>
      </c>
      <c r="M18" s="396" t="s">
        <v>217</v>
      </c>
      <c r="N18" s="396"/>
      <c r="O18" s="396"/>
    </row>
    <row r="19" spans="1:17" x14ac:dyDescent="0.25">
      <c r="A19" s="405"/>
      <c r="B19" s="408"/>
      <c r="C19" s="408"/>
      <c r="D19" s="398"/>
      <c r="E19" s="400" t="s">
        <v>1</v>
      </c>
      <c r="F19" s="402"/>
      <c r="G19" s="397" t="s">
        <v>2</v>
      </c>
      <c r="H19" s="411"/>
      <c r="I19" s="413" t="s">
        <v>1</v>
      </c>
      <c r="J19" s="415"/>
      <c r="K19" s="421" t="s">
        <v>2</v>
      </c>
      <c r="L19" s="396"/>
      <c r="M19" s="396" t="s">
        <v>1</v>
      </c>
      <c r="N19" s="396"/>
      <c r="O19" s="384" t="s">
        <v>2</v>
      </c>
    </row>
    <row r="20" spans="1:17" ht="49.5" customHeight="1" x14ac:dyDescent="0.25">
      <c r="A20" s="406"/>
      <c r="B20" s="409"/>
      <c r="C20" s="409"/>
      <c r="D20" s="399"/>
      <c r="E20" s="233" t="s">
        <v>3</v>
      </c>
      <c r="F20" s="297" t="s">
        <v>4</v>
      </c>
      <c r="G20" s="399"/>
      <c r="H20" s="412"/>
      <c r="I20" s="231" t="s">
        <v>3</v>
      </c>
      <c r="J20" s="303" t="s">
        <v>4</v>
      </c>
      <c r="K20" s="422"/>
      <c r="L20" s="396"/>
      <c r="M20" s="296" t="s">
        <v>3</v>
      </c>
      <c r="N20" s="302" t="s">
        <v>4</v>
      </c>
      <c r="O20" s="384"/>
    </row>
    <row r="21" spans="1:17" ht="15.95" customHeight="1" x14ac:dyDescent="0.25">
      <c r="A21" s="50" t="s">
        <v>79</v>
      </c>
      <c r="B21" s="418" t="s">
        <v>6</v>
      </c>
      <c r="C21" s="418"/>
      <c r="D21" s="418"/>
      <c r="E21" s="418"/>
      <c r="F21" s="418"/>
      <c r="G21" s="418"/>
      <c r="H21" s="418"/>
      <c r="I21" s="418"/>
      <c r="J21" s="418"/>
      <c r="K21" s="418"/>
      <c r="L21" s="418"/>
      <c r="M21" s="418"/>
      <c r="N21" s="418"/>
      <c r="O21" s="418"/>
    </row>
    <row r="22" spans="1:17" ht="15" customHeight="1" x14ac:dyDescent="0.25">
      <c r="A22" s="7" t="s">
        <v>201</v>
      </c>
      <c r="B22" s="14" t="s">
        <v>63</v>
      </c>
      <c r="C22" s="80" t="s">
        <v>9</v>
      </c>
      <c r="D22" s="200">
        <f>E22+G22</f>
        <v>65969</v>
      </c>
      <c r="E22" s="200">
        <v>65969</v>
      </c>
      <c r="F22" s="200">
        <v>48950</v>
      </c>
      <c r="G22" s="200"/>
      <c r="H22" s="201">
        <f>I22+K22</f>
        <v>0</v>
      </c>
      <c r="I22" s="201"/>
      <c r="J22" s="201"/>
      <c r="K22" s="219"/>
      <c r="L22" s="81">
        <f>M22+O22</f>
        <v>65969</v>
      </c>
      <c r="M22" s="81">
        <f>E22+I22</f>
        <v>65969</v>
      </c>
      <c r="N22" s="81">
        <f>F22+J22</f>
        <v>48950</v>
      </c>
      <c r="O22" s="81">
        <f>G22+K22</f>
        <v>0</v>
      </c>
      <c r="P22" s="229" t="s">
        <v>394</v>
      </c>
      <c r="Q22" s="228">
        <f>SUMIF(C22:C220,1,L22:L220)</f>
        <v>4059517</v>
      </c>
    </row>
    <row r="23" spans="1:17" ht="15" customHeight="1" x14ac:dyDescent="0.25">
      <c r="A23" s="7" t="s">
        <v>80</v>
      </c>
      <c r="B23" s="8" t="s">
        <v>20</v>
      </c>
      <c r="C23" s="9"/>
      <c r="D23" s="200">
        <f>D24+D25+D26+D27</f>
        <v>2799418</v>
      </c>
      <c r="E23" s="200">
        <f>E24+E25+E26+E27</f>
        <v>2697616</v>
      </c>
      <c r="F23" s="200">
        <f>F24+F25+F26+F27</f>
        <v>1308977</v>
      </c>
      <c r="G23" s="200">
        <f>G24+G25+G26+G27</f>
        <v>101802</v>
      </c>
      <c r="H23" s="201">
        <f>H24+H25+H26+H27</f>
        <v>56900</v>
      </c>
      <c r="I23" s="201">
        <f>I24+I25+I26+I27</f>
        <v>36100</v>
      </c>
      <c r="J23" s="201">
        <f>J24+J25+J26+J27</f>
        <v>9162</v>
      </c>
      <c r="K23" s="219">
        <f>K24+K25+K26+K27</f>
        <v>20800</v>
      </c>
      <c r="L23" s="81">
        <f>L24+L25+L26+L27</f>
        <v>2856318</v>
      </c>
      <c r="M23" s="81">
        <f>M24+M25+M26+M27</f>
        <v>2733716</v>
      </c>
      <c r="N23" s="81">
        <f>N24+N25+N26+N27</f>
        <v>1318139</v>
      </c>
      <c r="O23" s="81">
        <f>O24+O25+O26+O27</f>
        <v>122602</v>
      </c>
      <c r="P23" s="229" t="s">
        <v>393</v>
      </c>
      <c r="Q23" s="228">
        <f>SUMIF(C22:C220,2,L22:L220)</f>
        <v>0</v>
      </c>
    </row>
    <row r="24" spans="1:17" ht="15" customHeight="1" x14ac:dyDescent="0.25">
      <c r="A24" s="13"/>
      <c r="B24" s="14"/>
      <c r="C24" s="9" t="s">
        <v>9</v>
      </c>
      <c r="D24" s="197">
        <f>E24+G24</f>
        <v>2161383</v>
      </c>
      <c r="E24" s="197">
        <v>2125629</v>
      </c>
      <c r="F24" s="197">
        <v>1308977</v>
      </c>
      <c r="G24" s="197">
        <v>35754</v>
      </c>
      <c r="H24" s="201">
        <f>I24+K24</f>
        <v>33700</v>
      </c>
      <c r="I24" s="196">
        <v>21900</v>
      </c>
      <c r="J24" s="196">
        <v>9162</v>
      </c>
      <c r="K24" s="208">
        <v>11800</v>
      </c>
      <c r="L24" s="10">
        <f>M24+O24</f>
        <v>2195083</v>
      </c>
      <c r="M24" s="10">
        <f>E24+I24</f>
        <v>2147529</v>
      </c>
      <c r="N24" s="10">
        <f>F24+J24</f>
        <v>1318139</v>
      </c>
      <c r="O24" s="10">
        <f>G24+K24</f>
        <v>47554</v>
      </c>
      <c r="P24" s="229" t="s">
        <v>392</v>
      </c>
      <c r="Q24" s="228">
        <f>SUMIF(C22:C220,3,L22:L220)</f>
        <v>93905</v>
      </c>
    </row>
    <row r="25" spans="1:17" ht="15" customHeight="1" x14ac:dyDescent="0.25">
      <c r="A25" s="13"/>
      <c r="B25" s="52"/>
      <c r="C25" s="9" t="s">
        <v>25</v>
      </c>
      <c r="D25" s="197">
        <f>E25+G25</f>
        <v>443990</v>
      </c>
      <c r="E25" s="197">
        <v>421385</v>
      </c>
      <c r="F25" s="197"/>
      <c r="G25" s="197">
        <v>22605</v>
      </c>
      <c r="H25" s="201">
        <f>I25+K25</f>
        <v>0</v>
      </c>
      <c r="I25" s="196"/>
      <c r="J25" s="196"/>
      <c r="K25" s="208"/>
      <c r="L25" s="10">
        <f>M25+O25</f>
        <v>443990</v>
      </c>
      <c r="M25" s="10">
        <f>E25+I25</f>
        <v>421385</v>
      </c>
      <c r="N25" s="10">
        <f>F25+J25</f>
        <v>0</v>
      </c>
      <c r="O25" s="10">
        <f>G25+K25</f>
        <v>22605</v>
      </c>
      <c r="P25" s="229" t="s">
        <v>391</v>
      </c>
      <c r="Q25" s="228">
        <f>SUMIF(C22:C220,4,L22:L220)</f>
        <v>747012</v>
      </c>
    </row>
    <row r="26" spans="1:17" ht="15" customHeight="1" x14ac:dyDescent="0.25">
      <c r="A26" s="13"/>
      <c r="B26" s="53"/>
      <c r="C26" s="9" t="s">
        <v>22</v>
      </c>
      <c r="D26" s="197">
        <f>E26+G26</f>
        <v>194045</v>
      </c>
      <c r="E26" s="197">
        <v>150602</v>
      </c>
      <c r="F26" s="197"/>
      <c r="G26" s="197">
        <v>43443</v>
      </c>
      <c r="H26" s="201">
        <f>I26+K26</f>
        <v>0</v>
      </c>
      <c r="I26" s="196"/>
      <c r="J26" s="196"/>
      <c r="K26" s="208"/>
      <c r="L26" s="10">
        <f>M26+O26</f>
        <v>194045</v>
      </c>
      <c r="M26" s="10">
        <f>E26+I26</f>
        <v>150602</v>
      </c>
      <c r="N26" s="10">
        <f>F26+J26</f>
        <v>0</v>
      </c>
      <c r="O26" s="10">
        <f>G26+K26</f>
        <v>43443</v>
      </c>
      <c r="P26" s="229"/>
      <c r="Q26" s="228"/>
    </row>
    <row r="27" spans="1:17" ht="15" customHeight="1" x14ac:dyDescent="0.25">
      <c r="A27" s="13"/>
      <c r="B27" s="53"/>
      <c r="C27" s="9">
        <v>10</v>
      </c>
      <c r="D27" s="197">
        <f>E27+G27</f>
        <v>0</v>
      </c>
      <c r="E27" s="197"/>
      <c r="F27" s="197"/>
      <c r="G27" s="197"/>
      <c r="H27" s="201">
        <f>I27+K27</f>
        <v>23200</v>
      </c>
      <c r="I27" s="196">
        <v>14200</v>
      </c>
      <c r="J27" s="196"/>
      <c r="K27" s="208">
        <v>9000</v>
      </c>
      <c r="L27" s="10">
        <f>M27+O27</f>
        <v>23200</v>
      </c>
      <c r="M27" s="10">
        <f>E27+I27</f>
        <v>14200</v>
      </c>
      <c r="N27" s="10">
        <f>F27+J27</f>
        <v>0</v>
      </c>
      <c r="O27" s="10">
        <f>G27+K27</f>
        <v>9000</v>
      </c>
      <c r="P27" s="229" t="s">
        <v>390</v>
      </c>
      <c r="Q27" s="228">
        <f>SUMIF(C23:C221,5,L23:L221)</f>
        <v>1505492</v>
      </c>
    </row>
    <row r="28" spans="1:17" ht="15" customHeight="1" x14ac:dyDescent="0.25">
      <c r="A28" s="7" t="s">
        <v>81</v>
      </c>
      <c r="B28" s="8" t="s">
        <v>7</v>
      </c>
      <c r="C28" s="9"/>
      <c r="D28" s="197">
        <f>SUM(D29:D33)</f>
        <v>76848</v>
      </c>
      <c r="E28" s="197">
        <f>SUM(E29:E33)</f>
        <v>76848</v>
      </c>
      <c r="F28" s="197">
        <f>SUM(F29:F33)</f>
        <v>49121</v>
      </c>
      <c r="G28" s="197">
        <f>SUM(G29:G33)</f>
        <v>0</v>
      </c>
      <c r="H28" s="196">
        <f>SUM(H29:H33)</f>
        <v>0</v>
      </c>
      <c r="I28" s="196">
        <f>SUM(I29:I33)</f>
        <v>0</v>
      </c>
      <c r="J28" s="196">
        <f>SUM(J29:J33)</f>
        <v>0</v>
      </c>
      <c r="K28" s="208">
        <f>SUM(K29:K33)</f>
        <v>0</v>
      </c>
      <c r="L28" s="10">
        <f>SUM(L29:L33)</f>
        <v>76848</v>
      </c>
      <c r="M28" s="10">
        <f>SUM(M29:M33)</f>
        <v>76848</v>
      </c>
      <c r="N28" s="10">
        <f>SUM(N29:N33)</f>
        <v>49121</v>
      </c>
      <c r="O28" s="10">
        <f>SUM(O29:O33)</f>
        <v>0</v>
      </c>
      <c r="P28" s="229" t="s">
        <v>389</v>
      </c>
      <c r="Q28" s="228">
        <f>SUMIF(C22:C220,6,L22:L220)</f>
        <v>1279722</v>
      </c>
    </row>
    <row r="29" spans="1:17" ht="15" customHeight="1" x14ac:dyDescent="0.25">
      <c r="A29" s="13"/>
      <c r="C29" s="9" t="s">
        <v>9</v>
      </c>
      <c r="D29" s="197">
        <f>E29+G29</f>
        <v>33853</v>
      </c>
      <c r="E29" s="197">
        <v>33853</v>
      </c>
      <c r="F29" s="197">
        <v>20319</v>
      </c>
      <c r="G29" s="197"/>
      <c r="H29" s="201">
        <f>I29+K29</f>
        <v>0</v>
      </c>
      <c r="I29" s="196"/>
      <c r="J29" s="196"/>
      <c r="K29" s="208"/>
      <c r="L29" s="10">
        <f>M29+O29</f>
        <v>33853</v>
      </c>
      <c r="M29" s="10">
        <f>E29+I29</f>
        <v>33853</v>
      </c>
      <c r="N29" s="10">
        <f>F29+J29</f>
        <v>20319</v>
      </c>
      <c r="O29" s="10">
        <f>G29+K29</f>
        <v>0</v>
      </c>
      <c r="P29" s="229" t="s">
        <v>388</v>
      </c>
      <c r="Q29" s="228">
        <f>SUMIF(C22:C220,7,L22:L220)</f>
        <v>39433</v>
      </c>
    </row>
    <row r="30" spans="1:17" ht="15" customHeight="1" x14ac:dyDescent="0.25">
      <c r="A30" s="13"/>
      <c r="C30" s="9" t="s">
        <v>33</v>
      </c>
      <c r="D30" s="197">
        <f>E30+G30</f>
        <v>2255</v>
      </c>
      <c r="E30" s="197">
        <v>2255</v>
      </c>
      <c r="F30" s="197">
        <v>1722</v>
      </c>
      <c r="G30" s="197"/>
      <c r="H30" s="201"/>
      <c r="I30" s="196"/>
      <c r="J30" s="196"/>
      <c r="K30" s="208"/>
      <c r="L30" s="10">
        <f>M30+O30</f>
        <v>2255</v>
      </c>
      <c r="M30" s="10">
        <f>E30+I30</f>
        <v>2255</v>
      </c>
      <c r="N30" s="10">
        <f>F30+J30</f>
        <v>1722</v>
      </c>
      <c r="O30" s="10">
        <f>G30+K30</f>
        <v>0</v>
      </c>
      <c r="P30" s="229" t="s">
        <v>387</v>
      </c>
      <c r="Q30" s="228">
        <f>SUMIF(C22:C220,8,L22:L220)</f>
        <v>1887821</v>
      </c>
    </row>
    <row r="31" spans="1:17" ht="15" customHeight="1" x14ac:dyDescent="0.25">
      <c r="A31" s="13"/>
      <c r="C31" s="9" t="s">
        <v>22</v>
      </c>
      <c r="D31" s="197">
        <f>E31+G31</f>
        <v>19337</v>
      </c>
      <c r="E31" s="197">
        <v>19337</v>
      </c>
      <c r="F31" s="197">
        <v>14763</v>
      </c>
      <c r="G31" s="197"/>
      <c r="H31" s="201"/>
      <c r="I31" s="196"/>
      <c r="J31" s="196"/>
      <c r="K31" s="208"/>
      <c r="L31" s="10">
        <f>M31+O31</f>
        <v>19337</v>
      </c>
      <c r="M31" s="10">
        <f>E31+I31</f>
        <v>19337</v>
      </c>
      <c r="N31" s="10">
        <f>F31+J31</f>
        <v>14763</v>
      </c>
      <c r="O31" s="10">
        <f>G31+K31</f>
        <v>0</v>
      </c>
      <c r="P31" s="229" t="s">
        <v>386</v>
      </c>
      <c r="Q31" s="228">
        <f>SUMIF(C22:C220,9,L22:L220)</f>
        <v>5875632</v>
      </c>
    </row>
    <row r="32" spans="1:17" ht="15" customHeight="1" x14ac:dyDescent="0.25">
      <c r="A32" s="13"/>
      <c r="C32" s="54" t="s">
        <v>32</v>
      </c>
      <c r="D32" s="197">
        <f>E32+G32</f>
        <v>8161</v>
      </c>
      <c r="E32" s="197">
        <v>8161</v>
      </c>
      <c r="F32" s="197">
        <v>2251</v>
      </c>
      <c r="G32" s="197"/>
      <c r="H32" s="201"/>
      <c r="I32" s="196"/>
      <c r="J32" s="196"/>
      <c r="K32" s="208"/>
      <c r="L32" s="10">
        <f>M32+O32</f>
        <v>8161</v>
      </c>
      <c r="M32" s="10">
        <f>E32+I32</f>
        <v>8161</v>
      </c>
      <c r="N32" s="10">
        <f>F32+J32</f>
        <v>2251</v>
      </c>
      <c r="O32" s="10">
        <f>G32+K32</f>
        <v>0</v>
      </c>
      <c r="P32" s="229" t="s">
        <v>385</v>
      </c>
      <c r="Q32" s="228">
        <f>SUMIF(C22:C220,10,L22:L220)</f>
        <v>3738336</v>
      </c>
    </row>
    <row r="33" spans="1:17" ht="15" customHeight="1" x14ac:dyDescent="0.25">
      <c r="A33" s="31"/>
      <c r="B33" s="52"/>
      <c r="C33" s="54" t="s">
        <v>24</v>
      </c>
      <c r="D33" s="197">
        <f>E33+G33</f>
        <v>13242</v>
      </c>
      <c r="E33" s="197">
        <v>13242</v>
      </c>
      <c r="F33" s="197">
        <v>10066</v>
      </c>
      <c r="G33" s="197"/>
      <c r="H33" s="201"/>
      <c r="I33" s="196"/>
      <c r="J33" s="196"/>
      <c r="K33" s="208"/>
      <c r="L33" s="10">
        <f>M33+O33</f>
        <v>13242</v>
      </c>
      <c r="M33" s="10">
        <f>E33+I33</f>
        <v>13242</v>
      </c>
      <c r="N33" s="10">
        <f>F33+J33</f>
        <v>10066</v>
      </c>
      <c r="O33" s="10">
        <f>G33+K33</f>
        <v>0</v>
      </c>
      <c r="P33" s="227" t="s">
        <v>190</v>
      </c>
      <c r="Q33" s="226">
        <f>SUM(Q22:Q32)</f>
        <v>19226870</v>
      </c>
    </row>
    <row r="34" spans="1:17" ht="15" customHeight="1" x14ac:dyDescent="0.25">
      <c r="A34" s="7" t="s">
        <v>82</v>
      </c>
      <c r="B34" s="8" t="s">
        <v>10</v>
      </c>
      <c r="C34" s="9"/>
      <c r="D34" s="197">
        <f>SUM(D35:D38)</f>
        <v>84982</v>
      </c>
      <c r="E34" s="197">
        <f>SUM(E35:E38)</f>
        <v>59282</v>
      </c>
      <c r="F34" s="197">
        <f>SUM(F35:F38)</f>
        <v>41280</v>
      </c>
      <c r="G34" s="197">
        <f>SUM(G35:G38)</f>
        <v>25700</v>
      </c>
      <c r="H34" s="196">
        <f>SUM(H35:H38)</f>
        <v>8900</v>
      </c>
      <c r="I34" s="196">
        <f>SUM(I35:I38)</f>
        <v>200</v>
      </c>
      <c r="J34" s="196">
        <f>SUM(J35:J38)</f>
        <v>0</v>
      </c>
      <c r="K34" s="208">
        <f>SUM(K35:K38)</f>
        <v>8700</v>
      </c>
      <c r="L34" s="10">
        <f>SUM(L35:L38)</f>
        <v>93882</v>
      </c>
      <c r="M34" s="10">
        <f>SUM(M35:M38)</f>
        <v>59482</v>
      </c>
      <c r="N34" s="10">
        <f>SUM(N35:N38)</f>
        <v>41280</v>
      </c>
      <c r="O34" s="10">
        <f>SUM(O35:O38)</f>
        <v>34400</v>
      </c>
      <c r="P34" s="151"/>
      <c r="Q34" s="151"/>
    </row>
    <row r="35" spans="1:17" ht="15" customHeight="1" x14ac:dyDescent="0.25">
      <c r="A35" s="13"/>
      <c r="C35" s="9" t="s">
        <v>9</v>
      </c>
      <c r="D35" s="197">
        <f>E35+G35</f>
        <v>51813</v>
      </c>
      <c r="E35" s="197">
        <v>26113</v>
      </c>
      <c r="F35" s="197">
        <v>16109</v>
      </c>
      <c r="G35" s="197">
        <v>25700</v>
      </c>
      <c r="H35" s="201">
        <f>I35+K35</f>
        <v>8900</v>
      </c>
      <c r="I35" s="196">
        <v>200</v>
      </c>
      <c r="J35" s="196"/>
      <c r="K35" s="208">
        <v>8700</v>
      </c>
      <c r="L35" s="10">
        <f>M35+O35</f>
        <v>60713</v>
      </c>
      <c r="M35" s="10">
        <f>E35+I35</f>
        <v>26313</v>
      </c>
      <c r="N35" s="10">
        <f>F35+J35</f>
        <v>16109</v>
      </c>
      <c r="O35" s="10">
        <f>G35+K35</f>
        <v>34400</v>
      </c>
      <c r="P35" s="151"/>
      <c r="Q35" s="151">
        <f>Q33-L223</f>
        <v>0</v>
      </c>
    </row>
    <row r="36" spans="1:17" ht="15" customHeight="1" x14ac:dyDescent="0.25">
      <c r="A36" s="13"/>
      <c r="C36" s="9" t="s">
        <v>33</v>
      </c>
      <c r="D36" s="197">
        <f>E36+G36</f>
        <v>2245</v>
      </c>
      <c r="E36" s="197">
        <v>2245</v>
      </c>
      <c r="F36" s="197">
        <v>1714</v>
      </c>
      <c r="G36" s="197"/>
      <c r="H36" s="201"/>
      <c r="I36" s="196"/>
      <c r="J36" s="196"/>
      <c r="K36" s="208"/>
      <c r="L36" s="10">
        <f>M36+O36</f>
        <v>2245</v>
      </c>
      <c r="M36" s="10">
        <f>E36+I36</f>
        <v>2245</v>
      </c>
      <c r="N36" s="10">
        <f>F36+J36</f>
        <v>1714</v>
      </c>
      <c r="O36" s="10">
        <f>G36+K36</f>
        <v>0</v>
      </c>
    </row>
    <row r="37" spans="1:17" ht="15" customHeight="1" x14ac:dyDescent="0.25">
      <c r="A37" s="13"/>
      <c r="C37" s="9" t="s">
        <v>22</v>
      </c>
      <c r="D37" s="197">
        <f>E37+G37</f>
        <v>17452</v>
      </c>
      <c r="E37" s="197">
        <v>17452</v>
      </c>
      <c r="F37" s="197">
        <v>13324</v>
      </c>
      <c r="G37" s="197"/>
      <c r="H37" s="201"/>
      <c r="I37" s="196"/>
      <c r="J37" s="196"/>
      <c r="K37" s="208"/>
      <c r="L37" s="10">
        <f>M37+O37</f>
        <v>17452</v>
      </c>
      <c r="M37" s="10">
        <f>E37+I37</f>
        <v>17452</v>
      </c>
      <c r="N37" s="10">
        <f>F37+J37</f>
        <v>13324</v>
      </c>
      <c r="O37" s="10">
        <f>G37+K37</f>
        <v>0</v>
      </c>
    </row>
    <row r="38" spans="1:17" ht="15" customHeight="1" x14ac:dyDescent="0.25">
      <c r="A38" s="31"/>
      <c r="B38" s="52"/>
      <c r="C38" s="54" t="s">
        <v>24</v>
      </c>
      <c r="D38" s="197">
        <f>E38+G38</f>
        <v>13472</v>
      </c>
      <c r="E38" s="197">
        <v>13472</v>
      </c>
      <c r="F38" s="197">
        <v>10133</v>
      </c>
      <c r="G38" s="197"/>
      <c r="H38" s="201"/>
      <c r="I38" s="196"/>
      <c r="J38" s="196"/>
      <c r="K38" s="208"/>
      <c r="L38" s="10">
        <f>M38+O38</f>
        <v>13472</v>
      </c>
      <c r="M38" s="10">
        <f>E38+I38</f>
        <v>13472</v>
      </c>
      <c r="N38" s="10">
        <f>F38+J38</f>
        <v>10133</v>
      </c>
      <c r="O38" s="10">
        <f>G38+K38</f>
        <v>0</v>
      </c>
    </row>
    <row r="39" spans="1:17" ht="15" customHeight="1" x14ac:dyDescent="0.25">
      <c r="A39" s="7" t="s">
        <v>83</v>
      </c>
      <c r="B39" s="8" t="s">
        <v>11</v>
      </c>
      <c r="C39" s="9"/>
      <c r="D39" s="197">
        <f>SUM(D40:D44)</f>
        <v>119104</v>
      </c>
      <c r="E39" s="197">
        <f>SUM(E40:E44)</f>
        <v>119104</v>
      </c>
      <c r="F39" s="197">
        <f>SUM(F40:F44)</f>
        <v>76956</v>
      </c>
      <c r="G39" s="197">
        <f>SUM(G40:G44)</f>
        <v>0</v>
      </c>
      <c r="H39" s="196">
        <f>SUM(H40:H44)</f>
        <v>0</v>
      </c>
      <c r="I39" s="196">
        <f>SUM(I40:I44)</f>
        <v>0</v>
      </c>
      <c r="J39" s="196">
        <f>SUM(J40:J44)</f>
        <v>0</v>
      </c>
      <c r="K39" s="208">
        <f>SUM(K40:K44)</f>
        <v>0</v>
      </c>
      <c r="L39" s="10">
        <f>SUM(L40:L44)</f>
        <v>119104</v>
      </c>
      <c r="M39" s="10">
        <f>SUM(M40:M44)</f>
        <v>119104</v>
      </c>
      <c r="N39" s="10">
        <f>SUM(N40:N44)</f>
        <v>76956</v>
      </c>
      <c r="O39" s="10">
        <f>SUM(O40:O44)</f>
        <v>0</v>
      </c>
    </row>
    <row r="40" spans="1:17" ht="15" customHeight="1" x14ac:dyDescent="0.25">
      <c r="A40" s="13"/>
      <c r="C40" s="9" t="s">
        <v>9</v>
      </c>
      <c r="D40" s="197">
        <f>E40+G40</f>
        <v>38813</v>
      </c>
      <c r="E40" s="197">
        <v>38813</v>
      </c>
      <c r="F40" s="197">
        <v>24601</v>
      </c>
      <c r="G40" s="197"/>
      <c r="H40" s="201">
        <f>I40+K40</f>
        <v>0</v>
      </c>
      <c r="I40" s="196"/>
      <c r="J40" s="196"/>
      <c r="K40" s="208"/>
      <c r="L40" s="10">
        <f>M40+O40</f>
        <v>38813</v>
      </c>
      <c r="M40" s="10">
        <f>E40+I40</f>
        <v>38813</v>
      </c>
      <c r="N40" s="10">
        <f>F40+J40</f>
        <v>24601</v>
      </c>
      <c r="O40" s="10">
        <f>G40+K40</f>
        <v>0</v>
      </c>
    </row>
    <row r="41" spans="1:17" ht="15" customHeight="1" x14ac:dyDescent="0.25">
      <c r="A41" s="13"/>
      <c r="C41" s="9" t="s">
        <v>33</v>
      </c>
      <c r="D41" s="197">
        <f>E41+G41</f>
        <v>4510</v>
      </c>
      <c r="E41" s="197">
        <v>4510</v>
      </c>
      <c r="F41" s="197">
        <v>3443</v>
      </c>
      <c r="G41" s="197"/>
      <c r="H41" s="201"/>
      <c r="I41" s="196"/>
      <c r="J41" s="196"/>
      <c r="K41" s="208"/>
      <c r="L41" s="10">
        <f>M41+O41</f>
        <v>4510</v>
      </c>
      <c r="M41" s="10">
        <f>E41+I41</f>
        <v>4510</v>
      </c>
      <c r="N41" s="10">
        <f>F41+J41</f>
        <v>3443</v>
      </c>
      <c r="O41" s="10">
        <f>G41+K41</f>
        <v>0</v>
      </c>
    </row>
    <row r="42" spans="1:17" ht="15" customHeight="1" x14ac:dyDescent="0.25">
      <c r="A42" s="13"/>
      <c r="C42" s="9" t="s">
        <v>22</v>
      </c>
      <c r="D42" s="197">
        <f>E42+G42</f>
        <v>59609</v>
      </c>
      <c r="E42" s="197">
        <v>59609</v>
      </c>
      <c r="F42" s="197">
        <v>36634</v>
      </c>
      <c r="G42" s="197"/>
      <c r="H42" s="201">
        <f>I42+K42</f>
        <v>0</v>
      </c>
      <c r="I42" s="196"/>
      <c r="J42" s="196"/>
      <c r="K42" s="208"/>
      <c r="L42" s="10">
        <f>M42+O42</f>
        <v>59609</v>
      </c>
      <c r="M42" s="10">
        <f>E42+I42</f>
        <v>59609</v>
      </c>
      <c r="N42" s="10">
        <f>F42+J42</f>
        <v>36634</v>
      </c>
      <c r="O42" s="10">
        <f>G42+K42</f>
        <v>0</v>
      </c>
    </row>
    <row r="43" spans="1:17" ht="15" customHeight="1" x14ac:dyDescent="0.25">
      <c r="A43" s="13"/>
      <c r="C43" s="54" t="s">
        <v>32</v>
      </c>
      <c r="D43" s="197">
        <f>E43+G43</f>
        <v>2628</v>
      </c>
      <c r="E43" s="197">
        <v>2628</v>
      </c>
      <c r="F43" s="197">
        <v>2006</v>
      </c>
      <c r="G43" s="197"/>
      <c r="H43" s="201"/>
      <c r="I43" s="196"/>
      <c r="J43" s="196"/>
      <c r="K43" s="208"/>
      <c r="L43" s="10">
        <f>M43+O43</f>
        <v>2628</v>
      </c>
      <c r="M43" s="10">
        <f>E43+I43</f>
        <v>2628</v>
      </c>
      <c r="N43" s="10">
        <f>F43+J43</f>
        <v>2006</v>
      </c>
      <c r="O43" s="10">
        <f>G43+K43</f>
        <v>0</v>
      </c>
    </row>
    <row r="44" spans="1:17" ht="15" customHeight="1" x14ac:dyDescent="0.25">
      <c r="A44" s="31"/>
      <c r="B44" s="52"/>
      <c r="C44" s="54" t="s">
        <v>24</v>
      </c>
      <c r="D44" s="197">
        <f>E44+G44</f>
        <v>13544</v>
      </c>
      <c r="E44" s="197">
        <v>13544</v>
      </c>
      <c r="F44" s="197">
        <v>10272</v>
      </c>
      <c r="G44" s="197"/>
      <c r="H44" s="201"/>
      <c r="I44" s="196"/>
      <c r="J44" s="196"/>
      <c r="K44" s="208"/>
      <c r="L44" s="10">
        <f>M44+O44</f>
        <v>13544</v>
      </c>
      <c r="M44" s="10">
        <f>E44+I44</f>
        <v>13544</v>
      </c>
      <c r="N44" s="10">
        <f>F44+J44</f>
        <v>10272</v>
      </c>
      <c r="O44" s="10">
        <f>G44+K44</f>
        <v>0</v>
      </c>
    </row>
    <row r="45" spans="1:17" ht="15" customHeight="1" x14ac:dyDescent="0.25">
      <c r="A45" s="7" t="s">
        <v>84</v>
      </c>
      <c r="B45" s="8" t="s">
        <v>12</v>
      </c>
      <c r="C45" s="9"/>
      <c r="D45" s="197">
        <f>SUM(D46:D49)</f>
        <v>110964</v>
      </c>
      <c r="E45" s="197">
        <f>SUM(E46:E49)</f>
        <v>110964</v>
      </c>
      <c r="F45" s="197">
        <f>SUM(F46:F49)</f>
        <v>70799</v>
      </c>
      <c r="G45" s="197">
        <f>SUM(G46:G49)</f>
        <v>0</v>
      </c>
      <c r="H45" s="196">
        <f>SUM(H46:H49)</f>
        <v>0</v>
      </c>
      <c r="I45" s="196">
        <f>SUM(I46:I49)</f>
        <v>0</v>
      </c>
      <c r="J45" s="196">
        <f>SUM(J46:J49)</f>
        <v>0</v>
      </c>
      <c r="K45" s="208">
        <f>SUM(K46:K49)</f>
        <v>0</v>
      </c>
      <c r="L45" s="10">
        <f>SUM(L46:L49)</f>
        <v>110964</v>
      </c>
      <c r="M45" s="10">
        <f>SUM(M46:M49)</f>
        <v>110964</v>
      </c>
      <c r="N45" s="10">
        <f>SUM(N46:N49)</f>
        <v>70799</v>
      </c>
      <c r="O45" s="10">
        <f>SUM(O46:O49)</f>
        <v>0</v>
      </c>
    </row>
    <row r="46" spans="1:17" ht="15" customHeight="1" x14ac:dyDescent="0.25">
      <c r="A46" s="13"/>
      <c r="C46" s="9" t="s">
        <v>9</v>
      </c>
      <c r="D46" s="197">
        <f>E46+G46</f>
        <v>35456</v>
      </c>
      <c r="E46" s="197">
        <v>35456</v>
      </c>
      <c r="F46" s="197">
        <v>23046</v>
      </c>
      <c r="G46" s="197"/>
      <c r="H46" s="201">
        <f>I46+K46</f>
        <v>0</v>
      </c>
      <c r="I46" s="196"/>
      <c r="J46" s="196"/>
      <c r="K46" s="208"/>
      <c r="L46" s="10">
        <f>M46+O46</f>
        <v>35456</v>
      </c>
      <c r="M46" s="10">
        <f>E46+I46</f>
        <v>35456</v>
      </c>
      <c r="N46" s="10">
        <f>F46+J46</f>
        <v>23046</v>
      </c>
      <c r="O46" s="10">
        <f>G46+K46</f>
        <v>0</v>
      </c>
    </row>
    <row r="47" spans="1:17" ht="15" customHeight="1" x14ac:dyDescent="0.25">
      <c r="A47" s="13"/>
      <c r="C47" s="9" t="s">
        <v>33</v>
      </c>
      <c r="D47" s="197">
        <f>E47+G47</f>
        <v>6768</v>
      </c>
      <c r="E47" s="197">
        <v>6768</v>
      </c>
      <c r="F47" s="197">
        <v>5167</v>
      </c>
      <c r="G47" s="197"/>
      <c r="H47" s="201">
        <f>I47+K47</f>
        <v>0</v>
      </c>
      <c r="I47" s="196"/>
      <c r="J47" s="196"/>
      <c r="K47" s="208"/>
      <c r="L47" s="10">
        <f>M47+O47</f>
        <v>6768</v>
      </c>
      <c r="M47" s="10">
        <f>E47+I47</f>
        <v>6768</v>
      </c>
      <c r="N47" s="10">
        <f>F47+J47</f>
        <v>5167</v>
      </c>
      <c r="O47" s="10">
        <f>G47+K47</f>
        <v>0</v>
      </c>
    </row>
    <row r="48" spans="1:17" ht="15" customHeight="1" x14ac:dyDescent="0.25">
      <c r="A48" s="13"/>
      <c r="C48" s="9" t="s">
        <v>22</v>
      </c>
      <c r="D48" s="197">
        <f>E48+G48</f>
        <v>55213</v>
      </c>
      <c r="E48" s="197">
        <v>55213</v>
      </c>
      <c r="F48" s="197">
        <v>32304</v>
      </c>
      <c r="G48" s="197"/>
      <c r="H48" s="201">
        <f>I48+K48</f>
        <v>0</v>
      </c>
      <c r="I48" s="196"/>
      <c r="J48" s="196"/>
      <c r="K48" s="208"/>
      <c r="L48" s="10">
        <f>M48+O48</f>
        <v>55213</v>
      </c>
      <c r="M48" s="10">
        <f>E48+I48</f>
        <v>55213</v>
      </c>
      <c r="N48" s="10">
        <f>F48+J48</f>
        <v>32304</v>
      </c>
      <c r="O48" s="10">
        <f>G48+K48</f>
        <v>0</v>
      </c>
    </row>
    <row r="49" spans="1:15" ht="15" customHeight="1" x14ac:dyDescent="0.25">
      <c r="A49" s="31"/>
      <c r="B49" s="52"/>
      <c r="C49" s="54" t="s">
        <v>24</v>
      </c>
      <c r="D49" s="197">
        <f>E49+G49</f>
        <v>13527</v>
      </c>
      <c r="E49" s="197">
        <v>13527</v>
      </c>
      <c r="F49" s="197">
        <v>10282</v>
      </c>
      <c r="G49" s="197"/>
      <c r="H49" s="201">
        <f>I49+K49</f>
        <v>0</v>
      </c>
      <c r="I49" s="196"/>
      <c r="J49" s="196"/>
      <c r="K49" s="208"/>
      <c r="L49" s="10">
        <f>M49+O49</f>
        <v>13527</v>
      </c>
      <c r="M49" s="10">
        <f>E49+I49</f>
        <v>13527</v>
      </c>
      <c r="N49" s="10">
        <f>F49+J49</f>
        <v>10282</v>
      </c>
      <c r="O49" s="10">
        <f>G49+K49</f>
        <v>0</v>
      </c>
    </row>
    <row r="50" spans="1:15" ht="15" customHeight="1" x14ac:dyDescent="0.25">
      <c r="A50" s="7" t="s">
        <v>85</v>
      </c>
      <c r="B50" s="8" t="s">
        <v>13</v>
      </c>
      <c r="C50" s="9"/>
      <c r="D50" s="197">
        <f>SUM(D51:D54)</f>
        <v>62915</v>
      </c>
      <c r="E50" s="197">
        <f>SUM(E51:E54)</f>
        <v>58571</v>
      </c>
      <c r="F50" s="197">
        <f>SUM(F51:F54)</f>
        <v>38326</v>
      </c>
      <c r="G50" s="197">
        <f>SUM(G51:G54)</f>
        <v>4344</v>
      </c>
      <c r="H50" s="196">
        <f>SUM(H51:H54)</f>
        <v>1855</v>
      </c>
      <c r="I50" s="196">
        <f>SUM(I51:I54)</f>
        <v>1855</v>
      </c>
      <c r="J50" s="196">
        <f>SUM(J51:J54)</f>
        <v>0</v>
      </c>
      <c r="K50" s="208">
        <f>SUM(K51:K54)</f>
        <v>0</v>
      </c>
      <c r="L50" s="10">
        <f>SUM(L51:L54)</f>
        <v>64770</v>
      </c>
      <c r="M50" s="10">
        <f>SUM(M51:M54)</f>
        <v>60426</v>
      </c>
      <c r="N50" s="10">
        <f>SUM(N51:N54)</f>
        <v>38326</v>
      </c>
      <c r="O50" s="10">
        <f>SUM(O51:O54)</f>
        <v>4344</v>
      </c>
    </row>
    <row r="51" spans="1:15" ht="15" customHeight="1" x14ac:dyDescent="0.25">
      <c r="A51" s="13"/>
      <c r="C51" s="9" t="s">
        <v>9</v>
      </c>
      <c r="D51" s="197">
        <f>E51+G51</f>
        <v>31938</v>
      </c>
      <c r="E51" s="197">
        <v>27594</v>
      </c>
      <c r="F51" s="197">
        <v>14786</v>
      </c>
      <c r="G51" s="197">
        <v>4344</v>
      </c>
      <c r="H51" s="201">
        <f>I51+K51</f>
        <v>1855</v>
      </c>
      <c r="I51" s="196">
        <v>1855</v>
      </c>
      <c r="J51" s="196"/>
      <c r="K51" s="208"/>
      <c r="L51" s="10">
        <f>M51+O51</f>
        <v>33793</v>
      </c>
      <c r="M51" s="10">
        <f>E51+I51</f>
        <v>29449</v>
      </c>
      <c r="N51" s="10">
        <f>F51+J51</f>
        <v>14786</v>
      </c>
      <c r="O51" s="10">
        <f>G51+K51</f>
        <v>4344</v>
      </c>
    </row>
    <row r="52" spans="1:15" ht="15" customHeight="1" x14ac:dyDescent="0.25">
      <c r="A52" s="13"/>
      <c r="C52" s="9" t="s">
        <v>33</v>
      </c>
      <c r="D52" s="197">
        <f>E52+G52</f>
        <v>4474</v>
      </c>
      <c r="E52" s="197">
        <v>4474</v>
      </c>
      <c r="F52" s="197">
        <v>3416</v>
      </c>
      <c r="G52" s="197"/>
      <c r="H52" s="201"/>
      <c r="I52" s="196"/>
      <c r="J52" s="196"/>
      <c r="K52" s="208"/>
      <c r="L52" s="10">
        <f>M52+O52</f>
        <v>4474</v>
      </c>
      <c r="M52" s="10">
        <f>E52+I52</f>
        <v>4474</v>
      </c>
      <c r="N52" s="10">
        <f>F52+J52</f>
        <v>3416</v>
      </c>
      <c r="O52" s="10">
        <f>G52+K52</f>
        <v>0</v>
      </c>
    </row>
    <row r="53" spans="1:15" ht="15" customHeight="1" x14ac:dyDescent="0.25">
      <c r="A53" s="13"/>
      <c r="C53" s="9" t="s">
        <v>22</v>
      </c>
      <c r="D53" s="197">
        <f>E53+G53</f>
        <v>12958</v>
      </c>
      <c r="E53" s="197">
        <v>12958</v>
      </c>
      <c r="F53" s="197">
        <v>9893</v>
      </c>
      <c r="G53" s="197"/>
      <c r="H53" s="201"/>
      <c r="I53" s="196"/>
      <c r="J53" s="196"/>
      <c r="K53" s="208"/>
      <c r="L53" s="10">
        <f>M53+O53</f>
        <v>12958</v>
      </c>
      <c r="M53" s="10">
        <f>E53+I53</f>
        <v>12958</v>
      </c>
      <c r="N53" s="10">
        <f>F53+J53</f>
        <v>9893</v>
      </c>
      <c r="O53" s="10">
        <f>G53+K53</f>
        <v>0</v>
      </c>
    </row>
    <row r="54" spans="1:15" ht="15" customHeight="1" x14ac:dyDescent="0.25">
      <c r="A54" s="31"/>
      <c r="B54" s="52"/>
      <c r="C54" s="54" t="s">
        <v>24</v>
      </c>
      <c r="D54" s="197">
        <f>E54+G54</f>
        <v>13545</v>
      </c>
      <c r="E54" s="197">
        <v>13545</v>
      </c>
      <c r="F54" s="197">
        <v>10231</v>
      </c>
      <c r="G54" s="197"/>
      <c r="H54" s="201"/>
      <c r="I54" s="196"/>
      <c r="J54" s="196"/>
      <c r="K54" s="208"/>
      <c r="L54" s="10">
        <f>M54+O54</f>
        <v>13545</v>
      </c>
      <c r="M54" s="10">
        <f>E54+I54</f>
        <v>13545</v>
      </c>
      <c r="N54" s="10">
        <f>F54+J54</f>
        <v>10231</v>
      </c>
      <c r="O54" s="10">
        <f>G54+K54</f>
        <v>0</v>
      </c>
    </row>
    <row r="55" spans="1:15" ht="15" customHeight="1" x14ac:dyDescent="0.25">
      <c r="A55" s="7" t="s">
        <v>86</v>
      </c>
      <c r="B55" s="55" t="s">
        <v>14</v>
      </c>
      <c r="C55" s="9"/>
      <c r="D55" s="197">
        <f>SUM(D56:D59)</f>
        <v>71738</v>
      </c>
      <c r="E55" s="197">
        <f>SUM(E56:E59)</f>
        <v>71738</v>
      </c>
      <c r="F55" s="197">
        <f>SUM(F56:F59)</f>
        <v>49837</v>
      </c>
      <c r="G55" s="197">
        <f>SUM(G56:G59)</f>
        <v>0</v>
      </c>
      <c r="H55" s="196">
        <f>SUM(H56:H59)</f>
        <v>502</v>
      </c>
      <c r="I55" s="196">
        <f>SUM(I56:I59)</f>
        <v>502</v>
      </c>
      <c r="J55" s="196">
        <f>SUM(J56:J59)</f>
        <v>0</v>
      </c>
      <c r="K55" s="208">
        <f>SUM(K56:K59)</f>
        <v>0</v>
      </c>
      <c r="L55" s="10">
        <f>SUM(L56:L59)</f>
        <v>72240</v>
      </c>
      <c r="M55" s="10">
        <f>SUM(M56:M59)</f>
        <v>72240</v>
      </c>
      <c r="N55" s="10">
        <f>SUM(N56:N59)</f>
        <v>49837</v>
      </c>
      <c r="O55" s="10">
        <f>SUM(O56:O59)</f>
        <v>0</v>
      </c>
    </row>
    <row r="56" spans="1:15" ht="15" customHeight="1" x14ac:dyDescent="0.25">
      <c r="A56" s="13"/>
      <c r="B56" s="56"/>
      <c r="C56" s="9" t="s">
        <v>9</v>
      </c>
      <c r="D56" s="197">
        <f>E56+G56</f>
        <v>36495</v>
      </c>
      <c r="E56" s="197">
        <v>36495</v>
      </c>
      <c r="F56" s="197">
        <v>23082</v>
      </c>
      <c r="G56" s="197"/>
      <c r="H56" s="201">
        <f>I56+K56</f>
        <v>502</v>
      </c>
      <c r="I56" s="196">
        <v>502</v>
      </c>
      <c r="J56" s="196"/>
      <c r="K56" s="208"/>
      <c r="L56" s="10">
        <f>M56+O56</f>
        <v>36997</v>
      </c>
      <c r="M56" s="10">
        <f>E56+I56</f>
        <v>36997</v>
      </c>
      <c r="N56" s="10">
        <f>F56+J56</f>
        <v>23082</v>
      </c>
      <c r="O56" s="10">
        <f>G56+K56</f>
        <v>0</v>
      </c>
    </row>
    <row r="57" spans="1:15" ht="15" customHeight="1" x14ac:dyDescent="0.25">
      <c r="A57" s="13"/>
      <c r="B57" s="56"/>
      <c r="C57" s="9" t="s">
        <v>33</v>
      </c>
      <c r="D57" s="197">
        <f>E57+G57</f>
        <v>4514</v>
      </c>
      <c r="E57" s="197">
        <v>4514</v>
      </c>
      <c r="F57" s="197">
        <v>3446</v>
      </c>
      <c r="G57" s="197"/>
      <c r="H57" s="201"/>
      <c r="I57" s="196"/>
      <c r="J57" s="196"/>
      <c r="K57" s="208"/>
      <c r="L57" s="10">
        <f>M57+O57</f>
        <v>4514</v>
      </c>
      <c r="M57" s="10">
        <f>E57+I57</f>
        <v>4514</v>
      </c>
      <c r="N57" s="10">
        <f>F57+J57</f>
        <v>3446</v>
      </c>
      <c r="O57" s="10">
        <f>G57+K57</f>
        <v>0</v>
      </c>
    </row>
    <row r="58" spans="1:15" ht="15" customHeight="1" x14ac:dyDescent="0.25">
      <c r="A58" s="13"/>
      <c r="B58" s="56"/>
      <c r="C58" s="9" t="s">
        <v>22</v>
      </c>
      <c r="D58" s="197">
        <f>E58+G58</f>
        <v>17501</v>
      </c>
      <c r="E58" s="197">
        <v>17501</v>
      </c>
      <c r="F58" s="197">
        <v>13362</v>
      </c>
      <c r="G58" s="197"/>
      <c r="H58" s="201"/>
      <c r="I58" s="196"/>
      <c r="J58" s="196"/>
      <c r="K58" s="208"/>
      <c r="L58" s="10">
        <f>M58+O58</f>
        <v>17501</v>
      </c>
      <c r="M58" s="10">
        <f>E58+I58</f>
        <v>17501</v>
      </c>
      <c r="N58" s="10">
        <f>F58+J58</f>
        <v>13362</v>
      </c>
      <c r="O58" s="10">
        <f>G58+K58</f>
        <v>0</v>
      </c>
    </row>
    <row r="59" spans="1:15" ht="15" customHeight="1" x14ac:dyDescent="0.25">
      <c r="A59" s="57"/>
      <c r="B59" s="58"/>
      <c r="C59" s="54" t="s">
        <v>24</v>
      </c>
      <c r="D59" s="197">
        <f>E59+G59</f>
        <v>13228</v>
      </c>
      <c r="E59" s="197">
        <v>13228</v>
      </c>
      <c r="F59" s="197">
        <v>9947</v>
      </c>
      <c r="G59" s="197"/>
      <c r="H59" s="201"/>
      <c r="I59" s="196"/>
      <c r="J59" s="196"/>
      <c r="K59" s="208"/>
      <c r="L59" s="10">
        <f>M59+O59</f>
        <v>13228</v>
      </c>
      <c r="M59" s="10">
        <f>E59+I59</f>
        <v>13228</v>
      </c>
      <c r="N59" s="10">
        <f>F59+J59</f>
        <v>9947</v>
      </c>
      <c r="O59" s="10">
        <f>G59+K59</f>
        <v>0</v>
      </c>
    </row>
    <row r="60" spans="1:15" ht="15" customHeight="1" x14ac:dyDescent="0.25">
      <c r="A60" s="13" t="s">
        <v>87</v>
      </c>
      <c r="B60" s="14" t="s">
        <v>15</v>
      </c>
      <c r="C60" s="9"/>
      <c r="D60" s="197">
        <f>SUM(D61:D64)</f>
        <v>78982</v>
      </c>
      <c r="E60" s="197">
        <f>SUM(E61:E64)</f>
        <v>78982</v>
      </c>
      <c r="F60" s="197">
        <f>SUM(F61:F64)</f>
        <v>56001</v>
      </c>
      <c r="G60" s="197">
        <f>SUM(G61:G64)</f>
        <v>0</v>
      </c>
      <c r="H60" s="196">
        <f>SUM(H61:H64)</f>
        <v>1826</v>
      </c>
      <c r="I60" s="196">
        <f>SUM(I61:I64)</f>
        <v>926</v>
      </c>
      <c r="J60" s="196">
        <f>SUM(J61:J64)</f>
        <v>0</v>
      </c>
      <c r="K60" s="208">
        <f>SUM(K61:K64)</f>
        <v>900</v>
      </c>
      <c r="L60" s="10">
        <f>SUM(L61:L64)</f>
        <v>80808</v>
      </c>
      <c r="M60" s="10">
        <f>SUM(M61:M64)</f>
        <v>79908</v>
      </c>
      <c r="N60" s="10">
        <f>SUM(N61:N64)</f>
        <v>56001</v>
      </c>
      <c r="O60" s="10">
        <f>SUM(O61:O64)</f>
        <v>900</v>
      </c>
    </row>
    <row r="61" spans="1:15" ht="15" customHeight="1" x14ac:dyDescent="0.25">
      <c r="A61" s="13"/>
      <c r="C61" s="9" t="s">
        <v>9</v>
      </c>
      <c r="D61" s="197">
        <f>E61+G61</f>
        <v>32788</v>
      </c>
      <c r="E61" s="197">
        <v>32788</v>
      </c>
      <c r="F61" s="197">
        <v>20955</v>
      </c>
      <c r="G61" s="197"/>
      <c r="H61" s="201">
        <f>I61+K61</f>
        <v>1826</v>
      </c>
      <c r="I61" s="196">
        <v>926</v>
      </c>
      <c r="J61" s="196"/>
      <c r="K61" s="208">
        <v>900</v>
      </c>
      <c r="L61" s="10">
        <f>M61+O61</f>
        <v>34614</v>
      </c>
      <c r="M61" s="10">
        <f>E61+I61</f>
        <v>33714</v>
      </c>
      <c r="N61" s="10">
        <f>F61+J61</f>
        <v>20955</v>
      </c>
      <c r="O61" s="10">
        <f>G61+K61</f>
        <v>900</v>
      </c>
    </row>
    <row r="62" spans="1:15" ht="15" customHeight="1" x14ac:dyDescent="0.25">
      <c r="A62" s="13"/>
      <c r="C62" s="9" t="s">
        <v>33</v>
      </c>
      <c r="D62" s="197">
        <f>E62+G62</f>
        <v>6729</v>
      </c>
      <c r="E62" s="197">
        <v>6729</v>
      </c>
      <c r="F62" s="197">
        <v>5137</v>
      </c>
      <c r="G62" s="197"/>
      <c r="H62" s="201">
        <f>I62+K62</f>
        <v>0</v>
      </c>
      <c r="I62" s="196"/>
      <c r="J62" s="196"/>
      <c r="K62" s="208"/>
      <c r="L62" s="10">
        <f>M62+O62</f>
        <v>6729</v>
      </c>
      <c r="M62" s="10">
        <f>E62+I62</f>
        <v>6729</v>
      </c>
      <c r="N62" s="10">
        <f>F62+J62</f>
        <v>5137</v>
      </c>
      <c r="O62" s="10">
        <f>G62+K62</f>
        <v>0</v>
      </c>
    </row>
    <row r="63" spans="1:15" ht="15" customHeight="1" x14ac:dyDescent="0.25">
      <c r="A63" s="13"/>
      <c r="C63" s="9" t="s">
        <v>22</v>
      </c>
      <c r="D63" s="197">
        <f>E63+G63</f>
        <v>25954</v>
      </c>
      <c r="E63" s="197">
        <v>25954</v>
      </c>
      <c r="F63" s="197">
        <v>19815</v>
      </c>
      <c r="G63" s="197"/>
      <c r="H63" s="201">
        <f>I63+K63</f>
        <v>0</v>
      </c>
      <c r="I63" s="196"/>
      <c r="J63" s="196"/>
      <c r="K63" s="208"/>
      <c r="L63" s="10">
        <f>M63+O63</f>
        <v>25954</v>
      </c>
      <c r="M63" s="10">
        <f>E63+I63</f>
        <v>25954</v>
      </c>
      <c r="N63" s="10">
        <f>F63+J63</f>
        <v>19815</v>
      </c>
      <c r="O63" s="10">
        <f>G63+K63</f>
        <v>0</v>
      </c>
    </row>
    <row r="64" spans="1:15" ht="15" customHeight="1" x14ac:dyDescent="0.25">
      <c r="A64" s="31"/>
      <c r="B64" s="52"/>
      <c r="C64" s="54" t="s">
        <v>24</v>
      </c>
      <c r="D64" s="197">
        <f>E64+G64</f>
        <v>13511</v>
      </c>
      <c r="E64" s="197">
        <v>13511</v>
      </c>
      <c r="F64" s="197">
        <v>10094</v>
      </c>
      <c r="G64" s="197"/>
      <c r="H64" s="201"/>
      <c r="I64" s="196"/>
      <c r="J64" s="196"/>
      <c r="K64" s="208"/>
      <c r="L64" s="10">
        <f>M64+O64</f>
        <v>13511</v>
      </c>
      <c r="M64" s="10">
        <f>E64+I64</f>
        <v>13511</v>
      </c>
      <c r="N64" s="10">
        <f>F64+J64</f>
        <v>10094</v>
      </c>
      <c r="O64" s="10">
        <f>G64+K64</f>
        <v>0</v>
      </c>
    </row>
    <row r="65" spans="1:15" ht="15" customHeight="1" x14ac:dyDescent="0.25">
      <c r="A65" s="7" t="s">
        <v>88</v>
      </c>
      <c r="B65" s="8" t="s">
        <v>16</v>
      </c>
      <c r="C65" s="9"/>
      <c r="D65" s="197">
        <f>SUM(D66:D69)</f>
        <v>122847</v>
      </c>
      <c r="E65" s="197">
        <f>SUM(E66:E69)</f>
        <v>122847</v>
      </c>
      <c r="F65" s="197">
        <f>SUM(F66:F69)</f>
        <v>85670</v>
      </c>
      <c r="G65" s="197">
        <f>SUM(G66:G69)</f>
        <v>0</v>
      </c>
      <c r="H65" s="196">
        <f>SUM(H66:H69)</f>
        <v>0</v>
      </c>
      <c r="I65" s="196">
        <f>SUM(I66:I69)</f>
        <v>0</v>
      </c>
      <c r="J65" s="196">
        <f>SUM(J66:J69)</f>
        <v>0</v>
      </c>
      <c r="K65" s="208">
        <f>SUM(K66:K69)</f>
        <v>0</v>
      </c>
      <c r="L65" s="10">
        <f>SUM(L66:L69)</f>
        <v>122847</v>
      </c>
      <c r="M65" s="10">
        <f>SUM(M66:M69)</f>
        <v>122847</v>
      </c>
      <c r="N65" s="10">
        <f>SUM(N66:N69)</f>
        <v>85670</v>
      </c>
      <c r="O65" s="10">
        <f>SUM(O66:O69)</f>
        <v>0</v>
      </c>
    </row>
    <row r="66" spans="1:15" ht="15" customHeight="1" x14ac:dyDescent="0.25">
      <c r="A66" s="13"/>
      <c r="C66" s="9" t="s">
        <v>9</v>
      </c>
      <c r="D66" s="197">
        <f>E66+G66</f>
        <v>57732</v>
      </c>
      <c r="E66" s="197">
        <v>57732</v>
      </c>
      <c r="F66" s="197">
        <v>36109</v>
      </c>
      <c r="G66" s="197"/>
      <c r="H66" s="201">
        <f>I66+K66</f>
        <v>0</v>
      </c>
      <c r="I66" s="196"/>
      <c r="J66" s="196"/>
      <c r="K66" s="208"/>
      <c r="L66" s="10">
        <f>M66+O66</f>
        <v>57732</v>
      </c>
      <c r="M66" s="10">
        <f>E66+I66</f>
        <v>57732</v>
      </c>
      <c r="N66" s="10">
        <f>F66+J66</f>
        <v>36109</v>
      </c>
      <c r="O66" s="10">
        <f>G66+K66</f>
        <v>0</v>
      </c>
    </row>
    <row r="67" spans="1:15" ht="15" customHeight="1" x14ac:dyDescent="0.25">
      <c r="A67" s="13"/>
      <c r="C67" s="9" t="s">
        <v>33</v>
      </c>
      <c r="D67" s="197">
        <f>E67+G67</f>
        <v>11102</v>
      </c>
      <c r="E67" s="197">
        <v>11102</v>
      </c>
      <c r="F67" s="197">
        <v>8476</v>
      </c>
      <c r="G67" s="197"/>
      <c r="H67" s="201"/>
      <c r="I67" s="196"/>
      <c r="J67" s="196"/>
      <c r="K67" s="208"/>
      <c r="L67" s="10">
        <f>M67+O67</f>
        <v>11102</v>
      </c>
      <c r="M67" s="10">
        <f>E67+I67</f>
        <v>11102</v>
      </c>
      <c r="N67" s="10">
        <f>F67+J67</f>
        <v>8476</v>
      </c>
      <c r="O67" s="10">
        <f>G67+K67</f>
        <v>0</v>
      </c>
    </row>
    <row r="68" spans="1:15" ht="15" customHeight="1" x14ac:dyDescent="0.25">
      <c r="A68" s="13"/>
      <c r="C68" s="9" t="s">
        <v>22</v>
      </c>
      <c r="D68" s="197">
        <f>E68+G68</f>
        <v>37758</v>
      </c>
      <c r="E68" s="197">
        <v>37758</v>
      </c>
      <c r="F68" s="197">
        <v>28827</v>
      </c>
      <c r="G68" s="197"/>
      <c r="H68" s="201"/>
      <c r="I68" s="196"/>
      <c r="J68" s="196"/>
      <c r="K68" s="208"/>
      <c r="L68" s="10">
        <f>M68+O68</f>
        <v>37758</v>
      </c>
      <c r="M68" s="10">
        <f>E68+I68</f>
        <v>37758</v>
      </c>
      <c r="N68" s="10">
        <f>F68+J68</f>
        <v>28827</v>
      </c>
      <c r="O68" s="10">
        <f>G68+K68</f>
        <v>0</v>
      </c>
    </row>
    <row r="69" spans="1:15" ht="15" customHeight="1" x14ac:dyDescent="0.25">
      <c r="A69" s="31"/>
      <c r="B69" s="52"/>
      <c r="C69" s="54" t="s">
        <v>24</v>
      </c>
      <c r="D69" s="197">
        <f>E69+G69</f>
        <v>16255</v>
      </c>
      <c r="E69" s="197">
        <v>16255</v>
      </c>
      <c r="F69" s="197">
        <v>12258</v>
      </c>
      <c r="G69" s="197"/>
      <c r="H69" s="201"/>
      <c r="I69" s="196"/>
      <c r="J69" s="196"/>
      <c r="K69" s="208"/>
      <c r="L69" s="10">
        <f>M69+O69</f>
        <v>16255</v>
      </c>
      <c r="M69" s="10">
        <f>E69+I69</f>
        <v>16255</v>
      </c>
      <c r="N69" s="10">
        <f>F69+J69</f>
        <v>12258</v>
      </c>
      <c r="O69" s="10">
        <f>G69+K69</f>
        <v>0</v>
      </c>
    </row>
    <row r="70" spans="1:15" ht="15" customHeight="1" x14ac:dyDescent="0.25">
      <c r="A70" s="7" t="s">
        <v>89</v>
      </c>
      <c r="B70" s="8" t="s">
        <v>17</v>
      </c>
      <c r="C70" s="9"/>
      <c r="D70" s="197">
        <f>SUM(D71:D74)</f>
        <v>72599</v>
      </c>
      <c r="E70" s="197">
        <f>SUM(E71:E74)</f>
        <v>72599</v>
      </c>
      <c r="F70" s="197">
        <f>SUM(F71:F74)</f>
        <v>50445</v>
      </c>
      <c r="G70" s="197">
        <f>SUM(G71:G74)</f>
        <v>0</v>
      </c>
      <c r="H70" s="196">
        <f>SUM(H71:H74)</f>
        <v>0</v>
      </c>
      <c r="I70" s="196">
        <f>SUM(I71:I74)</f>
        <v>0</v>
      </c>
      <c r="J70" s="196">
        <f>SUM(J71:J74)</f>
        <v>0</v>
      </c>
      <c r="K70" s="208">
        <f>SUM(K71:K74)</f>
        <v>0</v>
      </c>
      <c r="L70" s="10">
        <f>SUM(L71:L74)</f>
        <v>72599</v>
      </c>
      <c r="M70" s="10">
        <f>SUM(M71:M74)</f>
        <v>72599</v>
      </c>
      <c r="N70" s="10">
        <f>SUM(N71:N74)</f>
        <v>50445</v>
      </c>
      <c r="O70" s="10">
        <f>SUM(O71:O74)</f>
        <v>0</v>
      </c>
    </row>
    <row r="71" spans="1:15" ht="15" customHeight="1" x14ac:dyDescent="0.25">
      <c r="A71" s="13"/>
      <c r="C71" s="9" t="s">
        <v>9</v>
      </c>
      <c r="D71" s="197">
        <f>E71+G71</f>
        <v>35817</v>
      </c>
      <c r="E71" s="197">
        <v>35817</v>
      </c>
      <c r="F71" s="197">
        <v>22585</v>
      </c>
      <c r="G71" s="197"/>
      <c r="H71" s="201">
        <f>I71+K71</f>
        <v>0</v>
      </c>
      <c r="I71" s="196"/>
      <c r="J71" s="196"/>
      <c r="K71" s="208"/>
      <c r="L71" s="10">
        <f>M71+O71</f>
        <v>35817</v>
      </c>
      <c r="M71" s="10">
        <f>E71+I71</f>
        <v>35817</v>
      </c>
      <c r="N71" s="10">
        <f>F71+J71</f>
        <v>22585</v>
      </c>
      <c r="O71" s="10">
        <f>G71+K71</f>
        <v>0</v>
      </c>
    </row>
    <row r="72" spans="1:15" ht="15" customHeight="1" x14ac:dyDescent="0.25">
      <c r="A72" s="13"/>
      <c r="C72" s="9" t="s">
        <v>33</v>
      </c>
      <c r="D72" s="197">
        <f>E72+G72</f>
        <v>2148</v>
      </c>
      <c r="E72" s="197">
        <v>2148</v>
      </c>
      <c r="F72" s="197">
        <v>1640</v>
      </c>
      <c r="G72" s="197"/>
      <c r="H72" s="201"/>
      <c r="I72" s="196"/>
      <c r="J72" s="196"/>
      <c r="K72" s="208"/>
      <c r="L72" s="10">
        <f>M72+O72</f>
        <v>2148</v>
      </c>
      <c r="M72" s="10">
        <f>E72+I72</f>
        <v>2148</v>
      </c>
      <c r="N72" s="10">
        <f>F72+J72</f>
        <v>1640</v>
      </c>
      <c r="O72" s="10">
        <f>G72+K72</f>
        <v>0</v>
      </c>
    </row>
    <row r="73" spans="1:15" ht="15" customHeight="1" x14ac:dyDescent="0.25">
      <c r="A73" s="13"/>
      <c r="C73" s="9" t="s">
        <v>22</v>
      </c>
      <c r="D73" s="197">
        <f>E73+G73</f>
        <v>21149</v>
      </c>
      <c r="E73" s="197">
        <v>21149</v>
      </c>
      <c r="F73" s="197">
        <v>16146</v>
      </c>
      <c r="G73" s="197"/>
      <c r="H73" s="201"/>
      <c r="I73" s="196"/>
      <c r="J73" s="196"/>
      <c r="K73" s="208"/>
      <c r="L73" s="10">
        <f>M73+O73</f>
        <v>21149</v>
      </c>
      <c r="M73" s="10">
        <f>E73+I73</f>
        <v>21149</v>
      </c>
      <c r="N73" s="10">
        <f>F73+J73</f>
        <v>16146</v>
      </c>
      <c r="O73" s="10">
        <f>G73+K73</f>
        <v>0</v>
      </c>
    </row>
    <row r="74" spans="1:15" ht="15" customHeight="1" x14ac:dyDescent="0.25">
      <c r="A74" s="31"/>
      <c r="B74" s="52"/>
      <c r="C74" s="54" t="s">
        <v>24</v>
      </c>
      <c r="D74" s="197">
        <f>E74+G74</f>
        <v>13485</v>
      </c>
      <c r="E74" s="197">
        <v>13485</v>
      </c>
      <c r="F74" s="197">
        <v>10074</v>
      </c>
      <c r="G74" s="197"/>
      <c r="H74" s="201"/>
      <c r="I74" s="196"/>
      <c r="J74" s="196"/>
      <c r="K74" s="208"/>
      <c r="L74" s="10">
        <f>M74+O74</f>
        <v>13485</v>
      </c>
      <c r="M74" s="10">
        <f>E74+I74</f>
        <v>13485</v>
      </c>
      <c r="N74" s="10">
        <f>F74+J74</f>
        <v>10074</v>
      </c>
      <c r="O74" s="10">
        <f>G74+K74</f>
        <v>0</v>
      </c>
    </row>
    <row r="75" spans="1:15" ht="15" customHeight="1" x14ac:dyDescent="0.25">
      <c r="A75" s="7" t="s">
        <v>90</v>
      </c>
      <c r="B75" s="8" t="s">
        <v>18</v>
      </c>
      <c r="C75" s="9"/>
      <c r="D75" s="197">
        <f>SUM(D76:D79)</f>
        <v>58861</v>
      </c>
      <c r="E75" s="197">
        <f>SUM(E76:E79)</f>
        <v>58861</v>
      </c>
      <c r="F75" s="197">
        <f>SUM(F76:F79)</f>
        <v>42366</v>
      </c>
      <c r="G75" s="197">
        <f>SUM(G76:G79)</f>
        <v>0</v>
      </c>
      <c r="H75" s="196">
        <f>SUM(H76:H79)</f>
        <v>300</v>
      </c>
      <c r="I75" s="196">
        <f>SUM(I76:I79)</f>
        <v>300</v>
      </c>
      <c r="J75" s="196">
        <f>SUM(J76:J79)</f>
        <v>0</v>
      </c>
      <c r="K75" s="208">
        <f>SUM(K76:K79)</f>
        <v>0</v>
      </c>
      <c r="L75" s="10">
        <f>SUM(L76:L79)</f>
        <v>59161</v>
      </c>
      <c r="M75" s="10">
        <f>SUM(M76:M79)</f>
        <v>59161</v>
      </c>
      <c r="N75" s="10">
        <f>SUM(N76:N79)</f>
        <v>42366</v>
      </c>
      <c r="O75" s="10">
        <f>SUM(O76:O79)</f>
        <v>0</v>
      </c>
    </row>
    <row r="76" spans="1:15" ht="15" customHeight="1" x14ac:dyDescent="0.25">
      <c r="A76" s="13"/>
      <c r="C76" s="9" t="s">
        <v>9</v>
      </c>
      <c r="D76" s="197">
        <f>E76+G76</f>
        <v>25492</v>
      </c>
      <c r="E76" s="197">
        <v>25492</v>
      </c>
      <c r="F76" s="197">
        <v>16935</v>
      </c>
      <c r="G76" s="197"/>
      <c r="H76" s="201">
        <f>I76+K76</f>
        <v>300</v>
      </c>
      <c r="I76" s="196">
        <v>300</v>
      </c>
      <c r="J76" s="196"/>
      <c r="K76" s="208"/>
      <c r="L76" s="10">
        <f>M76+O76</f>
        <v>25792</v>
      </c>
      <c r="M76" s="10">
        <f>E76+I76</f>
        <v>25792</v>
      </c>
      <c r="N76" s="10">
        <f>F76+J76</f>
        <v>16935</v>
      </c>
      <c r="O76" s="10">
        <f>G76+K76</f>
        <v>0</v>
      </c>
    </row>
    <row r="77" spans="1:15" ht="15" customHeight="1" x14ac:dyDescent="0.25">
      <c r="A77" s="13"/>
      <c r="C77" s="9" t="s">
        <v>33</v>
      </c>
      <c r="D77" s="197">
        <f>E77+G77</f>
        <v>2265</v>
      </c>
      <c r="E77" s="197">
        <v>2265</v>
      </c>
      <c r="F77" s="197">
        <v>1729</v>
      </c>
      <c r="G77" s="197"/>
      <c r="H77" s="201"/>
      <c r="I77" s="196"/>
      <c r="J77" s="196"/>
      <c r="K77" s="208"/>
      <c r="L77" s="10">
        <f>M77+O77</f>
        <v>2265</v>
      </c>
      <c r="M77" s="10">
        <f>E77+I77</f>
        <v>2265</v>
      </c>
      <c r="N77" s="10">
        <f>F77+J77</f>
        <v>1729</v>
      </c>
      <c r="O77" s="10">
        <f>G77+K77</f>
        <v>0</v>
      </c>
    </row>
    <row r="78" spans="1:15" ht="15" customHeight="1" x14ac:dyDescent="0.25">
      <c r="A78" s="13"/>
      <c r="C78" s="9" t="s">
        <v>22</v>
      </c>
      <c r="D78" s="197">
        <f>E78+G78</f>
        <v>21140</v>
      </c>
      <c r="E78" s="197">
        <v>21140</v>
      </c>
      <c r="F78" s="197">
        <v>16139</v>
      </c>
      <c r="G78" s="197"/>
      <c r="H78" s="201"/>
      <c r="I78" s="196"/>
      <c r="J78" s="196"/>
      <c r="K78" s="208"/>
      <c r="L78" s="10">
        <f>M78+O78</f>
        <v>21140</v>
      </c>
      <c r="M78" s="10">
        <f>E78+I78</f>
        <v>21140</v>
      </c>
      <c r="N78" s="10">
        <f>F78+J78</f>
        <v>16139</v>
      </c>
      <c r="O78" s="10">
        <f>G78+K78</f>
        <v>0</v>
      </c>
    </row>
    <row r="79" spans="1:15" ht="15" customHeight="1" x14ac:dyDescent="0.25">
      <c r="A79" s="31"/>
      <c r="B79" s="52"/>
      <c r="C79" s="54" t="s">
        <v>24</v>
      </c>
      <c r="D79" s="197">
        <f>E79+G79</f>
        <v>9964</v>
      </c>
      <c r="E79" s="197">
        <v>9964</v>
      </c>
      <c r="F79" s="197">
        <v>7563</v>
      </c>
      <c r="G79" s="197"/>
      <c r="H79" s="201"/>
      <c r="I79" s="196"/>
      <c r="J79" s="196"/>
      <c r="K79" s="208"/>
      <c r="L79" s="10">
        <f>M79+O79</f>
        <v>9964</v>
      </c>
      <c r="M79" s="10">
        <f>E79+I79</f>
        <v>9964</v>
      </c>
      <c r="N79" s="10">
        <f>F79+J79</f>
        <v>7563</v>
      </c>
      <c r="O79" s="10">
        <f>G79+K79</f>
        <v>0</v>
      </c>
    </row>
    <row r="80" spans="1:15" ht="15" customHeight="1" x14ac:dyDescent="0.25">
      <c r="A80" s="7" t="s">
        <v>91</v>
      </c>
      <c r="B80" s="8" t="s">
        <v>19</v>
      </c>
      <c r="C80" s="9"/>
      <c r="D80" s="197">
        <f>SUM(D81:D83)</f>
        <v>136793</v>
      </c>
      <c r="E80" s="197">
        <f>SUM(E81:E83)</f>
        <v>136793</v>
      </c>
      <c r="F80" s="197">
        <f>SUM(F81:F83)</f>
        <v>88500</v>
      </c>
      <c r="G80" s="197">
        <f>SUM(G81:G83)</f>
        <v>0</v>
      </c>
      <c r="H80" s="196">
        <f>SUM(H81:H83)</f>
        <v>5000</v>
      </c>
      <c r="I80" s="196">
        <f>SUM(I81:I83)</f>
        <v>2000</v>
      </c>
      <c r="J80" s="196">
        <f>SUM(J81:J83)</f>
        <v>0</v>
      </c>
      <c r="K80" s="208">
        <f>SUM(K81:K83)</f>
        <v>3000</v>
      </c>
      <c r="L80" s="10">
        <f>SUM(L81:L83)</f>
        <v>141793</v>
      </c>
      <c r="M80" s="10">
        <f>SUM(M81:M83)</f>
        <v>138793</v>
      </c>
      <c r="N80" s="10">
        <f>SUM(N81:N83)</f>
        <v>88500</v>
      </c>
      <c r="O80" s="10">
        <f>SUM(O81:O83)</f>
        <v>3000</v>
      </c>
    </row>
    <row r="81" spans="1:15" ht="15" customHeight="1" x14ac:dyDescent="0.25">
      <c r="A81" s="13"/>
      <c r="C81" s="9" t="s">
        <v>9</v>
      </c>
      <c r="D81" s="197">
        <f>E81+G81</f>
        <v>94367</v>
      </c>
      <c r="E81" s="197">
        <v>94367</v>
      </c>
      <c r="F81" s="197">
        <v>56109</v>
      </c>
      <c r="G81" s="197"/>
      <c r="H81" s="201">
        <f>I81+K81</f>
        <v>5000</v>
      </c>
      <c r="I81" s="196">
        <v>2000</v>
      </c>
      <c r="J81" s="196"/>
      <c r="K81" s="208">
        <v>3000</v>
      </c>
      <c r="L81" s="10">
        <f>M81+O81</f>
        <v>99367</v>
      </c>
      <c r="M81" s="10">
        <f>E81+I81</f>
        <v>96367</v>
      </c>
      <c r="N81" s="10">
        <f>F81+J81</f>
        <v>56109</v>
      </c>
      <c r="O81" s="10">
        <f>G81+K81</f>
        <v>3000</v>
      </c>
    </row>
    <row r="82" spans="1:15" ht="15" customHeight="1" x14ac:dyDescent="0.25">
      <c r="A82" s="13"/>
      <c r="C82" s="9" t="s">
        <v>33</v>
      </c>
      <c r="D82" s="197">
        <f>E82+G82</f>
        <v>13258</v>
      </c>
      <c r="E82" s="197">
        <v>13258</v>
      </c>
      <c r="F82" s="197">
        <v>10122</v>
      </c>
      <c r="G82" s="197"/>
      <c r="H82" s="201"/>
      <c r="I82" s="196"/>
      <c r="J82" s="196"/>
      <c r="K82" s="208"/>
      <c r="L82" s="10">
        <f>M82+O82</f>
        <v>13258</v>
      </c>
      <c r="M82" s="10">
        <f>E82+I82</f>
        <v>13258</v>
      </c>
      <c r="N82" s="10">
        <f>F82+J82</f>
        <v>10122</v>
      </c>
      <c r="O82" s="10">
        <f>G82+K82</f>
        <v>0</v>
      </c>
    </row>
    <row r="83" spans="1:15" ht="15" customHeight="1" x14ac:dyDescent="0.25">
      <c r="A83" s="13"/>
      <c r="C83" s="9" t="s">
        <v>22</v>
      </c>
      <c r="D83" s="197">
        <f>E83+G83</f>
        <v>29168</v>
      </c>
      <c r="E83" s="197">
        <v>29168</v>
      </c>
      <c r="F83" s="197">
        <v>22269</v>
      </c>
      <c r="G83" s="197"/>
      <c r="H83" s="201"/>
      <c r="I83" s="196"/>
      <c r="J83" s="196"/>
      <c r="K83" s="208"/>
      <c r="L83" s="10">
        <f>M83+O83</f>
        <v>29168</v>
      </c>
      <c r="M83" s="10">
        <f>E83+I83</f>
        <v>29168</v>
      </c>
      <c r="N83" s="10">
        <f>F83+J83</f>
        <v>22269</v>
      </c>
      <c r="O83" s="10">
        <f>G83+K83</f>
        <v>0</v>
      </c>
    </row>
    <row r="84" spans="1:15" ht="30" x14ac:dyDescent="0.25">
      <c r="A84" s="11" t="s">
        <v>92</v>
      </c>
      <c r="B84" s="225" t="s">
        <v>26</v>
      </c>
      <c r="C84" s="9" t="s">
        <v>9</v>
      </c>
      <c r="D84" s="197">
        <f>E84+G84</f>
        <v>1305518</v>
      </c>
      <c r="E84" s="197">
        <v>245504</v>
      </c>
      <c r="F84" s="197"/>
      <c r="G84" s="197">
        <v>1060014</v>
      </c>
      <c r="H84" s="201">
        <f>I84+K84</f>
        <v>0</v>
      </c>
      <c r="I84" s="196"/>
      <c r="J84" s="196"/>
      <c r="K84" s="208"/>
      <c r="L84" s="10">
        <f>M84+O84</f>
        <v>1305518</v>
      </c>
      <c r="M84" s="10">
        <f>E84+I84</f>
        <v>245504</v>
      </c>
      <c r="N84" s="10">
        <f>F84+J84</f>
        <v>0</v>
      </c>
      <c r="O84" s="10">
        <f>G84+K84</f>
        <v>1060014</v>
      </c>
    </row>
    <row r="85" spans="1:15" ht="15" customHeight="1" x14ac:dyDescent="0.25">
      <c r="A85" s="13" t="s">
        <v>93</v>
      </c>
      <c r="B85" s="18" t="s">
        <v>188</v>
      </c>
      <c r="C85" s="54" t="s">
        <v>21</v>
      </c>
      <c r="D85" s="197">
        <f>E85+G85</f>
        <v>13085</v>
      </c>
      <c r="E85" s="197"/>
      <c r="F85" s="197"/>
      <c r="G85" s="197">
        <v>13085</v>
      </c>
      <c r="H85" s="201">
        <f>I85+K85</f>
        <v>0</v>
      </c>
      <c r="I85" s="196"/>
      <c r="J85" s="196"/>
      <c r="K85" s="208"/>
      <c r="L85" s="10">
        <f>M85+O85</f>
        <v>13085</v>
      </c>
      <c r="M85" s="10">
        <f>E85+I85</f>
        <v>0</v>
      </c>
      <c r="N85" s="10">
        <f>F85+J85</f>
        <v>0</v>
      </c>
      <c r="O85" s="10">
        <f>G85+K85</f>
        <v>13085</v>
      </c>
    </row>
    <row r="86" spans="1:15" ht="15.95" customHeight="1" x14ac:dyDescent="0.25">
      <c r="A86" s="15" t="s">
        <v>94</v>
      </c>
      <c r="B86" s="35" t="s">
        <v>193</v>
      </c>
      <c r="C86" s="224"/>
      <c r="D86" s="218">
        <f>D22+D23+D28+D34+D39+D45+D50+D55+D60+D65+D70+D75+D80+D84+D85</f>
        <v>5180623</v>
      </c>
      <c r="E86" s="218">
        <f>E22+E23+E28+E34+E39+E45+E50+E55+E60+E65+E70+E75+E80+E84+E85</f>
        <v>3975678</v>
      </c>
      <c r="F86" s="218">
        <f>F22+F23+F28+F34+F39+F45+F50+F55+F60+F65+F70+F75+F80+F84+F85</f>
        <v>2007228</v>
      </c>
      <c r="G86" s="218">
        <f>G22+G23+G28+G34+G39+G45+G50+G55+G60+G65+G70+G75+G80+G84+G85</f>
        <v>1204945</v>
      </c>
      <c r="H86" s="217">
        <f>H22+H23+H28+H34+H39+H45+H50+H55+H60+H65+H70+H75+H80+H84+H85</f>
        <v>75283</v>
      </c>
      <c r="I86" s="217">
        <f>I22+I23+I28+I34+I39+I45+I50+I55+I60+I65+I70+I75+I80+I84+I85</f>
        <v>41883</v>
      </c>
      <c r="J86" s="217">
        <f>J22+J23+J28+J34+J39+J45+J50+J55+J60+J65+J70+J75+J80+J84+J85</f>
        <v>9162</v>
      </c>
      <c r="K86" s="216">
        <f>K22+K23+K28+K34+K39+K45+K50+K55+K60+K65+K70+K75+K80+K84+K85</f>
        <v>33400</v>
      </c>
      <c r="L86" s="35">
        <f>L22+L23+L28+L34+L39+L45+L50+L55+L60+L65+L70+L75+L80+L84+L85</f>
        <v>5255906</v>
      </c>
      <c r="M86" s="35">
        <f>M22+M23+M28+M34+M39+M45+M50+M55+M60+M65+M70+M75+M80+M84+M85</f>
        <v>4017561</v>
      </c>
      <c r="N86" s="35">
        <f>N22+N23+N28+N34+N39+N45+N50+N55+N60+N65+N70+N75+N80+N84+N85</f>
        <v>2016390</v>
      </c>
      <c r="O86" s="35">
        <f>O22+O23+O28+O34+O39+O45+O50+O55+O60+O65+O70+O75+O80+O84+O85</f>
        <v>1238345</v>
      </c>
    </row>
    <row r="87" spans="1:15" ht="15.95" customHeight="1" x14ac:dyDescent="0.25">
      <c r="A87" s="70" t="s">
        <v>95</v>
      </c>
      <c r="B87" s="418" t="s">
        <v>66</v>
      </c>
      <c r="C87" s="418"/>
      <c r="D87" s="418"/>
      <c r="E87" s="418"/>
      <c r="F87" s="418"/>
      <c r="G87" s="418"/>
      <c r="H87" s="418"/>
      <c r="I87" s="418"/>
      <c r="J87" s="418"/>
      <c r="K87" s="418"/>
      <c r="L87" s="418"/>
      <c r="M87" s="418"/>
      <c r="N87" s="418"/>
      <c r="O87" s="418"/>
    </row>
    <row r="88" spans="1:15" ht="15" customHeight="1" x14ac:dyDescent="0.25">
      <c r="A88" s="7" t="s">
        <v>96</v>
      </c>
      <c r="B88" s="49" t="s">
        <v>20</v>
      </c>
      <c r="C88" s="215"/>
      <c r="D88" s="200">
        <f>D89+D90+D91+D94+D95</f>
        <v>1540679</v>
      </c>
      <c r="E88" s="200">
        <f>E89+E90+E91+E94+E95</f>
        <v>1307570</v>
      </c>
      <c r="F88" s="200">
        <f>F89+F90+F91+F94+F95</f>
        <v>0</v>
      </c>
      <c r="G88" s="200">
        <f>G89+G90+G91+G94+G95</f>
        <v>233109</v>
      </c>
      <c r="H88" s="201">
        <f>I88+K88</f>
        <v>20000</v>
      </c>
      <c r="I88" s="201">
        <f>I89+I90+I91+I94+I95</f>
        <v>0</v>
      </c>
      <c r="J88" s="201">
        <f>J89+J90+J91+J94+J95</f>
        <v>0</v>
      </c>
      <c r="K88" s="219">
        <f>K89+K90+K91+K94+K95</f>
        <v>20000</v>
      </c>
      <c r="L88" s="81">
        <f>L89+L90+L91+L94+L95</f>
        <v>1560679</v>
      </c>
      <c r="M88" s="81">
        <f>M89+M90+M91+M94+M95</f>
        <v>1307570</v>
      </c>
      <c r="N88" s="81">
        <f>N89+N90+N91+N94+N95</f>
        <v>0</v>
      </c>
      <c r="O88" s="81">
        <f>O89+O90+O91+O94+O95</f>
        <v>253109</v>
      </c>
    </row>
    <row r="89" spans="1:15" ht="15" customHeight="1" x14ac:dyDescent="0.25">
      <c r="A89" s="13"/>
      <c r="B89" s="49"/>
      <c r="C89" s="22" t="s">
        <v>21</v>
      </c>
      <c r="D89" s="197">
        <f>E89+G89</f>
        <v>60820</v>
      </c>
      <c r="E89" s="197">
        <v>60820</v>
      </c>
      <c r="F89" s="197"/>
      <c r="G89" s="197"/>
      <c r="H89" s="201">
        <f>I89+K89</f>
        <v>20000</v>
      </c>
      <c r="I89" s="196"/>
      <c r="J89" s="196"/>
      <c r="K89" s="208">
        <v>20000</v>
      </c>
      <c r="L89" s="10">
        <f>M89+O89</f>
        <v>80820</v>
      </c>
      <c r="M89" s="10">
        <f>E89+I89</f>
        <v>60820</v>
      </c>
      <c r="N89" s="10">
        <f>F89+J89</f>
        <v>0</v>
      </c>
      <c r="O89" s="10">
        <f>G89+K89</f>
        <v>20000</v>
      </c>
    </row>
    <row r="90" spans="1:15" x14ac:dyDescent="0.25">
      <c r="A90" s="13"/>
      <c r="B90" s="49"/>
      <c r="C90" s="76" t="s">
        <v>25</v>
      </c>
      <c r="D90" s="197">
        <f>E90+G90</f>
        <v>19495</v>
      </c>
      <c r="E90" s="197"/>
      <c r="F90" s="197"/>
      <c r="G90" s="197">
        <v>19495</v>
      </c>
      <c r="H90" s="201">
        <f>I90+K90</f>
        <v>0</v>
      </c>
      <c r="I90" s="196"/>
      <c r="J90" s="196"/>
      <c r="K90" s="208"/>
      <c r="L90" s="10">
        <f>M90+O90</f>
        <v>19495</v>
      </c>
      <c r="M90" s="10">
        <f>E90+I90</f>
        <v>0</v>
      </c>
      <c r="N90" s="10">
        <f>F90+J90</f>
        <v>0</v>
      </c>
      <c r="O90" s="10">
        <f>G90+K90</f>
        <v>19495</v>
      </c>
    </row>
    <row r="91" spans="1:15" ht="15" customHeight="1" x14ac:dyDescent="0.25">
      <c r="A91" s="31"/>
      <c r="B91" s="482"/>
      <c r="C91" s="91" t="s">
        <v>33</v>
      </c>
      <c r="D91" s="475">
        <f>D92+D93</f>
        <v>1279245</v>
      </c>
      <c r="E91" s="197">
        <f>E92+E93</f>
        <v>1124074</v>
      </c>
      <c r="F91" s="197">
        <f>F92+F93</f>
        <v>0</v>
      </c>
      <c r="G91" s="197">
        <f>G92+G93</f>
        <v>155171</v>
      </c>
      <c r="H91" s="201">
        <f>I91+K91</f>
        <v>0</v>
      </c>
      <c r="I91" s="208">
        <f>I92+I93</f>
        <v>0</v>
      </c>
      <c r="J91" s="208">
        <f>J92+J93</f>
        <v>0</v>
      </c>
      <c r="K91" s="208">
        <f>K92+K93</f>
        <v>0</v>
      </c>
      <c r="L91" s="10">
        <f>L92+L93</f>
        <v>1279245</v>
      </c>
      <c r="M91" s="10">
        <f>M92+M93</f>
        <v>1124074</v>
      </c>
      <c r="N91" s="10">
        <f>N92+N93</f>
        <v>0</v>
      </c>
      <c r="O91" s="10">
        <f>O92+O93</f>
        <v>155171</v>
      </c>
    </row>
    <row r="92" spans="1:15" ht="15" hidden="1" customHeight="1" x14ac:dyDescent="0.25">
      <c r="A92" s="60"/>
      <c r="B92" s="481" t="s">
        <v>8</v>
      </c>
      <c r="C92" s="477"/>
      <c r="D92" s="480">
        <f>E92+G92</f>
        <v>265575</v>
      </c>
      <c r="E92" s="61">
        <v>110404</v>
      </c>
      <c r="F92" s="61"/>
      <c r="G92" s="61">
        <v>155171</v>
      </c>
      <c r="H92" s="201">
        <f>I92+K92</f>
        <v>0</v>
      </c>
      <c r="I92" s="196"/>
      <c r="J92" s="196"/>
      <c r="K92" s="208"/>
      <c r="L92" s="61">
        <f>M92+O92</f>
        <v>265575</v>
      </c>
      <c r="M92" s="61">
        <f>E92+I92</f>
        <v>110404</v>
      </c>
      <c r="N92" s="61">
        <f>F92+J92</f>
        <v>0</v>
      </c>
      <c r="O92" s="61">
        <f>G92+K92</f>
        <v>155171</v>
      </c>
    </row>
    <row r="93" spans="1:15" ht="27.95" customHeight="1" x14ac:dyDescent="0.25">
      <c r="A93" s="31"/>
      <c r="B93" s="479" t="s">
        <v>186</v>
      </c>
      <c r="C93" s="92"/>
      <c r="D93" s="475">
        <f>E93+G93</f>
        <v>1013670</v>
      </c>
      <c r="E93" s="197">
        <v>1013670</v>
      </c>
      <c r="F93" s="207"/>
      <c r="G93" s="207"/>
      <c r="H93" s="201">
        <f>I93+K93</f>
        <v>0</v>
      </c>
      <c r="I93" s="196"/>
      <c r="J93" s="196"/>
      <c r="K93" s="208"/>
      <c r="L93" s="10">
        <f>M93+O93</f>
        <v>1013670</v>
      </c>
      <c r="M93" s="10">
        <f>E93+I93</f>
        <v>1013670</v>
      </c>
      <c r="N93" s="10">
        <f>F93+J93</f>
        <v>0</v>
      </c>
      <c r="O93" s="10">
        <f>G93+K93</f>
        <v>0</v>
      </c>
    </row>
    <row r="94" spans="1:15" ht="15" customHeight="1" x14ac:dyDescent="0.25">
      <c r="A94" s="31"/>
      <c r="B94" s="32"/>
      <c r="C94" s="368" t="s">
        <v>22</v>
      </c>
      <c r="D94" s="197">
        <f>E94+G94</f>
        <v>127962</v>
      </c>
      <c r="E94" s="197">
        <v>69519</v>
      </c>
      <c r="F94" s="197"/>
      <c r="G94" s="197">
        <v>58443</v>
      </c>
      <c r="H94" s="201">
        <f>I94+K94</f>
        <v>0</v>
      </c>
      <c r="I94" s="196"/>
      <c r="J94" s="196"/>
      <c r="K94" s="208"/>
      <c r="L94" s="10">
        <f>M94+O94</f>
        <v>127962</v>
      </c>
      <c r="M94" s="10">
        <f>E94+I94</f>
        <v>69519</v>
      </c>
      <c r="N94" s="10">
        <f>F94+J94</f>
        <v>0</v>
      </c>
      <c r="O94" s="10">
        <f>G94+K94</f>
        <v>58443</v>
      </c>
    </row>
    <row r="95" spans="1:15" ht="15" customHeight="1" x14ac:dyDescent="0.25">
      <c r="A95" s="31"/>
      <c r="B95" s="32"/>
      <c r="C95" s="59" t="s">
        <v>32</v>
      </c>
      <c r="D95" s="197">
        <f>E95+G95</f>
        <v>53157</v>
      </c>
      <c r="E95" s="197">
        <v>53157</v>
      </c>
      <c r="F95" s="197"/>
      <c r="G95" s="197"/>
      <c r="H95" s="201">
        <f>I95+K95</f>
        <v>0</v>
      </c>
      <c r="I95" s="196"/>
      <c r="J95" s="196"/>
      <c r="K95" s="208"/>
      <c r="L95" s="10">
        <f>M95+O95</f>
        <v>53157</v>
      </c>
      <c r="M95" s="10">
        <f>E95+I95</f>
        <v>53157</v>
      </c>
      <c r="N95" s="10">
        <f>F95+J95</f>
        <v>0</v>
      </c>
      <c r="O95" s="10">
        <f>G95+K95</f>
        <v>0</v>
      </c>
    </row>
    <row r="96" spans="1:15" ht="15" customHeight="1" x14ac:dyDescent="0.25">
      <c r="A96" s="27" t="s">
        <v>97</v>
      </c>
      <c r="B96" s="55" t="s">
        <v>7</v>
      </c>
      <c r="C96" s="54"/>
      <c r="D96" s="197">
        <f>SUM(D97:D99)</f>
        <v>20911</v>
      </c>
      <c r="E96" s="197">
        <f>SUM(E97:E99)</f>
        <v>16567</v>
      </c>
      <c r="F96" s="197">
        <f>SUM(F97:F99)</f>
        <v>0</v>
      </c>
      <c r="G96" s="197">
        <f>SUM(G97:G99)</f>
        <v>4344</v>
      </c>
      <c r="H96" s="196">
        <f>SUM(H97:H99)</f>
        <v>7932</v>
      </c>
      <c r="I96" s="196">
        <f>SUM(I97:I99)</f>
        <v>6332</v>
      </c>
      <c r="J96" s="196">
        <f>SUM(J97:J99)</f>
        <v>0</v>
      </c>
      <c r="K96" s="208">
        <f>SUM(K97:K99)</f>
        <v>1600</v>
      </c>
      <c r="L96" s="10">
        <f>SUM(L97:L99)</f>
        <v>28843</v>
      </c>
      <c r="M96" s="10">
        <f>SUM(M97:M99)</f>
        <v>22899</v>
      </c>
      <c r="N96" s="10">
        <f>SUM(N97:N99)</f>
        <v>0</v>
      </c>
      <c r="O96" s="10">
        <f>SUM(O97:O99)</f>
        <v>5944</v>
      </c>
    </row>
    <row r="97" spans="1:15" ht="15" customHeight="1" x14ac:dyDescent="0.25">
      <c r="A97" s="31"/>
      <c r="B97" s="62"/>
      <c r="C97" s="54" t="s">
        <v>25</v>
      </c>
      <c r="D97" s="197">
        <f>E97+G97</f>
        <v>7989</v>
      </c>
      <c r="E97" s="197">
        <v>7989</v>
      </c>
      <c r="F97" s="197"/>
      <c r="G97" s="197"/>
      <c r="H97" s="201">
        <f>I97+K97</f>
        <v>5000</v>
      </c>
      <c r="I97" s="196">
        <v>5000</v>
      </c>
      <c r="J97" s="196"/>
      <c r="K97" s="208"/>
      <c r="L97" s="10">
        <f>M97+O97</f>
        <v>12989</v>
      </c>
      <c r="M97" s="10">
        <f>E97+I97</f>
        <v>12989</v>
      </c>
      <c r="N97" s="10">
        <f>F97+J97</f>
        <v>0</v>
      </c>
      <c r="O97" s="10">
        <f>G97+K97</f>
        <v>0</v>
      </c>
    </row>
    <row r="98" spans="1:15" ht="15" customHeight="1" x14ac:dyDescent="0.25">
      <c r="A98" s="31"/>
      <c r="B98" s="56"/>
      <c r="C98" s="54" t="s">
        <v>33</v>
      </c>
      <c r="D98" s="197">
        <f>E98+G98</f>
        <v>1738</v>
      </c>
      <c r="E98" s="197">
        <v>1738</v>
      </c>
      <c r="F98" s="197"/>
      <c r="G98" s="197"/>
      <c r="H98" s="201">
        <f>I98+K98</f>
        <v>0</v>
      </c>
      <c r="I98" s="196"/>
      <c r="J98" s="196"/>
      <c r="K98" s="208"/>
      <c r="L98" s="10">
        <f>M98+O98</f>
        <v>1738</v>
      </c>
      <c r="M98" s="10">
        <f>E98+I98</f>
        <v>1738</v>
      </c>
      <c r="N98" s="10">
        <f>F98+J98</f>
        <v>0</v>
      </c>
      <c r="O98" s="10">
        <f>G98+K98</f>
        <v>0</v>
      </c>
    </row>
    <row r="99" spans="1:15" ht="15" customHeight="1" x14ac:dyDescent="0.25">
      <c r="A99" s="31"/>
      <c r="B99" s="56"/>
      <c r="C99" s="54" t="s">
        <v>22</v>
      </c>
      <c r="D99" s="197">
        <f>E99+G99</f>
        <v>11184</v>
      </c>
      <c r="E99" s="197">
        <v>6840</v>
      </c>
      <c r="F99" s="197"/>
      <c r="G99" s="197">
        <v>4344</v>
      </c>
      <c r="H99" s="201">
        <f>I99+K99</f>
        <v>2932</v>
      </c>
      <c r="I99" s="196">
        <v>1332</v>
      </c>
      <c r="J99" s="196"/>
      <c r="K99" s="208">
        <v>1600</v>
      </c>
      <c r="L99" s="10">
        <f>M99+O99</f>
        <v>14116</v>
      </c>
      <c r="M99" s="10">
        <f>E99+I99</f>
        <v>8172</v>
      </c>
      <c r="N99" s="10">
        <f>F99+J99</f>
        <v>0</v>
      </c>
      <c r="O99" s="10">
        <f>G99+K99</f>
        <v>5944</v>
      </c>
    </row>
    <row r="100" spans="1:15" ht="15" customHeight="1" x14ac:dyDescent="0.25">
      <c r="A100" s="27" t="s">
        <v>98</v>
      </c>
      <c r="B100" s="8" t="s">
        <v>10</v>
      </c>
      <c r="C100" s="54"/>
      <c r="D100" s="197">
        <f>SUM(D101:D103)</f>
        <v>26284</v>
      </c>
      <c r="E100" s="197">
        <f>SUM(E101:E103)</f>
        <v>16284</v>
      </c>
      <c r="F100" s="197">
        <f>SUM(F101:F103)</f>
        <v>0</v>
      </c>
      <c r="G100" s="197">
        <f>SUM(G101:G103)</f>
        <v>10000</v>
      </c>
      <c r="H100" s="196">
        <f>SUM(H101:H103)</f>
        <v>6373</v>
      </c>
      <c r="I100" s="196">
        <f>SUM(I101:I103)</f>
        <v>6373</v>
      </c>
      <c r="J100" s="196">
        <f>SUM(J101:J103)</f>
        <v>0</v>
      </c>
      <c r="K100" s="208">
        <f>SUM(K101:K103)</f>
        <v>0</v>
      </c>
      <c r="L100" s="10">
        <f>SUM(L101:L103)</f>
        <v>32657</v>
      </c>
      <c r="M100" s="10">
        <f>SUM(M101:M103)</f>
        <v>22657</v>
      </c>
      <c r="N100" s="10">
        <f>SUM(N101:N103)</f>
        <v>0</v>
      </c>
      <c r="O100" s="10">
        <f>SUM(O101:O103)</f>
        <v>10000</v>
      </c>
    </row>
    <row r="101" spans="1:15" ht="15" customHeight="1" x14ac:dyDescent="0.25">
      <c r="A101" s="31"/>
      <c r="B101" s="52"/>
      <c r="C101" s="54" t="s">
        <v>25</v>
      </c>
      <c r="D101" s="197">
        <f>E101+G101</f>
        <v>6543</v>
      </c>
      <c r="E101" s="197">
        <v>6543</v>
      </c>
      <c r="F101" s="197"/>
      <c r="G101" s="197"/>
      <c r="H101" s="201">
        <f>I101+K101</f>
        <v>5000</v>
      </c>
      <c r="I101" s="196">
        <v>5000</v>
      </c>
      <c r="J101" s="196"/>
      <c r="K101" s="208"/>
      <c r="L101" s="10">
        <f>M101+O101</f>
        <v>11543</v>
      </c>
      <c r="M101" s="10">
        <f>E101+I101</f>
        <v>11543</v>
      </c>
      <c r="N101" s="10">
        <f>F101+J101</f>
        <v>0</v>
      </c>
      <c r="O101" s="10">
        <f>G101+K101</f>
        <v>0</v>
      </c>
    </row>
    <row r="102" spans="1:15" ht="15" customHeight="1" x14ac:dyDescent="0.25">
      <c r="A102" s="31"/>
      <c r="B102" s="14"/>
      <c r="C102" s="54" t="s">
        <v>33</v>
      </c>
      <c r="D102" s="197">
        <f>E102+G102</f>
        <v>855</v>
      </c>
      <c r="E102" s="197">
        <v>855</v>
      </c>
      <c r="F102" s="197"/>
      <c r="G102" s="197"/>
      <c r="H102" s="201">
        <f>I102+K102</f>
        <v>0</v>
      </c>
      <c r="I102" s="196"/>
      <c r="J102" s="196"/>
      <c r="K102" s="208"/>
      <c r="L102" s="10">
        <f>M102+O102</f>
        <v>855</v>
      </c>
      <c r="M102" s="10">
        <f>E102+I102</f>
        <v>855</v>
      </c>
      <c r="N102" s="10">
        <f>F102+J102</f>
        <v>0</v>
      </c>
      <c r="O102" s="10">
        <f>G102+K102</f>
        <v>0</v>
      </c>
    </row>
    <row r="103" spans="1:15" ht="15" customHeight="1" x14ac:dyDescent="0.25">
      <c r="A103" s="31"/>
      <c r="B103" s="14"/>
      <c r="C103" s="54" t="s">
        <v>22</v>
      </c>
      <c r="D103" s="197">
        <f>E103+G103</f>
        <v>18886</v>
      </c>
      <c r="E103" s="197">
        <v>8886</v>
      </c>
      <c r="F103" s="197"/>
      <c r="G103" s="197">
        <v>10000</v>
      </c>
      <c r="H103" s="201">
        <f>I103+K103</f>
        <v>1373</v>
      </c>
      <c r="I103" s="196">
        <v>1373</v>
      </c>
      <c r="J103" s="196"/>
      <c r="K103" s="208"/>
      <c r="L103" s="10">
        <f>M103+O103</f>
        <v>20259</v>
      </c>
      <c r="M103" s="10">
        <f>E103+I103</f>
        <v>10259</v>
      </c>
      <c r="N103" s="10">
        <f>F103+J103</f>
        <v>0</v>
      </c>
      <c r="O103" s="10">
        <f>G103+K103</f>
        <v>10000</v>
      </c>
    </row>
    <row r="104" spans="1:15" ht="15" customHeight="1" x14ac:dyDescent="0.25">
      <c r="A104" s="27" t="s">
        <v>99</v>
      </c>
      <c r="B104" s="18" t="s">
        <v>11</v>
      </c>
      <c r="C104" s="54"/>
      <c r="D104" s="197">
        <f>SUM(D105:D107)</f>
        <v>26200</v>
      </c>
      <c r="E104" s="197">
        <f>SUM(E105:E107)</f>
        <v>26200</v>
      </c>
      <c r="F104" s="197">
        <f>SUM(F105:F107)</f>
        <v>0</v>
      </c>
      <c r="G104" s="197">
        <f>SUM(G105:G107)</f>
        <v>0</v>
      </c>
      <c r="H104" s="196">
        <f>SUM(H105:H107)</f>
        <v>7637</v>
      </c>
      <c r="I104" s="196">
        <f>SUM(I105:I107)</f>
        <v>5637</v>
      </c>
      <c r="J104" s="196">
        <f>SUM(J105:J107)</f>
        <v>0</v>
      </c>
      <c r="K104" s="208">
        <f>SUM(K105:K107)</f>
        <v>2000</v>
      </c>
      <c r="L104" s="10">
        <f>SUM(L105:L107)</f>
        <v>33837</v>
      </c>
      <c r="M104" s="10">
        <f>SUM(M105:M107)</f>
        <v>31837</v>
      </c>
      <c r="N104" s="10">
        <f>SUM(N105:N107)</f>
        <v>0</v>
      </c>
      <c r="O104" s="10">
        <f>SUM(O105:O107)</f>
        <v>2000</v>
      </c>
    </row>
    <row r="105" spans="1:15" ht="15" customHeight="1" x14ac:dyDescent="0.25">
      <c r="A105" s="31"/>
      <c r="B105" s="52"/>
      <c r="C105" s="54" t="s">
        <v>25</v>
      </c>
      <c r="D105" s="197">
        <f>E105+G105</f>
        <v>9638</v>
      </c>
      <c r="E105" s="197">
        <v>9638</v>
      </c>
      <c r="F105" s="197"/>
      <c r="G105" s="197"/>
      <c r="H105" s="201">
        <f>I105+K105</f>
        <v>5000</v>
      </c>
      <c r="I105" s="196">
        <v>5000</v>
      </c>
      <c r="J105" s="196"/>
      <c r="K105" s="208"/>
      <c r="L105" s="10">
        <f>M105+O105</f>
        <v>14638</v>
      </c>
      <c r="M105" s="10">
        <f>E105+I105</f>
        <v>14638</v>
      </c>
      <c r="N105" s="10">
        <f>F105+J105</f>
        <v>0</v>
      </c>
      <c r="O105" s="10">
        <f>G105+K105</f>
        <v>0</v>
      </c>
    </row>
    <row r="106" spans="1:15" ht="15" customHeight="1" x14ac:dyDescent="0.25">
      <c r="A106" s="31"/>
      <c r="B106" s="63"/>
      <c r="C106" s="54" t="s">
        <v>33</v>
      </c>
      <c r="D106" s="197">
        <f>E106+G106</f>
        <v>3494</v>
      </c>
      <c r="E106" s="197">
        <v>3494</v>
      </c>
      <c r="F106" s="197"/>
      <c r="G106" s="197"/>
      <c r="H106" s="201">
        <f>I106+K106</f>
        <v>0</v>
      </c>
      <c r="I106" s="196"/>
      <c r="J106" s="196"/>
      <c r="K106" s="208"/>
      <c r="L106" s="10">
        <f>M106+O106</f>
        <v>3494</v>
      </c>
      <c r="M106" s="10">
        <f>E106+I106</f>
        <v>3494</v>
      </c>
      <c r="N106" s="10">
        <f>F106+J106</f>
        <v>0</v>
      </c>
      <c r="O106" s="10">
        <f>G106+K106</f>
        <v>0</v>
      </c>
    </row>
    <row r="107" spans="1:15" ht="15" customHeight="1" x14ac:dyDescent="0.25">
      <c r="A107" s="31"/>
      <c r="B107" s="63"/>
      <c r="C107" s="54" t="s">
        <v>22</v>
      </c>
      <c r="D107" s="197">
        <f>E107+G107</f>
        <v>13068</v>
      </c>
      <c r="E107" s="197">
        <v>13068</v>
      </c>
      <c r="F107" s="197"/>
      <c r="G107" s="197"/>
      <c r="H107" s="201">
        <f>I107+K107</f>
        <v>2637</v>
      </c>
      <c r="I107" s="196">
        <v>637</v>
      </c>
      <c r="J107" s="196"/>
      <c r="K107" s="208">
        <v>2000</v>
      </c>
      <c r="L107" s="10">
        <f>M107+O107</f>
        <v>15705</v>
      </c>
      <c r="M107" s="10">
        <f>E107+I107</f>
        <v>13705</v>
      </c>
      <c r="N107" s="10">
        <f>F107+J107</f>
        <v>0</v>
      </c>
      <c r="O107" s="10">
        <f>G107+K107</f>
        <v>2000</v>
      </c>
    </row>
    <row r="108" spans="1:15" ht="15" customHeight="1" x14ac:dyDescent="0.25">
      <c r="A108" s="27" t="s">
        <v>100</v>
      </c>
      <c r="B108" s="18" t="s">
        <v>68</v>
      </c>
      <c r="C108" s="54"/>
      <c r="D108" s="197">
        <f>SUM(D109:D111)</f>
        <v>22134</v>
      </c>
      <c r="E108" s="197">
        <f>SUM(E109:E111)</f>
        <v>21613</v>
      </c>
      <c r="F108" s="197">
        <f>SUM(F109:F111)</f>
        <v>0</v>
      </c>
      <c r="G108" s="197">
        <f>SUM(G109:G111)</f>
        <v>521</v>
      </c>
      <c r="H108" s="196">
        <f>SUM(H109:H111)</f>
        <v>7291</v>
      </c>
      <c r="I108" s="196">
        <f>SUM(I109:I111)</f>
        <v>7291</v>
      </c>
      <c r="J108" s="196">
        <f>SUM(J109:J111)</f>
        <v>0</v>
      </c>
      <c r="K108" s="208">
        <f>SUM(K109:K111)</f>
        <v>0</v>
      </c>
      <c r="L108" s="10">
        <f>SUM(L109:L111)</f>
        <v>29425</v>
      </c>
      <c r="M108" s="10">
        <f>SUM(M109:M111)</f>
        <v>28904</v>
      </c>
      <c r="N108" s="10">
        <f>SUM(N109:N111)</f>
        <v>0</v>
      </c>
      <c r="O108" s="10">
        <f>SUM(O109:O111)</f>
        <v>521</v>
      </c>
    </row>
    <row r="109" spans="1:15" ht="15" customHeight="1" x14ac:dyDescent="0.25">
      <c r="A109" s="31"/>
      <c r="B109" s="52"/>
      <c r="C109" s="54" t="s">
        <v>25</v>
      </c>
      <c r="D109" s="197">
        <f>E109+G109</f>
        <v>8095</v>
      </c>
      <c r="E109" s="197">
        <v>8095</v>
      </c>
      <c r="F109" s="197"/>
      <c r="G109" s="197"/>
      <c r="H109" s="201">
        <f>I109+K109</f>
        <v>5000</v>
      </c>
      <c r="I109" s="196">
        <v>5000</v>
      </c>
      <c r="J109" s="196"/>
      <c r="K109" s="208"/>
      <c r="L109" s="10">
        <f>M109+O109</f>
        <v>13095</v>
      </c>
      <c r="M109" s="10">
        <f>E109+I109</f>
        <v>13095</v>
      </c>
      <c r="N109" s="10">
        <f>F109+J109</f>
        <v>0</v>
      </c>
      <c r="O109" s="10">
        <f>G109+K109</f>
        <v>0</v>
      </c>
    </row>
    <row r="110" spans="1:15" ht="15" customHeight="1" x14ac:dyDescent="0.25">
      <c r="A110" s="31"/>
      <c r="B110" s="63"/>
      <c r="C110" s="54" t="s">
        <v>33</v>
      </c>
      <c r="D110" s="197">
        <f>E110+G110</f>
        <v>1867</v>
      </c>
      <c r="E110" s="197">
        <v>1867</v>
      </c>
      <c r="F110" s="197"/>
      <c r="G110" s="197"/>
      <c r="H110" s="201">
        <f>I110+K110</f>
        <v>0</v>
      </c>
      <c r="I110" s="196"/>
      <c r="J110" s="196"/>
      <c r="K110" s="208"/>
      <c r="L110" s="10">
        <f>M110+O110</f>
        <v>1867</v>
      </c>
      <c r="M110" s="10">
        <f>E110+I110</f>
        <v>1867</v>
      </c>
      <c r="N110" s="10">
        <f>F110+J110</f>
        <v>0</v>
      </c>
      <c r="O110" s="10">
        <f>G110+K110</f>
        <v>0</v>
      </c>
    </row>
    <row r="111" spans="1:15" ht="15" customHeight="1" x14ac:dyDescent="0.25">
      <c r="A111" s="31"/>
      <c r="B111" s="63"/>
      <c r="C111" s="54" t="s">
        <v>22</v>
      </c>
      <c r="D111" s="197">
        <f>E111+G111</f>
        <v>12172</v>
      </c>
      <c r="E111" s="197">
        <v>11651</v>
      </c>
      <c r="F111" s="197"/>
      <c r="G111" s="197">
        <v>521</v>
      </c>
      <c r="H111" s="201">
        <f>I111+K111</f>
        <v>2291</v>
      </c>
      <c r="I111" s="196">
        <v>2291</v>
      </c>
      <c r="J111" s="196"/>
      <c r="K111" s="208"/>
      <c r="L111" s="10">
        <f>M111+O111</f>
        <v>14463</v>
      </c>
      <c r="M111" s="10">
        <f>E111+I111</f>
        <v>13942</v>
      </c>
      <c r="N111" s="10">
        <f>F111+J111</f>
        <v>0</v>
      </c>
      <c r="O111" s="10">
        <f>G111+K111</f>
        <v>521</v>
      </c>
    </row>
    <row r="112" spans="1:15" ht="15" customHeight="1" x14ac:dyDescent="0.25">
      <c r="A112" s="27" t="s">
        <v>101</v>
      </c>
      <c r="B112" s="18" t="s">
        <v>69</v>
      </c>
      <c r="C112" s="54"/>
      <c r="D112" s="197">
        <f>SUM(D113:D115)</f>
        <v>15630</v>
      </c>
      <c r="E112" s="197">
        <f>SUM(E113:E115)</f>
        <v>14777</v>
      </c>
      <c r="F112" s="197">
        <f>SUM(F113:F115)</f>
        <v>0</v>
      </c>
      <c r="G112" s="197">
        <f>SUM(G113:G115)</f>
        <v>853</v>
      </c>
      <c r="H112" s="196">
        <f>SUM(H113:H115)</f>
        <v>6600</v>
      </c>
      <c r="I112" s="196">
        <f>SUM(I113:I115)</f>
        <v>6600</v>
      </c>
      <c r="J112" s="196">
        <f>SUM(J113:J115)</f>
        <v>0</v>
      </c>
      <c r="K112" s="208">
        <f>SUM(K113:K115)</f>
        <v>0</v>
      </c>
      <c r="L112" s="10">
        <f>SUM(L113:L115)</f>
        <v>22230</v>
      </c>
      <c r="M112" s="10">
        <f>SUM(M113:M115)</f>
        <v>21377</v>
      </c>
      <c r="N112" s="10">
        <f>SUM(N113:N115)</f>
        <v>0</v>
      </c>
      <c r="O112" s="10">
        <f>SUM(O113:O115)</f>
        <v>853</v>
      </c>
    </row>
    <row r="113" spans="1:15" ht="15" customHeight="1" x14ac:dyDescent="0.25">
      <c r="A113" s="31"/>
      <c r="B113" s="52"/>
      <c r="C113" s="54" t="s">
        <v>25</v>
      </c>
      <c r="D113" s="197">
        <f>E113+G113</f>
        <v>5636</v>
      </c>
      <c r="E113" s="197">
        <v>5636</v>
      </c>
      <c r="F113" s="197"/>
      <c r="G113" s="197"/>
      <c r="H113" s="201">
        <f>I113+K113</f>
        <v>5000</v>
      </c>
      <c r="I113" s="196">
        <v>5000</v>
      </c>
      <c r="J113" s="196"/>
      <c r="K113" s="208"/>
      <c r="L113" s="10">
        <f>M113+O113</f>
        <v>10636</v>
      </c>
      <c r="M113" s="10">
        <f>E113+I113</f>
        <v>10636</v>
      </c>
      <c r="N113" s="10">
        <f>F113+J113</f>
        <v>0</v>
      </c>
      <c r="O113" s="10">
        <f>G113+K113</f>
        <v>0</v>
      </c>
    </row>
    <row r="114" spans="1:15" ht="15" customHeight="1" x14ac:dyDescent="0.25">
      <c r="A114" s="31"/>
      <c r="B114" s="63"/>
      <c r="C114" s="54" t="s">
        <v>33</v>
      </c>
      <c r="D114" s="197">
        <f>E114+G114</f>
        <v>1810</v>
      </c>
      <c r="E114" s="197">
        <v>1810</v>
      </c>
      <c r="F114" s="197"/>
      <c r="G114" s="197"/>
      <c r="H114" s="201">
        <f>I114+K114</f>
        <v>0</v>
      </c>
      <c r="I114" s="196"/>
      <c r="J114" s="196"/>
      <c r="K114" s="208"/>
      <c r="L114" s="10">
        <f>M114+O114</f>
        <v>1810</v>
      </c>
      <c r="M114" s="10">
        <f>E114+I114</f>
        <v>1810</v>
      </c>
      <c r="N114" s="10">
        <f>F114+J114</f>
        <v>0</v>
      </c>
      <c r="O114" s="10">
        <f>G114+K114</f>
        <v>0</v>
      </c>
    </row>
    <row r="115" spans="1:15" ht="15" customHeight="1" x14ac:dyDescent="0.25">
      <c r="A115" s="31"/>
      <c r="B115" s="63"/>
      <c r="C115" s="54" t="s">
        <v>22</v>
      </c>
      <c r="D115" s="197">
        <f>E115+G115</f>
        <v>8184</v>
      </c>
      <c r="E115" s="197">
        <v>7331</v>
      </c>
      <c r="F115" s="197"/>
      <c r="G115" s="197">
        <v>853</v>
      </c>
      <c r="H115" s="201">
        <f>I115+K115</f>
        <v>1600</v>
      </c>
      <c r="I115" s="196">
        <v>1600</v>
      </c>
      <c r="J115" s="196"/>
      <c r="K115" s="208"/>
      <c r="L115" s="10">
        <f>M115+O115</f>
        <v>9784</v>
      </c>
      <c r="M115" s="10">
        <f>E115+I115</f>
        <v>8931</v>
      </c>
      <c r="N115" s="10">
        <f>F115+J115</f>
        <v>0</v>
      </c>
      <c r="O115" s="10">
        <f>G115+K115</f>
        <v>853</v>
      </c>
    </row>
    <row r="116" spans="1:15" ht="15" customHeight="1" x14ac:dyDescent="0.25">
      <c r="A116" s="27" t="s">
        <v>102</v>
      </c>
      <c r="B116" s="18" t="s">
        <v>14</v>
      </c>
      <c r="C116" s="54"/>
      <c r="D116" s="197">
        <f>SUM(D117:D119)</f>
        <v>25490</v>
      </c>
      <c r="E116" s="197">
        <f>SUM(E117:E119)</f>
        <v>25490</v>
      </c>
      <c r="F116" s="197">
        <f>SUM(F117:F119)</f>
        <v>0</v>
      </c>
      <c r="G116" s="197">
        <f>SUM(G117:G119)</f>
        <v>0</v>
      </c>
      <c r="H116" s="196">
        <f>SUM(H117:H119)</f>
        <v>8050</v>
      </c>
      <c r="I116" s="196">
        <f>SUM(I117:I119)</f>
        <v>8050</v>
      </c>
      <c r="J116" s="196">
        <f>SUM(J117:J119)</f>
        <v>0</v>
      </c>
      <c r="K116" s="208">
        <f>SUM(K117:K119)</f>
        <v>0</v>
      </c>
      <c r="L116" s="10">
        <f>SUM(L117:L119)</f>
        <v>33540</v>
      </c>
      <c r="M116" s="10">
        <f>SUM(M117:M119)</f>
        <v>33540</v>
      </c>
      <c r="N116" s="10">
        <f>SUM(N117:N119)</f>
        <v>0</v>
      </c>
      <c r="O116" s="10">
        <f>SUM(O117:O119)</f>
        <v>0</v>
      </c>
    </row>
    <row r="117" spans="1:15" ht="15" customHeight="1" x14ac:dyDescent="0.25">
      <c r="A117" s="31"/>
      <c r="B117" s="52"/>
      <c r="C117" s="54" t="s">
        <v>25</v>
      </c>
      <c r="D117" s="197">
        <f>E117+G117</f>
        <v>10763</v>
      </c>
      <c r="E117" s="197">
        <v>10763</v>
      </c>
      <c r="F117" s="197"/>
      <c r="G117" s="197"/>
      <c r="H117" s="201">
        <f>I117+K117</f>
        <v>5000</v>
      </c>
      <c r="I117" s="196">
        <v>5000</v>
      </c>
      <c r="J117" s="196"/>
      <c r="K117" s="208"/>
      <c r="L117" s="10">
        <f>M117+O117</f>
        <v>15763</v>
      </c>
      <c r="M117" s="10">
        <f>E117+I117</f>
        <v>15763</v>
      </c>
      <c r="N117" s="10">
        <f>F117+J117</f>
        <v>0</v>
      </c>
      <c r="O117" s="10">
        <f>G117+K117</f>
        <v>0</v>
      </c>
    </row>
    <row r="118" spans="1:15" ht="15" customHeight="1" x14ac:dyDescent="0.25">
      <c r="A118" s="31"/>
      <c r="B118" s="63"/>
      <c r="C118" s="54" t="s">
        <v>33</v>
      </c>
      <c r="D118" s="197">
        <f>E118+G118</f>
        <v>2409</v>
      </c>
      <c r="E118" s="197">
        <v>2409</v>
      </c>
      <c r="F118" s="197"/>
      <c r="G118" s="197"/>
      <c r="H118" s="201">
        <f>I118+K118</f>
        <v>0</v>
      </c>
      <c r="I118" s="196"/>
      <c r="J118" s="196"/>
      <c r="K118" s="208"/>
      <c r="L118" s="10">
        <f>M118+O118</f>
        <v>2409</v>
      </c>
      <c r="M118" s="10">
        <f>E118+I118</f>
        <v>2409</v>
      </c>
      <c r="N118" s="10">
        <f>F118+J118</f>
        <v>0</v>
      </c>
      <c r="O118" s="10">
        <f>G118+K118</f>
        <v>0</v>
      </c>
    </row>
    <row r="119" spans="1:15" ht="15" customHeight="1" x14ac:dyDescent="0.25">
      <c r="A119" s="31"/>
      <c r="B119" s="63"/>
      <c r="C119" s="54" t="s">
        <v>22</v>
      </c>
      <c r="D119" s="197">
        <f>E119+G119</f>
        <v>12318</v>
      </c>
      <c r="E119" s="197">
        <v>12318</v>
      </c>
      <c r="F119" s="197"/>
      <c r="G119" s="197"/>
      <c r="H119" s="201">
        <f>I119+K119</f>
        <v>3050</v>
      </c>
      <c r="I119" s="196">
        <v>3050</v>
      </c>
      <c r="J119" s="196"/>
      <c r="K119" s="208"/>
      <c r="L119" s="10">
        <f>M119+O119</f>
        <v>15368</v>
      </c>
      <c r="M119" s="10">
        <f>E119+I119</f>
        <v>15368</v>
      </c>
      <c r="N119" s="10">
        <f>F119+J119</f>
        <v>0</v>
      </c>
      <c r="O119" s="10">
        <f>G119+K119</f>
        <v>0</v>
      </c>
    </row>
    <row r="120" spans="1:15" ht="15" customHeight="1" x14ac:dyDescent="0.25">
      <c r="A120" s="27" t="s">
        <v>103</v>
      </c>
      <c r="B120" s="18" t="s">
        <v>15</v>
      </c>
      <c r="C120" s="54"/>
      <c r="D120" s="197">
        <f>SUM(D121:D123)</f>
        <v>19235</v>
      </c>
      <c r="E120" s="197">
        <f>SUM(E121:E123)</f>
        <v>19235</v>
      </c>
      <c r="F120" s="197">
        <f>SUM(F121:F123)</f>
        <v>0</v>
      </c>
      <c r="G120" s="197">
        <f>SUM(G121:G123)</f>
        <v>0</v>
      </c>
      <c r="H120" s="196">
        <f>SUM(H121:H123)</f>
        <v>5794</v>
      </c>
      <c r="I120" s="196">
        <f>SUM(I121:I123)</f>
        <v>5794</v>
      </c>
      <c r="J120" s="196">
        <f>SUM(J121:J123)</f>
        <v>0</v>
      </c>
      <c r="K120" s="208">
        <f>SUM(K121:K123)</f>
        <v>0</v>
      </c>
      <c r="L120" s="10">
        <f>SUM(L121:L123)</f>
        <v>25029</v>
      </c>
      <c r="M120" s="10">
        <f>SUM(M121:M123)</f>
        <v>25029</v>
      </c>
      <c r="N120" s="10">
        <f>SUM(N121:N123)</f>
        <v>0</v>
      </c>
      <c r="O120" s="10">
        <f>SUM(O121:O123)</f>
        <v>0</v>
      </c>
    </row>
    <row r="121" spans="1:15" ht="15" customHeight="1" x14ac:dyDescent="0.25">
      <c r="A121" s="31"/>
      <c r="B121" s="52"/>
      <c r="C121" s="54" t="s">
        <v>25</v>
      </c>
      <c r="D121" s="197">
        <f>E121+G121</f>
        <v>8859</v>
      </c>
      <c r="E121" s="197">
        <v>8859</v>
      </c>
      <c r="F121" s="197"/>
      <c r="G121" s="197"/>
      <c r="H121" s="201">
        <f>I121+K121</f>
        <v>5000</v>
      </c>
      <c r="I121" s="196">
        <v>5000</v>
      </c>
      <c r="J121" s="196"/>
      <c r="K121" s="208"/>
      <c r="L121" s="10">
        <f>M121+O121</f>
        <v>13859</v>
      </c>
      <c r="M121" s="10">
        <f>E121+I121</f>
        <v>13859</v>
      </c>
      <c r="N121" s="10">
        <f>F121+J121</f>
        <v>0</v>
      </c>
      <c r="O121" s="10">
        <f>G121+K121</f>
        <v>0</v>
      </c>
    </row>
    <row r="122" spans="1:15" ht="15" customHeight="1" x14ac:dyDescent="0.25">
      <c r="A122" s="31"/>
      <c r="B122" s="63"/>
      <c r="C122" s="54" t="s">
        <v>33</v>
      </c>
      <c r="D122" s="197">
        <f>E122+G122</f>
        <v>1338</v>
      </c>
      <c r="E122" s="197">
        <v>1338</v>
      </c>
      <c r="F122" s="197"/>
      <c r="G122" s="197"/>
      <c r="H122" s="201">
        <f>I122+K122</f>
        <v>114</v>
      </c>
      <c r="I122" s="196">
        <v>114</v>
      </c>
      <c r="J122" s="196"/>
      <c r="K122" s="208"/>
      <c r="L122" s="10">
        <f>M122+O122</f>
        <v>1452</v>
      </c>
      <c r="M122" s="10">
        <f>E122+I122</f>
        <v>1452</v>
      </c>
      <c r="N122" s="10">
        <f>F122+J122</f>
        <v>0</v>
      </c>
      <c r="O122" s="10">
        <f>G122+K122</f>
        <v>0</v>
      </c>
    </row>
    <row r="123" spans="1:15" ht="15" customHeight="1" x14ac:dyDescent="0.25">
      <c r="A123" s="31"/>
      <c r="B123" s="63"/>
      <c r="C123" s="54" t="s">
        <v>22</v>
      </c>
      <c r="D123" s="197">
        <f>E123+G123</f>
        <v>9038</v>
      </c>
      <c r="E123" s="197">
        <v>9038</v>
      </c>
      <c r="F123" s="197"/>
      <c r="G123" s="197"/>
      <c r="H123" s="201">
        <f>I123+K123</f>
        <v>680</v>
      </c>
      <c r="I123" s="196">
        <v>680</v>
      </c>
      <c r="J123" s="196"/>
      <c r="K123" s="208"/>
      <c r="L123" s="10">
        <f>M123+O123</f>
        <v>9718</v>
      </c>
      <c r="M123" s="10">
        <f>E123+I123</f>
        <v>9718</v>
      </c>
      <c r="N123" s="10">
        <f>F123+J123</f>
        <v>0</v>
      </c>
      <c r="O123" s="10">
        <f>G123+K123</f>
        <v>0</v>
      </c>
    </row>
    <row r="124" spans="1:15" ht="15" customHeight="1" x14ac:dyDescent="0.25">
      <c r="A124" s="27" t="s">
        <v>104</v>
      </c>
      <c r="B124" s="55" t="s">
        <v>16</v>
      </c>
      <c r="C124" s="54"/>
      <c r="D124" s="197">
        <f>SUM(D125:D127)</f>
        <v>42339</v>
      </c>
      <c r="E124" s="197">
        <f>SUM(E125:E127)</f>
        <v>42339</v>
      </c>
      <c r="F124" s="197">
        <f>SUM(F125:F127)</f>
        <v>0</v>
      </c>
      <c r="G124" s="197">
        <f>SUM(G125:G127)</f>
        <v>0</v>
      </c>
      <c r="H124" s="196">
        <f>SUM(H125:H127)</f>
        <v>10209</v>
      </c>
      <c r="I124" s="196">
        <f>SUM(I125:I127)</f>
        <v>6209</v>
      </c>
      <c r="J124" s="196">
        <f>SUM(J125:J127)</f>
        <v>0</v>
      </c>
      <c r="K124" s="208">
        <f>SUM(K125:K127)</f>
        <v>4000</v>
      </c>
      <c r="L124" s="10">
        <f>SUM(L125:L127)</f>
        <v>52548</v>
      </c>
      <c r="M124" s="10">
        <f>SUM(M125:M127)</f>
        <v>48548</v>
      </c>
      <c r="N124" s="10">
        <f>SUM(N125:N127)</f>
        <v>0</v>
      </c>
      <c r="O124" s="10">
        <f>SUM(O125:O127)</f>
        <v>4000</v>
      </c>
    </row>
    <row r="125" spans="1:15" ht="15" customHeight="1" x14ac:dyDescent="0.25">
      <c r="A125" s="31"/>
      <c r="B125" s="52"/>
      <c r="C125" s="54" t="s">
        <v>25</v>
      </c>
      <c r="D125" s="197">
        <f>E125+G125</f>
        <v>16232</v>
      </c>
      <c r="E125" s="197">
        <v>16232</v>
      </c>
      <c r="F125" s="197"/>
      <c r="G125" s="197"/>
      <c r="H125" s="201">
        <f>I125+K125</f>
        <v>5000</v>
      </c>
      <c r="I125" s="196">
        <v>5000</v>
      </c>
      <c r="J125" s="196"/>
      <c r="K125" s="208"/>
      <c r="L125" s="10">
        <f>M125+O125</f>
        <v>21232</v>
      </c>
      <c r="M125" s="10">
        <f>E125+I125</f>
        <v>21232</v>
      </c>
      <c r="N125" s="10">
        <f>F125+J125</f>
        <v>0</v>
      </c>
      <c r="O125" s="10">
        <f>G125+K125</f>
        <v>0</v>
      </c>
    </row>
    <row r="126" spans="1:15" ht="15" customHeight="1" x14ac:dyDescent="0.25">
      <c r="A126" s="31"/>
      <c r="B126" s="56"/>
      <c r="C126" s="54" t="s">
        <v>33</v>
      </c>
      <c r="D126" s="197">
        <f>E126+G126</f>
        <v>5432</v>
      </c>
      <c r="E126" s="197">
        <v>5432</v>
      </c>
      <c r="F126" s="197"/>
      <c r="G126" s="197"/>
      <c r="H126" s="201">
        <f>I126+K126</f>
        <v>0</v>
      </c>
      <c r="I126" s="196"/>
      <c r="J126" s="196"/>
      <c r="K126" s="208"/>
      <c r="L126" s="10">
        <f>M126+O126</f>
        <v>5432</v>
      </c>
      <c r="M126" s="10">
        <f>E126+I126</f>
        <v>5432</v>
      </c>
      <c r="N126" s="10">
        <f>F126+J126</f>
        <v>0</v>
      </c>
      <c r="O126" s="10">
        <f>G126+K126</f>
        <v>0</v>
      </c>
    </row>
    <row r="127" spans="1:15" ht="15" customHeight="1" x14ac:dyDescent="0.25">
      <c r="A127" s="31"/>
      <c r="B127" s="56"/>
      <c r="C127" s="54" t="s">
        <v>22</v>
      </c>
      <c r="D127" s="197">
        <f>E127+G127</f>
        <v>20675</v>
      </c>
      <c r="E127" s="197">
        <v>20675</v>
      </c>
      <c r="F127" s="197"/>
      <c r="G127" s="197"/>
      <c r="H127" s="201">
        <f>I127+K127</f>
        <v>5209</v>
      </c>
      <c r="I127" s="196">
        <v>1209</v>
      </c>
      <c r="J127" s="196"/>
      <c r="K127" s="208">
        <v>4000</v>
      </c>
      <c r="L127" s="10">
        <f>M127+O127</f>
        <v>25884</v>
      </c>
      <c r="M127" s="10">
        <f>E127+I127</f>
        <v>21884</v>
      </c>
      <c r="N127" s="10">
        <f>F127+J127</f>
        <v>0</v>
      </c>
      <c r="O127" s="10">
        <f>G127+K127</f>
        <v>4000</v>
      </c>
    </row>
    <row r="128" spans="1:15" ht="15" customHeight="1" x14ac:dyDescent="0.25">
      <c r="A128" s="27" t="s">
        <v>105</v>
      </c>
      <c r="B128" s="18" t="s">
        <v>17</v>
      </c>
      <c r="C128" s="54"/>
      <c r="D128" s="197">
        <f>SUM(D129:D131)</f>
        <v>19240</v>
      </c>
      <c r="E128" s="197">
        <f>SUM(E129:E131)</f>
        <v>19240</v>
      </c>
      <c r="F128" s="197">
        <f>SUM(F129:F131)</f>
        <v>0</v>
      </c>
      <c r="G128" s="197">
        <f>SUM(G129:G131)</f>
        <v>0</v>
      </c>
      <c r="H128" s="196">
        <f>SUM(H129:H131)</f>
        <v>8671</v>
      </c>
      <c r="I128" s="196">
        <f>SUM(I129:I131)</f>
        <v>8671</v>
      </c>
      <c r="J128" s="196">
        <f>SUM(J129:J131)</f>
        <v>0</v>
      </c>
      <c r="K128" s="208">
        <f>SUM(K129:K131)</f>
        <v>0</v>
      </c>
      <c r="L128" s="10">
        <f>SUM(L129:L131)</f>
        <v>27911</v>
      </c>
      <c r="M128" s="10">
        <f>SUM(M129:M131)</f>
        <v>27911</v>
      </c>
      <c r="N128" s="10">
        <f>SUM(N129:N131)</f>
        <v>0</v>
      </c>
      <c r="O128" s="10">
        <f>SUM(O129:O131)</f>
        <v>0</v>
      </c>
    </row>
    <row r="129" spans="1:15" ht="15" customHeight="1" x14ac:dyDescent="0.25">
      <c r="A129" s="31"/>
      <c r="B129" s="52"/>
      <c r="C129" s="54" t="s">
        <v>25</v>
      </c>
      <c r="D129" s="197">
        <f>E129+G129</f>
        <v>8176</v>
      </c>
      <c r="E129" s="197">
        <v>8176</v>
      </c>
      <c r="F129" s="197"/>
      <c r="G129" s="197"/>
      <c r="H129" s="201">
        <f>I129+K129</f>
        <v>8115</v>
      </c>
      <c r="I129" s="196">
        <v>8115</v>
      </c>
      <c r="J129" s="196"/>
      <c r="K129" s="208"/>
      <c r="L129" s="10">
        <f>M129+O129</f>
        <v>16291</v>
      </c>
      <c r="M129" s="10">
        <f>E129+I129</f>
        <v>16291</v>
      </c>
      <c r="N129" s="10">
        <f>F129+J129</f>
        <v>0</v>
      </c>
      <c r="O129" s="10">
        <f>G129+K129</f>
        <v>0</v>
      </c>
    </row>
    <row r="130" spans="1:15" ht="15" customHeight="1" x14ac:dyDescent="0.25">
      <c r="A130" s="31"/>
      <c r="B130" s="63"/>
      <c r="C130" s="54" t="s">
        <v>33</v>
      </c>
      <c r="D130" s="197">
        <f>E130+G130</f>
        <v>1461</v>
      </c>
      <c r="E130" s="197">
        <v>1461</v>
      </c>
      <c r="F130" s="197"/>
      <c r="G130" s="197"/>
      <c r="H130" s="201">
        <f>I130+K130</f>
        <v>56</v>
      </c>
      <c r="I130" s="196">
        <v>56</v>
      </c>
      <c r="J130" s="196"/>
      <c r="K130" s="208"/>
      <c r="L130" s="10">
        <f>M130+O130</f>
        <v>1517</v>
      </c>
      <c r="M130" s="10">
        <f>E130+I130</f>
        <v>1517</v>
      </c>
      <c r="N130" s="10">
        <f>F130+J130</f>
        <v>0</v>
      </c>
      <c r="O130" s="10">
        <f>G130+K130</f>
        <v>0</v>
      </c>
    </row>
    <row r="131" spans="1:15" ht="15" customHeight="1" x14ac:dyDescent="0.25">
      <c r="A131" s="31"/>
      <c r="B131" s="63"/>
      <c r="C131" s="54" t="s">
        <v>22</v>
      </c>
      <c r="D131" s="197">
        <f>E131+G131</f>
        <v>9603</v>
      </c>
      <c r="E131" s="197">
        <v>9603</v>
      </c>
      <c r="F131" s="197"/>
      <c r="G131" s="197"/>
      <c r="H131" s="201">
        <f>I131+K131</f>
        <v>500</v>
      </c>
      <c r="I131" s="196">
        <v>500</v>
      </c>
      <c r="J131" s="196"/>
      <c r="K131" s="208"/>
      <c r="L131" s="10">
        <f>M131+O131</f>
        <v>10103</v>
      </c>
      <c r="M131" s="10">
        <f>E131+I131</f>
        <v>10103</v>
      </c>
      <c r="N131" s="10">
        <f>F131+J131</f>
        <v>0</v>
      </c>
      <c r="O131" s="10">
        <f>G131+K131</f>
        <v>0</v>
      </c>
    </row>
    <row r="132" spans="1:15" ht="15" customHeight="1" x14ac:dyDescent="0.25">
      <c r="A132" s="27" t="s">
        <v>106</v>
      </c>
      <c r="B132" s="18" t="s">
        <v>18</v>
      </c>
      <c r="C132" s="54"/>
      <c r="D132" s="197">
        <f>SUM(D133:D135)</f>
        <v>16352</v>
      </c>
      <c r="E132" s="197">
        <f>SUM(E133:E135)</f>
        <v>12052</v>
      </c>
      <c r="F132" s="197">
        <f>SUM(F133:F135)</f>
        <v>0</v>
      </c>
      <c r="G132" s="197">
        <f>SUM(G133:G135)</f>
        <v>4300</v>
      </c>
      <c r="H132" s="196">
        <f>SUM(H133:H135)</f>
        <v>6060</v>
      </c>
      <c r="I132" s="196">
        <f>SUM(I133:I135)</f>
        <v>6060</v>
      </c>
      <c r="J132" s="196">
        <f>SUM(J133:J135)</f>
        <v>0</v>
      </c>
      <c r="K132" s="208">
        <f>SUM(K133:K135)</f>
        <v>0</v>
      </c>
      <c r="L132" s="10">
        <f>SUM(L133:L135)</f>
        <v>22412</v>
      </c>
      <c r="M132" s="10">
        <f>SUM(M133:M135)</f>
        <v>18112</v>
      </c>
      <c r="N132" s="10">
        <f>SUM(N133:N135)</f>
        <v>0</v>
      </c>
      <c r="O132" s="10">
        <f>SUM(O133:O135)</f>
        <v>4300</v>
      </c>
    </row>
    <row r="133" spans="1:15" ht="15" customHeight="1" x14ac:dyDescent="0.25">
      <c r="A133" s="31"/>
      <c r="B133" s="52"/>
      <c r="C133" s="54" t="s">
        <v>25</v>
      </c>
      <c r="D133" s="197">
        <f>E133+G133</f>
        <v>5007</v>
      </c>
      <c r="E133" s="197">
        <v>5007</v>
      </c>
      <c r="F133" s="197"/>
      <c r="G133" s="197"/>
      <c r="H133" s="201">
        <f>I133+K133</f>
        <v>5000</v>
      </c>
      <c r="I133" s="196">
        <v>5000</v>
      </c>
      <c r="J133" s="196"/>
      <c r="K133" s="208"/>
      <c r="L133" s="10">
        <f>M133+O133</f>
        <v>10007</v>
      </c>
      <c r="M133" s="10">
        <f>E133+I133</f>
        <v>10007</v>
      </c>
      <c r="N133" s="10">
        <f>F133+J133</f>
        <v>0</v>
      </c>
      <c r="O133" s="10">
        <f>G133+K133</f>
        <v>0</v>
      </c>
    </row>
    <row r="134" spans="1:15" ht="15" customHeight="1" x14ac:dyDescent="0.25">
      <c r="A134" s="31"/>
      <c r="B134" s="63"/>
      <c r="C134" s="54" t="s">
        <v>33</v>
      </c>
      <c r="D134" s="197">
        <f>E134+G134</f>
        <v>1725</v>
      </c>
      <c r="E134" s="197">
        <v>1725</v>
      </c>
      <c r="F134" s="197"/>
      <c r="G134" s="197"/>
      <c r="H134" s="201">
        <f>I134+K134</f>
        <v>0</v>
      </c>
      <c r="I134" s="196"/>
      <c r="J134" s="196"/>
      <c r="K134" s="208"/>
      <c r="L134" s="10">
        <f>M134+O134</f>
        <v>1725</v>
      </c>
      <c r="M134" s="10">
        <f>E134+I134</f>
        <v>1725</v>
      </c>
      <c r="N134" s="10">
        <f>F134+J134</f>
        <v>0</v>
      </c>
      <c r="O134" s="10">
        <f>G134+K134</f>
        <v>0</v>
      </c>
    </row>
    <row r="135" spans="1:15" ht="15" customHeight="1" x14ac:dyDescent="0.25">
      <c r="A135" s="31"/>
      <c r="B135" s="63"/>
      <c r="C135" s="54" t="s">
        <v>22</v>
      </c>
      <c r="D135" s="197">
        <f>E135+G135</f>
        <v>9620</v>
      </c>
      <c r="E135" s="197">
        <v>5320</v>
      </c>
      <c r="F135" s="197"/>
      <c r="G135" s="197">
        <v>4300</v>
      </c>
      <c r="H135" s="201">
        <f>I135+K135</f>
        <v>1060</v>
      </c>
      <c r="I135" s="196">
        <v>1060</v>
      </c>
      <c r="J135" s="196"/>
      <c r="K135" s="208"/>
      <c r="L135" s="10">
        <f>M135+O135</f>
        <v>10680</v>
      </c>
      <c r="M135" s="10">
        <f>E135+I135</f>
        <v>6380</v>
      </c>
      <c r="N135" s="10">
        <f>F135+J135</f>
        <v>0</v>
      </c>
      <c r="O135" s="10">
        <f>G135+K135</f>
        <v>4300</v>
      </c>
    </row>
    <row r="136" spans="1:15" ht="15" customHeight="1" x14ac:dyDescent="0.25">
      <c r="A136" s="27" t="s">
        <v>107</v>
      </c>
      <c r="B136" s="21" t="s">
        <v>19</v>
      </c>
      <c r="C136" s="59"/>
      <c r="D136" s="197">
        <f>SUM(D137:D139)</f>
        <v>571076</v>
      </c>
      <c r="E136" s="197">
        <f>SUM(E137:E139)</f>
        <v>557076</v>
      </c>
      <c r="F136" s="197">
        <f>SUM(F137:F139)</f>
        <v>0</v>
      </c>
      <c r="G136" s="197">
        <f>SUM(G137:G139)</f>
        <v>14000</v>
      </c>
      <c r="H136" s="201">
        <f>SUM(H137:H139)</f>
        <v>77000</v>
      </c>
      <c r="I136" s="196">
        <f>SUM(I137:I139)</f>
        <v>67000</v>
      </c>
      <c r="J136" s="196">
        <f>SUM(J137:J139)</f>
        <v>0</v>
      </c>
      <c r="K136" s="208">
        <f>SUM(K137:K139)</f>
        <v>10000</v>
      </c>
      <c r="L136" s="10">
        <f>SUM(L137:L139)</f>
        <v>648076</v>
      </c>
      <c r="M136" s="10">
        <f>SUM(M137:M139)</f>
        <v>624076</v>
      </c>
      <c r="N136" s="10">
        <f>SUM(N137:N139)</f>
        <v>0</v>
      </c>
      <c r="O136" s="10">
        <f>SUM(O137:O139)</f>
        <v>24000</v>
      </c>
    </row>
    <row r="137" spans="1:15" ht="15" customHeight="1" x14ac:dyDescent="0.25">
      <c r="A137" s="31"/>
      <c r="B137" s="49"/>
      <c r="C137" s="54" t="s">
        <v>25</v>
      </c>
      <c r="D137" s="197">
        <f>E137+G137</f>
        <v>0</v>
      </c>
      <c r="E137" s="197"/>
      <c r="F137" s="197"/>
      <c r="G137" s="197"/>
      <c r="H137" s="201">
        <f>I137+K137</f>
        <v>10000</v>
      </c>
      <c r="I137" s="196">
        <v>10000</v>
      </c>
      <c r="J137" s="196"/>
      <c r="K137" s="208"/>
      <c r="L137" s="10">
        <f>M137+O137</f>
        <v>10000</v>
      </c>
      <c r="M137" s="10">
        <f>E137+I137</f>
        <v>10000</v>
      </c>
      <c r="N137" s="10">
        <f>F137+J137</f>
        <v>0</v>
      </c>
      <c r="O137" s="10">
        <f>G137+K137</f>
        <v>0</v>
      </c>
    </row>
    <row r="138" spans="1:15" ht="15" customHeight="1" x14ac:dyDescent="0.25">
      <c r="A138" s="31"/>
      <c r="B138" s="49"/>
      <c r="C138" s="59" t="s">
        <v>33</v>
      </c>
      <c r="D138" s="197">
        <f>E138+G138</f>
        <v>143680</v>
      </c>
      <c r="E138" s="197">
        <v>143680</v>
      </c>
      <c r="F138" s="197"/>
      <c r="G138" s="197"/>
      <c r="H138" s="201">
        <f>I138+K138</f>
        <v>0</v>
      </c>
      <c r="I138" s="196"/>
      <c r="J138" s="196"/>
      <c r="K138" s="208"/>
      <c r="L138" s="10">
        <f>M138+O138</f>
        <v>143680</v>
      </c>
      <c r="M138" s="10">
        <f>E138+I138</f>
        <v>143680</v>
      </c>
      <c r="N138" s="10">
        <f>F138+J138</f>
        <v>0</v>
      </c>
      <c r="O138" s="10">
        <f>G138+K138</f>
        <v>0</v>
      </c>
    </row>
    <row r="139" spans="1:15" ht="15" customHeight="1" x14ac:dyDescent="0.25">
      <c r="A139" s="31"/>
      <c r="B139" s="49"/>
      <c r="C139" s="59" t="s">
        <v>22</v>
      </c>
      <c r="D139" s="197">
        <f>E139+G139</f>
        <v>427396</v>
      </c>
      <c r="E139" s="197">
        <v>413396</v>
      </c>
      <c r="F139" s="197"/>
      <c r="G139" s="197">
        <v>14000</v>
      </c>
      <c r="H139" s="201">
        <f>I139+K139</f>
        <v>67000</v>
      </c>
      <c r="I139" s="196">
        <v>57000</v>
      </c>
      <c r="J139" s="196"/>
      <c r="K139" s="208">
        <v>10000</v>
      </c>
      <c r="L139" s="10">
        <f>M139+O139</f>
        <v>494396</v>
      </c>
      <c r="M139" s="10">
        <f>E139+I139</f>
        <v>470396</v>
      </c>
      <c r="N139" s="10">
        <f>F139+J139</f>
        <v>0</v>
      </c>
      <c r="O139" s="10">
        <f>G139+K139</f>
        <v>24000</v>
      </c>
    </row>
    <row r="140" spans="1:15" ht="15.95" customHeight="1" x14ac:dyDescent="0.25">
      <c r="A140" s="64" t="s">
        <v>108</v>
      </c>
      <c r="B140" s="35" t="s">
        <v>194</v>
      </c>
      <c r="C140" s="17"/>
      <c r="D140" s="195">
        <f>D88+D96+D100+D104+D108+D112+D116+D120+D124+D128+D132+D136</f>
        <v>2345570</v>
      </c>
      <c r="E140" s="195">
        <f>E88+E96+E100+E104+E108+E112+E116+E120+E124+E128+E132+E136</f>
        <v>2078443</v>
      </c>
      <c r="F140" s="195">
        <f>F88+F96+F100+F104+F108+F112+F116+F120+F124+F128+F132+F136</f>
        <v>0</v>
      </c>
      <c r="G140" s="195">
        <f>G88+G96+G100+G104+G108+G112+G116+G120+G124+G128+G132+G136</f>
        <v>267127</v>
      </c>
      <c r="H140" s="194">
        <f>H88+H96+H100+H104+H108+H112+H116+H120+H124+H128+H132+H136</f>
        <v>171617</v>
      </c>
      <c r="I140" s="194">
        <f>I88+I96+I100+I104+I108+I112+I116+I120+I124+I128+I132+I136</f>
        <v>134017</v>
      </c>
      <c r="J140" s="194">
        <f>J88+J96+J100+J104+J108+J112+J116+J120+J124+J128+J132+J136</f>
        <v>0</v>
      </c>
      <c r="K140" s="210">
        <f>K88+K96+K100+K104+K108+K112+K116+K120+K124+K128+K132+K136</f>
        <v>37600</v>
      </c>
      <c r="L140" s="1">
        <f>L88+L96+L100+L104+L108+L112+L116+L120+L124+L128+L132+L136</f>
        <v>2517187</v>
      </c>
      <c r="M140" s="1">
        <f>M88+M96+M100+M104+M108+M112+M116+M120+M124+M128+M132+M136</f>
        <v>2212460</v>
      </c>
      <c r="N140" s="1">
        <f>N88+N96+N100+N104+N108+N112+N116+N120+N124+N128+N132+N136</f>
        <v>0</v>
      </c>
      <c r="O140" s="1">
        <f>O88+O96+O100+O104+O108+O112+O116+O120+O124+O128+O132+O136</f>
        <v>304727</v>
      </c>
    </row>
    <row r="141" spans="1:15" ht="27.95" customHeight="1" x14ac:dyDescent="0.25">
      <c r="A141" s="65"/>
      <c r="B141" s="223" t="s">
        <v>186</v>
      </c>
      <c r="C141" s="97"/>
      <c r="D141" s="222">
        <f>D93</f>
        <v>1013670</v>
      </c>
      <c r="E141" s="222">
        <f>E93</f>
        <v>1013670</v>
      </c>
      <c r="F141" s="222">
        <f>F93</f>
        <v>0</v>
      </c>
      <c r="G141" s="222">
        <f>G93</f>
        <v>0</v>
      </c>
      <c r="H141" s="221">
        <f>H93</f>
        <v>0</v>
      </c>
      <c r="I141" s="221">
        <f>I93</f>
        <v>0</v>
      </c>
      <c r="J141" s="221">
        <f>J93</f>
        <v>0</v>
      </c>
      <c r="K141" s="220">
        <f>K93</f>
        <v>0</v>
      </c>
      <c r="L141" s="73">
        <f>L93</f>
        <v>1013670</v>
      </c>
      <c r="M141" s="73">
        <f>M93</f>
        <v>1013670</v>
      </c>
      <c r="N141" s="73">
        <f>N93</f>
        <v>0</v>
      </c>
      <c r="O141" s="73">
        <f>O93</f>
        <v>0</v>
      </c>
    </row>
    <row r="142" spans="1:15" ht="15.95" customHeight="1" x14ac:dyDescent="0.25">
      <c r="A142" s="70" t="s">
        <v>109</v>
      </c>
      <c r="B142" s="418" t="s">
        <v>70</v>
      </c>
      <c r="C142" s="418"/>
      <c r="D142" s="418"/>
      <c r="E142" s="418"/>
      <c r="F142" s="418"/>
      <c r="G142" s="418"/>
      <c r="H142" s="418"/>
      <c r="I142" s="418"/>
      <c r="J142" s="418"/>
      <c r="K142" s="418"/>
      <c r="L142" s="418"/>
      <c r="M142" s="418"/>
      <c r="N142" s="418"/>
      <c r="O142" s="418"/>
    </row>
    <row r="143" spans="1:15" ht="15" customHeight="1" x14ac:dyDescent="0.25">
      <c r="A143" s="7" t="s">
        <v>110</v>
      </c>
      <c r="B143" s="63" t="s">
        <v>20</v>
      </c>
      <c r="C143" s="80" t="s">
        <v>34</v>
      </c>
      <c r="D143" s="200">
        <f>E143+G143</f>
        <v>10137</v>
      </c>
      <c r="E143" s="200">
        <v>10137</v>
      </c>
      <c r="F143" s="200"/>
      <c r="G143" s="200"/>
      <c r="H143" s="201">
        <f>I143+K143</f>
        <v>0</v>
      </c>
      <c r="I143" s="201"/>
      <c r="J143" s="201"/>
      <c r="K143" s="219"/>
      <c r="L143" s="10">
        <f>M143+O143</f>
        <v>10137</v>
      </c>
      <c r="M143" s="10">
        <f>E143+I143</f>
        <v>10137</v>
      </c>
      <c r="N143" s="10">
        <f>F143+J143</f>
        <v>0</v>
      </c>
      <c r="O143" s="10">
        <f>G143+K143</f>
        <v>0</v>
      </c>
    </row>
    <row r="144" spans="1:15" ht="15" customHeight="1" x14ac:dyDescent="0.25">
      <c r="A144" s="7" t="s">
        <v>111</v>
      </c>
      <c r="B144" s="21" t="s">
        <v>78</v>
      </c>
      <c r="C144" s="22" t="s">
        <v>34</v>
      </c>
      <c r="D144" s="197">
        <f>E144+G144</f>
        <v>29296</v>
      </c>
      <c r="E144" s="197">
        <v>29296</v>
      </c>
      <c r="F144" s="197">
        <v>22367</v>
      </c>
      <c r="G144" s="197"/>
      <c r="H144" s="201">
        <f>I144+K144</f>
        <v>0</v>
      </c>
      <c r="I144" s="196"/>
      <c r="J144" s="196"/>
      <c r="K144" s="208"/>
      <c r="L144" s="10">
        <f>M144+O144</f>
        <v>29296</v>
      </c>
      <c r="M144" s="10">
        <f>E144+I144</f>
        <v>29296</v>
      </c>
      <c r="N144" s="10">
        <f>F144+J144</f>
        <v>22367</v>
      </c>
      <c r="O144" s="10">
        <f>G144+K144</f>
        <v>0</v>
      </c>
    </row>
    <row r="145" spans="1:15" ht="15.95" customHeight="1" x14ac:dyDescent="0.25">
      <c r="A145" s="15" t="s">
        <v>112</v>
      </c>
      <c r="B145" s="159" t="s">
        <v>195</v>
      </c>
      <c r="C145" s="97"/>
      <c r="D145" s="218">
        <f>D143+D144</f>
        <v>39433</v>
      </c>
      <c r="E145" s="218">
        <f>E143+E144</f>
        <v>39433</v>
      </c>
      <c r="F145" s="218">
        <f>F143+F144</f>
        <v>22367</v>
      </c>
      <c r="G145" s="218">
        <f>G143+G144</f>
        <v>0</v>
      </c>
      <c r="H145" s="217">
        <f>H143+H144</f>
        <v>0</v>
      </c>
      <c r="I145" s="217">
        <f>I143+I144</f>
        <v>0</v>
      </c>
      <c r="J145" s="217">
        <f>J143+J144</f>
        <v>0</v>
      </c>
      <c r="K145" s="216">
        <f>K143+K144</f>
        <v>0</v>
      </c>
      <c r="L145" s="35">
        <f>L143+L144</f>
        <v>39433</v>
      </c>
      <c r="M145" s="35">
        <f>M143+M144</f>
        <v>39433</v>
      </c>
      <c r="N145" s="35">
        <f>N143+N144</f>
        <v>22367</v>
      </c>
      <c r="O145" s="35">
        <f>O143+O144</f>
        <v>0</v>
      </c>
    </row>
    <row r="146" spans="1:15" ht="15.95" customHeight="1" x14ac:dyDescent="0.25">
      <c r="A146" s="11" t="s">
        <v>113</v>
      </c>
      <c r="B146" s="418" t="s">
        <v>189</v>
      </c>
      <c r="C146" s="418"/>
      <c r="D146" s="418"/>
      <c r="E146" s="418"/>
      <c r="F146" s="418"/>
      <c r="G146" s="418"/>
      <c r="H146" s="418"/>
      <c r="I146" s="418"/>
      <c r="J146" s="418"/>
      <c r="K146" s="418"/>
      <c r="L146" s="418"/>
      <c r="M146" s="418"/>
      <c r="N146" s="418"/>
      <c r="O146" s="418"/>
    </row>
    <row r="147" spans="1:15" ht="15" customHeight="1" x14ac:dyDescent="0.25">
      <c r="A147" s="7" t="s">
        <v>114</v>
      </c>
      <c r="B147" s="66" t="s">
        <v>20</v>
      </c>
      <c r="C147" s="215"/>
      <c r="D147" s="197">
        <f>SUM(D148:D149)</f>
        <v>757539</v>
      </c>
      <c r="E147" s="197">
        <f>SUM(E148:E149)</f>
        <v>521412</v>
      </c>
      <c r="F147" s="197">
        <f>SUM(F148:F149)</f>
        <v>68635</v>
      </c>
      <c r="G147" s="197">
        <f>SUM(G148:G149)</f>
        <v>236127</v>
      </c>
      <c r="H147" s="196">
        <f>SUM(H148:H149)</f>
        <v>38068</v>
      </c>
      <c r="I147" s="196">
        <f>SUM(I148:I149)</f>
        <v>35968</v>
      </c>
      <c r="J147" s="196">
        <f>SUM(J148:J149)</f>
        <v>0</v>
      </c>
      <c r="K147" s="208">
        <f>SUM(K148:K149)</f>
        <v>2100</v>
      </c>
      <c r="L147" s="81">
        <f>SUM(L148:L149)</f>
        <v>795607</v>
      </c>
      <c r="M147" s="81">
        <f>SUM(M148:M149)</f>
        <v>557380</v>
      </c>
      <c r="N147" s="81">
        <f>SUM(N148:N149)</f>
        <v>68635</v>
      </c>
      <c r="O147" s="81">
        <f>SUM(O148:O149)</f>
        <v>238227</v>
      </c>
    </row>
    <row r="148" spans="1:15" ht="15" customHeight="1" x14ac:dyDescent="0.25">
      <c r="A148" s="13"/>
      <c r="B148" s="66"/>
      <c r="C148" s="22" t="s">
        <v>32</v>
      </c>
      <c r="D148" s="197">
        <f>E148+G148</f>
        <v>4344</v>
      </c>
      <c r="E148" s="197">
        <v>4344</v>
      </c>
      <c r="F148" s="197"/>
      <c r="G148" s="197"/>
      <c r="H148" s="201">
        <f>I148+K148</f>
        <v>0</v>
      </c>
      <c r="I148" s="196"/>
      <c r="J148" s="196"/>
      <c r="K148" s="208"/>
      <c r="L148" s="10">
        <f>M148+O148</f>
        <v>4344</v>
      </c>
      <c r="M148" s="10">
        <f>E148+I148</f>
        <v>4344</v>
      </c>
      <c r="N148" s="10">
        <f>F148+J148</f>
        <v>0</v>
      </c>
      <c r="O148" s="10">
        <f>G148+K148</f>
        <v>0</v>
      </c>
    </row>
    <row r="149" spans="1:15" ht="15" customHeight="1" x14ac:dyDescent="0.25">
      <c r="A149" s="13"/>
      <c r="B149" s="66"/>
      <c r="C149" s="22" t="s">
        <v>57</v>
      </c>
      <c r="D149" s="197">
        <f>E149+G149</f>
        <v>753195</v>
      </c>
      <c r="E149" s="197">
        <v>517068</v>
      </c>
      <c r="F149" s="197">
        <v>68635</v>
      </c>
      <c r="G149" s="197">
        <v>236127</v>
      </c>
      <c r="H149" s="201">
        <f>I149+K149</f>
        <v>38068</v>
      </c>
      <c r="I149" s="196">
        <v>35968</v>
      </c>
      <c r="J149" s="196"/>
      <c r="K149" s="208">
        <v>2100</v>
      </c>
      <c r="L149" s="10">
        <f>M149+O149</f>
        <v>791263</v>
      </c>
      <c r="M149" s="10">
        <f>E149+I149</f>
        <v>553036</v>
      </c>
      <c r="N149" s="10">
        <f>F149+J149</f>
        <v>68635</v>
      </c>
      <c r="O149" s="10">
        <f>G149+K149</f>
        <v>238227</v>
      </c>
    </row>
    <row r="150" spans="1:15" x14ac:dyDescent="0.25">
      <c r="A150" s="11" t="s">
        <v>115</v>
      </c>
      <c r="B150" s="202" t="s">
        <v>62</v>
      </c>
      <c r="C150" s="22" t="s">
        <v>57</v>
      </c>
      <c r="D150" s="197">
        <f>E150+G150</f>
        <v>131788</v>
      </c>
      <c r="E150" s="197">
        <v>131788</v>
      </c>
      <c r="F150" s="197">
        <v>81361</v>
      </c>
      <c r="G150" s="197"/>
      <c r="H150" s="201">
        <f>I150+K150</f>
        <v>0</v>
      </c>
      <c r="I150" s="196"/>
      <c r="J150" s="196"/>
      <c r="K150" s="208"/>
      <c r="L150" s="10">
        <f>M150+O150</f>
        <v>131788</v>
      </c>
      <c r="M150" s="10">
        <f>E150+I150</f>
        <v>131788</v>
      </c>
      <c r="N150" s="10">
        <f>F150+J150</f>
        <v>81361</v>
      </c>
      <c r="O150" s="10">
        <f>G150+K150</f>
        <v>0</v>
      </c>
    </row>
    <row r="151" spans="1:15" ht="15" customHeight="1" x14ac:dyDescent="0.25">
      <c r="A151" s="13" t="s">
        <v>116</v>
      </c>
      <c r="B151" s="49" t="s">
        <v>35</v>
      </c>
      <c r="C151" s="22" t="s">
        <v>57</v>
      </c>
      <c r="D151" s="197">
        <f>E151+G151</f>
        <v>106635</v>
      </c>
      <c r="E151" s="197">
        <v>106635</v>
      </c>
      <c r="F151" s="197">
        <v>58586</v>
      </c>
      <c r="G151" s="197"/>
      <c r="H151" s="196">
        <f>I151+K151</f>
        <v>0</v>
      </c>
      <c r="I151" s="196"/>
      <c r="J151" s="196"/>
      <c r="K151" s="208"/>
      <c r="L151" s="10">
        <f>M151+O151</f>
        <v>106635</v>
      </c>
      <c r="M151" s="10">
        <f>E151+I151</f>
        <v>106635</v>
      </c>
      <c r="N151" s="10">
        <f>F151+J151</f>
        <v>58586</v>
      </c>
      <c r="O151" s="10">
        <f>G151+K151</f>
        <v>0</v>
      </c>
    </row>
    <row r="152" spans="1:15" ht="15" customHeight="1" x14ac:dyDescent="0.25">
      <c r="A152" s="7" t="s">
        <v>117</v>
      </c>
      <c r="B152" s="21" t="s">
        <v>175</v>
      </c>
      <c r="C152" s="22" t="s">
        <v>57</v>
      </c>
      <c r="D152" s="197">
        <f>E152+G152</f>
        <v>169775</v>
      </c>
      <c r="E152" s="197">
        <v>169775</v>
      </c>
      <c r="F152" s="197">
        <v>73611</v>
      </c>
      <c r="G152" s="197"/>
      <c r="H152" s="196">
        <f>I152+K152</f>
        <v>0</v>
      </c>
      <c r="I152" s="196"/>
      <c r="J152" s="196"/>
      <c r="K152" s="208"/>
      <c r="L152" s="10">
        <f>M152+O152</f>
        <v>169775</v>
      </c>
      <c r="M152" s="10">
        <f>E152+I152</f>
        <v>169775</v>
      </c>
      <c r="N152" s="10">
        <f>F152+J152</f>
        <v>73611</v>
      </c>
      <c r="O152" s="10">
        <f>G152+K152</f>
        <v>0</v>
      </c>
    </row>
    <row r="153" spans="1:15" ht="15" customHeight="1" x14ac:dyDescent="0.25">
      <c r="A153" s="7" t="s">
        <v>169</v>
      </c>
      <c r="B153" s="21" t="s">
        <v>183</v>
      </c>
      <c r="C153" s="22" t="s">
        <v>57</v>
      </c>
      <c r="D153" s="197">
        <f>E153+G153</f>
        <v>146474</v>
      </c>
      <c r="E153" s="197">
        <v>146474</v>
      </c>
      <c r="F153" s="197">
        <v>84645</v>
      </c>
      <c r="G153" s="197"/>
      <c r="H153" s="201">
        <f>I153+K153</f>
        <v>0</v>
      </c>
      <c r="I153" s="196"/>
      <c r="J153" s="196"/>
      <c r="K153" s="208"/>
      <c r="L153" s="10">
        <f>M153+O153</f>
        <v>146474</v>
      </c>
      <c r="M153" s="10">
        <f>E153+I153</f>
        <v>146474</v>
      </c>
      <c r="N153" s="10">
        <f>F153+J153</f>
        <v>84645</v>
      </c>
      <c r="O153" s="10">
        <f>G153+K153</f>
        <v>0</v>
      </c>
    </row>
    <row r="154" spans="1:15" ht="15" customHeight="1" x14ac:dyDescent="0.25">
      <c r="A154" s="11" t="s">
        <v>170</v>
      </c>
      <c r="B154" s="12" t="s">
        <v>163</v>
      </c>
      <c r="C154" s="22" t="s">
        <v>57</v>
      </c>
      <c r="D154" s="197">
        <f>E154+G154</f>
        <v>98621</v>
      </c>
      <c r="E154" s="197">
        <v>98621</v>
      </c>
      <c r="F154" s="197">
        <v>47376</v>
      </c>
      <c r="G154" s="197"/>
      <c r="H154" s="201">
        <f>I154+K154</f>
        <v>400</v>
      </c>
      <c r="I154" s="196">
        <v>400</v>
      </c>
      <c r="J154" s="196"/>
      <c r="K154" s="208"/>
      <c r="L154" s="10">
        <f>M154+O154</f>
        <v>99021</v>
      </c>
      <c r="M154" s="10">
        <f>E154+I154</f>
        <v>99021</v>
      </c>
      <c r="N154" s="10">
        <f>F154+J154</f>
        <v>47376</v>
      </c>
      <c r="O154" s="10">
        <f>G154+K154</f>
        <v>0</v>
      </c>
    </row>
    <row r="155" spans="1:15" ht="15" customHeight="1" x14ac:dyDescent="0.25">
      <c r="A155" s="13" t="s">
        <v>118</v>
      </c>
      <c r="B155" s="23" t="s">
        <v>422</v>
      </c>
      <c r="C155" s="22" t="s">
        <v>57</v>
      </c>
      <c r="D155" s="197">
        <f>E155+G155</f>
        <v>143384</v>
      </c>
      <c r="E155" s="197">
        <v>143384</v>
      </c>
      <c r="F155" s="197">
        <v>87329</v>
      </c>
      <c r="G155" s="197"/>
      <c r="H155" s="201">
        <f>I155+K155</f>
        <v>0</v>
      </c>
      <c r="I155" s="196"/>
      <c r="J155" s="196"/>
      <c r="K155" s="208"/>
      <c r="L155" s="10">
        <f>M155+O155</f>
        <v>143384</v>
      </c>
      <c r="M155" s="10">
        <f>E155+I155</f>
        <v>143384</v>
      </c>
      <c r="N155" s="10">
        <f>F155+J155</f>
        <v>87329</v>
      </c>
      <c r="O155" s="10">
        <f>G155+K155</f>
        <v>0</v>
      </c>
    </row>
    <row r="156" spans="1:15" ht="15" customHeight="1" x14ac:dyDescent="0.25">
      <c r="A156" s="11" t="s">
        <v>171</v>
      </c>
      <c r="B156" s="10" t="s">
        <v>45</v>
      </c>
      <c r="C156" s="22" t="s">
        <v>57</v>
      </c>
      <c r="D156" s="197">
        <f>E156+G156</f>
        <v>105673</v>
      </c>
      <c r="E156" s="197">
        <v>104973</v>
      </c>
      <c r="F156" s="197">
        <v>68568</v>
      </c>
      <c r="G156" s="197">
        <v>700</v>
      </c>
      <c r="H156" s="196">
        <f>I156+K156</f>
        <v>-31153</v>
      </c>
      <c r="I156" s="196">
        <v>-31153</v>
      </c>
      <c r="J156" s="196">
        <v>-20691</v>
      </c>
      <c r="K156" s="208"/>
      <c r="L156" s="10">
        <f>M156+O156</f>
        <v>74520</v>
      </c>
      <c r="M156" s="10">
        <f>E156+I156</f>
        <v>73820</v>
      </c>
      <c r="N156" s="10">
        <f>F156+J156</f>
        <v>47877</v>
      </c>
      <c r="O156" s="10">
        <f>G156+K156</f>
        <v>700</v>
      </c>
    </row>
    <row r="157" spans="1:15" ht="16.5" customHeight="1" x14ac:dyDescent="0.25">
      <c r="A157" s="11" t="s">
        <v>172</v>
      </c>
      <c r="B157" s="10" t="s">
        <v>166</v>
      </c>
      <c r="C157" s="9" t="s">
        <v>57</v>
      </c>
      <c r="D157" s="197">
        <f>E157+G157</f>
        <v>295215</v>
      </c>
      <c r="E157" s="197">
        <v>294795</v>
      </c>
      <c r="F157" s="197">
        <v>96444</v>
      </c>
      <c r="G157" s="197">
        <v>420</v>
      </c>
      <c r="H157" s="196">
        <f>I157+K157</f>
        <v>0</v>
      </c>
      <c r="I157" s="196">
        <v>-5309</v>
      </c>
      <c r="J157" s="196"/>
      <c r="K157" s="208">
        <v>5309</v>
      </c>
      <c r="L157" s="10">
        <f>M157+O157</f>
        <v>295215</v>
      </c>
      <c r="M157" s="10">
        <f>E157+I157</f>
        <v>289486</v>
      </c>
      <c r="N157" s="10">
        <f>F157+J157</f>
        <v>96444</v>
      </c>
      <c r="O157" s="10">
        <f>G157+K157</f>
        <v>5729</v>
      </c>
    </row>
    <row r="158" spans="1:15" ht="15" customHeight="1" x14ac:dyDescent="0.25">
      <c r="A158" s="7" t="s">
        <v>119</v>
      </c>
      <c r="B158" s="21" t="s">
        <v>165</v>
      </c>
      <c r="C158" s="9" t="s">
        <v>57</v>
      </c>
      <c r="D158" s="197">
        <f>E158+G158</f>
        <v>184615</v>
      </c>
      <c r="E158" s="197">
        <v>184615</v>
      </c>
      <c r="F158" s="197">
        <v>80112</v>
      </c>
      <c r="G158" s="197"/>
      <c r="H158" s="201">
        <f>I158+K158</f>
        <v>0</v>
      </c>
      <c r="I158" s="196"/>
      <c r="J158" s="196"/>
      <c r="K158" s="208"/>
      <c r="L158" s="10">
        <f>M158+O158</f>
        <v>184615</v>
      </c>
      <c r="M158" s="10">
        <f>E158+I158</f>
        <v>184615</v>
      </c>
      <c r="N158" s="10">
        <f>F158+J158</f>
        <v>80112</v>
      </c>
      <c r="O158" s="10">
        <f>G158+K158</f>
        <v>0</v>
      </c>
    </row>
    <row r="159" spans="1:15" ht="15" customHeight="1" x14ac:dyDescent="0.25">
      <c r="A159" s="7" t="s">
        <v>120</v>
      </c>
      <c r="B159" s="21" t="s">
        <v>164</v>
      </c>
      <c r="C159" s="9" t="s">
        <v>57</v>
      </c>
      <c r="D159" s="197">
        <f>E159+G159</f>
        <v>158550</v>
      </c>
      <c r="E159" s="197">
        <v>158550</v>
      </c>
      <c r="F159" s="197">
        <v>71545</v>
      </c>
      <c r="G159" s="197"/>
      <c r="H159" s="201">
        <f>I159+K159</f>
        <v>0</v>
      </c>
      <c r="I159" s="196"/>
      <c r="J159" s="196"/>
      <c r="K159" s="208"/>
      <c r="L159" s="10">
        <f>M159+O159</f>
        <v>158550</v>
      </c>
      <c r="M159" s="10">
        <f>E159+I159</f>
        <v>158550</v>
      </c>
      <c r="N159" s="10">
        <f>F159+J159</f>
        <v>71545</v>
      </c>
      <c r="O159" s="10">
        <f>G159+K159</f>
        <v>0</v>
      </c>
    </row>
    <row r="160" spans="1:15" ht="15" customHeight="1" x14ac:dyDescent="0.25">
      <c r="A160" s="7" t="s">
        <v>121</v>
      </c>
      <c r="B160" s="21" t="s">
        <v>510</v>
      </c>
      <c r="C160" s="9" t="s">
        <v>57</v>
      </c>
      <c r="D160" s="197">
        <f>E160+G160</f>
        <v>163215</v>
      </c>
      <c r="E160" s="197">
        <v>163215</v>
      </c>
      <c r="F160" s="197">
        <v>75883</v>
      </c>
      <c r="G160" s="197"/>
      <c r="H160" s="201">
        <f>I160+K160</f>
        <v>0</v>
      </c>
      <c r="I160" s="196"/>
      <c r="J160" s="196"/>
      <c r="K160" s="208"/>
      <c r="L160" s="10">
        <f>M160+O160</f>
        <v>163215</v>
      </c>
      <c r="M160" s="10">
        <f>E160+I160</f>
        <v>163215</v>
      </c>
      <c r="N160" s="10">
        <f>F160+J160</f>
        <v>75883</v>
      </c>
      <c r="O160" s="10">
        <f>G160+K160</f>
        <v>0</v>
      </c>
    </row>
    <row r="161" spans="1:15" ht="15" customHeight="1" x14ac:dyDescent="0.25">
      <c r="A161" s="7" t="s">
        <v>122</v>
      </c>
      <c r="B161" s="24" t="s">
        <v>52</v>
      </c>
      <c r="C161" s="22" t="s">
        <v>57</v>
      </c>
      <c r="D161" s="197">
        <f>E161+G161</f>
        <v>165779</v>
      </c>
      <c r="E161" s="197">
        <v>99166</v>
      </c>
      <c r="F161" s="197">
        <v>53883</v>
      </c>
      <c r="G161" s="197">
        <v>66613</v>
      </c>
      <c r="H161" s="196">
        <f>I161+K161</f>
        <v>-29612</v>
      </c>
      <c r="I161" s="196">
        <v>-29612</v>
      </c>
      <c r="J161" s="196">
        <v>-16512</v>
      </c>
      <c r="K161" s="208"/>
      <c r="L161" s="10">
        <f>M161+O161</f>
        <v>136167</v>
      </c>
      <c r="M161" s="10">
        <f>E161+I161</f>
        <v>69554</v>
      </c>
      <c r="N161" s="10">
        <f>F161+J161</f>
        <v>37371</v>
      </c>
      <c r="O161" s="10">
        <f>G161+K161</f>
        <v>66613</v>
      </c>
    </row>
    <row r="162" spans="1:15" ht="15" customHeight="1" x14ac:dyDescent="0.25">
      <c r="A162" s="11" t="s">
        <v>123</v>
      </c>
      <c r="B162" s="214" t="s">
        <v>51</v>
      </c>
      <c r="C162" s="22" t="s">
        <v>57</v>
      </c>
      <c r="D162" s="197">
        <f>E162+G162</f>
        <v>97244</v>
      </c>
      <c r="E162" s="197">
        <v>96594</v>
      </c>
      <c r="F162" s="197">
        <v>58633</v>
      </c>
      <c r="G162" s="197">
        <v>650</v>
      </c>
      <c r="H162" s="196">
        <f>I162+K162</f>
        <v>0</v>
      </c>
      <c r="I162" s="196"/>
      <c r="J162" s="196"/>
      <c r="K162" s="208"/>
      <c r="L162" s="10">
        <f>M162+O162</f>
        <v>97244</v>
      </c>
      <c r="M162" s="10">
        <f>E162+I162</f>
        <v>96594</v>
      </c>
      <c r="N162" s="10">
        <f>F162+J162</f>
        <v>58633</v>
      </c>
      <c r="O162" s="10">
        <f>G162+K162</f>
        <v>650</v>
      </c>
    </row>
    <row r="163" spans="1:15" ht="15" customHeight="1" x14ac:dyDescent="0.25">
      <c r="A163" s="13" t="s">
        <v>182</v>
      </c>
      <c r="B163" s="49" t="s">
        <v>47</v>
      </c>
      <c r="C163" s="22" t="s">
        <v>57</v>
      </c>
      <c r="D163" s="197">
        <f>E163+G163</f>
        <v>93010</v>
      </c>
      <c r="E163" s="197">
        <v>93010</v>
      </c>
      <c r="F163" s="197">
        <v>59256</v>
      </c>
      <c r="G163" s="197"/>
      <c r="H163" s="201">
        <f>I163+K163</f>
        <v>600</v>
      </c>
      <c r="I163" s="196"/>
      <c r="J163" s="196"/>
      <c r="K163" s="208">
        <v>600</v>
      </c>
      <c r="L163" s="10">
        <f>M163+O163</f>
        <v>93610</v>
      </c>
      <c r="M163" s="10">
        <f>E163+I163</f>
        <v>93010</v>
      </c>
      <c r="N163" s="10">
        <f>F163+J163</f>
        <v>59256</v>
      </c>
      <c r="O163" s="10">
        <f>G163+K163</f>
        <v>600</v>
      </c>
    </row>
    <row r="164" spans="1:15" ht="15" customHeight="1" x14ac:dyDescent="0.25">
      <c r="A164" s="7" t="s">
        <v>124</v>
      </c>
      <c r="B164" s="21" t="s">
        <v>50</v>
      </c>
      <c r="C164" s="22" t="s">
        <v>57</v>
      </c>
      <c r="D164" s="197">
        <f>E164+G164</f>
        <v>70664</v>
      </c>
      <c r="E164" s="197">
        <v>70664</v>
      </c>
      <c r="F164" s="197">
        <v>46736</v>
      </c>
      <c r="G164" s="197"/>
      <c r="H164" s="201">
        <f>I164+K164</f>
        <v>0</v>
      </c>
      <c r="I164" s="196"/>
      <c r="J164" s="196"/>
      <c r="K164" s="208"/>
      <c r="L164" s="10">
        <f>M164+O164</f>
        <v>70664</v>
      </c>
      <c r="M164" s="10">
        <f>E164+I164</f>
        <v>70664</v>
      </c>
      <c r="N164" s="10">
        <f>F164+J164</f>
        <v>46736</v>
      </c>
      <c r="O164" s="10">
        <f>G164+K164</f>
        <v>0</v>
      </c>
    </row>
    <row r="165" spans="1:15" ht="15" customHeight="1" x14ac:dyDescent="0.25">
      <c r="A165" s="7" t="s">
        <v>125</v>
      </c>
      <c r="B165" s="21" t="s">
        <v>181</v>
      </c>
      <c r="C165" s="22" t="s">
        <v>57</v>
      </c>
      <c r="D165" s="197">
        <f>E165+G165</f>
        <v>142154</v>
      </c>
      <c r="E165" s="197">
        <v>127673</v>
      </c>
      <c r="F165" s="197">
        <v>74102</v>
      </c>
      <c r="G165" s="197">
        <v>14481</v>
      </c>
      <c r="H165" s="201">
        <f>I165+K165</f>
        <v>0</v>
      </c>
      <c r="I165" s="196"/>
      <c r="J165" s="196"/>
      <c r="K165" s="208"/>
      <c r="L165" s="10">
        <f>M165+O165</f>
        <v>142154</v>
      </c>
      <c r="M165" s="10">
        <f>E165+I165</f>
        <v>127673</v>
      </c>
      <c r="N165" s="10">
        <f>F165+J165</f>
        <v>74102</v>
      </c>
      <c r="O165" s="10">
        <f>G165+K165</f>
        <v>14481</v>
      </c>
    </row>
    <row r="166" spans="1:15" ht="15" customHeight="1" x14ac:dyDescent="0.25">
      <c r="A166" s="7" t="s">
        <v>126</v>
      </c>
      <c r="B166" s="21" t="s">
        <v>49</v>
      </c>
      <c r="C166" s="22" t="s">
        <v>57</v>
      </c>
      <c r="D166" s="197">
        <f>E166+G166</f>
        <v>73666</v>
      </c>
      <c r="E166" s="197">
        <v>73666</v>
      </c>
      <c r="F166" s="197">
        <v>47060</v>
      </c>
      <c r="G166" s="197"/>
      <c r="H166" s="196">
        <f>I166+K166</f>
        <v>-3561</v>
      </c>
      <c r="I166" s="196">
        <v>-3561</v>
      </c>
      <c r="J166" s="196">
        <v>-447</v>
      </c>
      <c r="K166" s="208"/>
      <c r="L166" s="10">
        <f>M166+O166</f>
        <v>70105</v>
      </c>
      <c r="M166" s="10">
        <f>E166+I166</f>
        <v>70105</v>
      </c>
      <c r="N166" s="10">
        <f>F166+J166</f>
        <v>46613</v>
      </c>
      <c r="O166" s="10">
        <f>G166+K166</f>
        <v>0</v>
      </c>
    </row>
    <row r="167" spans="1:15" ht="15" customHeight="1" x14ac:dyDescent="0.25">
      <c r="A167" s="7" t="s">
        <v>127</v>
      </c>
      <c r="B167" s="21" t="s">
        <v>48</v>
      </c>
      <c r="C167" s="22" t="s">
        <v>57</v>
      </c>
      <c r="D167" s="197">
        <f>E167+G167</f>
        <v>71561</v>
      </c>
      <c r="E167" s="197">
        <v>71561</v>
      </c>
      <c r="F167" s="197">
        <v>45494</v>
      </c>
      <c r="G167" s="197"/>
      <c r="H167" s="196">
        <f>I167+K167</f>
        <v>0</v>
      </c>
      <c r="I167" s="196"/>
      <c r="J167" s="196"/>
      <c r="K167" s="208"/>
      <c r="L167" s="10">
        <f>M167+O167</f>
        <v>71561</v>
      </c>
      <c r="M167" s="10">
        <f>E167+I167</f>
        <v>71561</v>
      </c>
      <c r="N167" s="10">
        <f>F167+J167</f>
        <v>45494</v>
      </c>
      <c r="O167" s="10">
        <f>G167+K167</f>
        <v>0</v>
      </c>
    </row>
    <row r="168" spans="1:15" ht="15" customHeight="1" x14ac:dyDescent="0.25">
      <c r="A168" s="7" t="s">
        <v>128</v>
      </c>
      <c r="B168" s="24" t="s">
        <v>53</v>
      </c>
      <c r="C168" s="22" t="s">
        <v>57</v>
      </c>
      <c r="D168" s="197">
        <f>E168+G168</f>
        <v>83406</v>
      </c>
      <c r="E168" s="197">
        <v>83406</v>
      </c>
      <c r="F168" s="197">
        <v>49739</v>
      </c>
      <c r="G168" s="197"/>
      <c r="H168" s="201">
        <f>I168+K168</f>
        <v>0</v>
      </c>
      <c r="I168" s="196"/>
      <c r="J168" s="196"/>
      <c r="K168" s="208"/>
      <c r="L168" s="10">
        <f>M168+O168</f>
        <v>83406</v>
      </c>
      <c r="M168" s="10">
        <f>E168+I168</f>
        <v>83406</v>
      </c>
      <c r="N168" s="10">
        <f>F168+J168</f>
        <v>49739</v>
      </c>
      <c r="O168" s="10">
        <f>G168+K168</f>
        <v>0</v>
      </c>
    </row>
    <row r="169" spans="1:15" ht="15" customHeight="1" x14ac:dyDescent="0.25">
      <c r="A169" s="11" t="s">
        <v>178</v>
      </c>
      <c r="B169" s="29" t="s">
        <v>509</v>
      </c>
      <c r="C169" s="59" t="s">
        <v>57</v>
      </c>
      <c r="D169" s="197">
        <f>E169+G169</f>
        <v>0</v>
      </c>
      <c r="E169" s="197"/>
      <c r="F169" s="197"/>
      <c r="G169" s="197"/>
      <c r="H169" s="196">
        <f>I169+K169</f>
        <v>31153</v>
      </c>
      <c r="I169" s="196">
        <v>31153</v>
      </c>
      <c r="J169" s="196">
        <v>20691</v>
      </c>
      <c r="K169" s="208"/>
      <c r="L169" s="10">
        <f>M169+O169</f>
        <v>31153</v>
      </c>
      <c r="M169" s="10">
        <f>E169+I169</f>
        <v>31153</v>
      </c>
      <c r="N169" s="10">
        <f>F169+J169</f>
        <v>20691</v>
      </c>
      <c r="O169" s="10">
        <f>G169+K169</f>
        <v>0</v>
      </c>
    </row>
    <row r="170" spans="1:15" ht="15" customHeight="1" x14ac:dyDescent="0.25">
      <c r="A170" s="7" t="s">
        <v>129</v>
      </c>
      <c r="B170" s="10" t="s">
        <v>71</v>
      </c>
      <c r="C170" s="22" t="s">
        <v>57</v>
      </c>
      <c r="D170" s="197">
        <f>E170+G170</f>
        <v>141061</v>
      </c>
      <c r="E170" s="197">
        <v>134484</v>
      </c>
      <c r="F170" s="197">
        <v>49078</v>
      </c>
      <c r="G170" s="197">
        <v>6577</v>
      </c>
      <c r="H170" s="201">
        <f>I170+K170</f>
        <v>0</v>
      </c>
      <c r="I170" s="196"/>
      <c r="J170" s="196"/>
      <c r="K170" s="208"/>
      <c r="L170" s="10">
        <f>M170+O170</f>
        <v>141061</v>
      </c>
      <c r="M170" s="10">
        <f>E170+I170</f>
        <v>134484</v>
      </c>
      <c r="N170" s="10">
        <f>F170+J170</f>
        <v>49078</v>
      </c>
      <c r="O170" s="10">
        <f>G170+K170</f>
        <v>6577</v>
      </c>
    </row>
    <row r="171" spans="1:15" ht="15" customHeight="1" x14ac:dyDescent="0.25">
      <c r="A171" s="7" t="s">
        <v>130</v>
      </c>
      <c r="B171" s="21" t="s">
        <v>44</v>
      </c>
      <c r="C171" s="22" t="s">
        <v>57</v>
      </c>
      <c r="D171" s="197">
        <f>E171+G171</f>
        <v>140648</v>
      </c>
      <c r="E171" s="197">
        <v>140648</v>
      </c>
      <c r="F171" s="197">
        <v>79446</v>
      </c>
      <c r="G171" s="197"/>
      <c r="H171" s="196">
        <f>I171+K171</f>
        <v>0</v>
      </c>
      <c r="I171" s="196"/>
      <c r="J171" s="196"/>
      <c r="K171" s="208"/>
      <c r="L171" s="10">
        <f>M171+O171</f>
        <v>140648</v>
      </c>
      <c r="M171" s="10">
        <f>E171+I171</f>
        <v>140648</v>
      </c>
      <c r="N171" s="10">
        <f>F171+J171</f>
        <v>79446</v>
      </c>
      <c r="O171" s="10">
        <f>G171+K171</f>
        <v>0</v>
      </c>
    </row>
    <row r="172" spans="1:15" ht="15" customHeight="1" x14ac:dyDescent="0.25">
      <c r="A172" s="7" t="s">
        <v>131</v>
      </c>
      <c r="B172" s="473" t="s">
        <v>508</v>
      </c>
      <c r="C172" s="59" t="s">
        <v>57</v>
      </c>
      <c r="D172" s="197">
        <f>E172+G172</f>
        <v>0</v>
      </c>
      <c r="E172" s="197"/>
      <c r="F172" s="197"/>
      <c r="G172" s="197"/>
      <c r="H172" s="196">
        <f>I172+K172</f>
        <v>29612</v>
      </c>
      <c r="I172" s="196">
        <v>29612</v>
      </c>
      <c r="J172" s="196">
        <v>16512</v>
      </c>
      <c r="K172" s="208"/>
      <c r="L172" s="10">
        <f>M172+O172</f>
        <v>29612</v>
      </c>
      <c r="M172" s="10">
        <f>E172+I172</f>
        <v>29612</v>
      </c>
      <c r="N172" s="10">
        <f>F172+J172</f>
        <v>16512</v>
      </c>
      <c r="O172" s="10">
        <f>G172+K172</f>
        <v>0</v>
      </c>
    </row>
    <row r="173" spans="1:15" ht="15" customHeight="1" x14ac:dyDescent="0.25">
      <c r="A173" s="7" t="s">
        <v>132</v>
      </c>
      <c r="B173" s="24" t="s">
        <v>43</v>
      </c>
      <c r="C173" s="22" t="s">
        <v>57</v>
      </c>
      <c r="D173" s="197">
        <f>E173+G173</f>
        <v>77141</v>
      </c>
      <c r="E173" s="197">
        <v>77141</v>
      </c>
      <c r="F173" s="197">
        <v>40472</v>
      </c>
      <c r="G173" s="197"/>
      <c r="H173" s="201">
        <f>I173+K173</f>
        <v>0</v>
      </c>
      <c r="I173" s="196"/>
      <c r="J173" s="196"/>
      <c r="K173" s="208"/>
      <c r="L173" s="10">
        <f>M173+O173</f>
        <v>77141</v>
      </c>
      <c r="M173" s="10">
        <f>E173+I173</f>
        <v>77141</v>
      </c>
      <c r="N173" s="10">
        <f>F173+J173</f>
        <v>40472</v>
      </c>
      <c r="O173" s="10">
        <f>G173+K173</f>
        <v>0</v>
      </c>
    </row>
    <row r="174" spans="1:15" ht="15" customHeight="1" x14ac:dyDescent="0.25">
      <c r="A174" s="7" t="s">
        <v>133</v>
      </c>
      <c r="B174" s="21" t="s">
        <v>176</v>
      </c>
      <c r="C174" s="22" t="s">
        <v>57</v>
      </c>
      <c r="D174" s="197">
        <f>E174+G174</f>
        <v>107027</v>
      </c>
      <c r="E174" s="197">
        <v>107027</v>
      </c>
      <c r="F174" s="197">
        <v>64452</v>
      </c>
      <c r="G174" s="197"/>
      <c r="H174" s="201">
        <f>I174+K174</f>
        <v>0</v>
      </c>
      <c r="I174" s="196"/>
      <c r="J174" s="196"/>
      <c r="K174" s="208"/>
      <c r="L174" s="10">
        <f>M174+O174</f>
        <v>107027</v>
      </c>
      <c r="M174" s="10">
        <f>E174+I174</f>
        <v>107027</v>
      </c>
      <c r="N174" s="10">
        <f>F174+J174</f>
        <v>64452</v>
      </c>
      <c r="O174" s="10">
        <f>G174+K174</f>
        <v>0</v>
      </c>
    </row>
    <row r="175" spans="1:15" ht="15" customHeight="1" x14ac:dyDescent="0.25">
      <c r="A175" s="7" t="s">
        <v>134</v>
      </c>
      <c r="B175" s="21" t="s">
        <v>167</v>
      </c>
      <c r="C175" s="22" t="s">
        <v>57</v>
      </c>
      <c r="D175" s="197">
        <f>E175+G175</f>
        <v>233772</v>
      </c>
      <c r="E175" s="197">
        <v>233772</v>
      </c>
      <c r="F175" s="197">
        <v>134510</v>
      </c>
      <c r="G175" s="197"/>
      <c r="H175" s="201">
        <f>I175+K175</f>
        <v>0</v>
      </c>
      <c r="I175" s="196"/>
      <c r="J175" s="196"/>
      <c r="K175" s="208"/>
      <c r="L175" s="10">
        <f>M175+O175</f>
        <v>233772</v>
      </c>
      <c r="M175" s="10">
        <f>E175+I175</f>
        <v>233772</v>
      </c>
      <c r="N175" s="10">
        <f>F175+J175</f>
        <v>134510</v>
      </c>
      <c r="O175" s="10">
        <f>G175+K175</f>
        <v>0</v>
      </c>
    </row>
    <row r="176" spans="1:15" ht="15" customHeight="1" x14ac:dyDescent="0.25">
      <c r="A176" s="7" t="s">
        <v>135</v>
      </c>
      <c r="B176" s="21" t="s">
        <v>36</v>
      </c>
      <c r="C176" s="22" t="s">
        <v>57</v>
      </c>
      <c r="D176" s="197">
        <f>E176+G176</f>
        <v>134330</v>
      </c>
      <c r="E176" s="197">
        <v>134330</v>
      </c>
      <c r="F176" s="197">
        <v>83543</v>
      </c>
      <c r="G176" s="197"/>
      <c r="H176" s="201">
        <f>I176+K176</f>
        <v>0</v>
      </c>
      <c r="I176" s="196"/>
      <c r="J176" s="196"/>
      <c r="K176" s="208"/>
      <c r="L176" s="10">
        <f>M176+O176</f>
        <v>134330</v>
      </c>
      <c r="M176" s="10">
        <f>E176+I176</f>
        <v>134330</v>
      </c>
      <c r="N176" s="10">
        <f>F176+J176</f>
        <v>83543</v>
      </c>
      <c r="O176" s="10">
        <f>G176+K176</f>
        <v>0</v>
      </c>
    </row>
    <row r="177" spans="1:17" ht="15" customHeight="1" x14ac:dyDescent="0.25">
      <c r="A177" s="7" t="s">
        <v>136</v>
      </c>
      <c r="B177" s="21" t="s">
        <v>38</v>
      </c>
      <c r="C177" s="22" t="s">
        <v>57</v>
      </c>
      <c r="D177" s="197">
        <f>E177+G177</f>
        <v>161782</v>
      </c>
      <c r="E177" s="197">
        <v>161782</v>
      </c>
      <c r="F177" s="197">
        <v>87540</v>
      </c>
      <c r="G177" s="197"/>
      <c r="H177" s="201">
        <f>I177+K177</f>
        <v>0</v>
      </c>
      <c r="I177" s="196"/>
      <c r="J177" s="196"/>
      <c r="K177" s="208"/>
      <c r="L177" s="10">
        <f>M177+O177</f>
        <v>161782</v>
      </c>
      <c r="M177" s="10">
        <f>E177+I177</f>
        <v>161782</v>
      </c>
      <c r="N177" s="10">
        <f>F177+J177</f>
        <v>87540</v>
      </c>
      <c r="O177" s="10">
        <f>G177+K177</f>
        <v>0</v>
      </c>
      <c r="P177" s="26"/>
      <c r="Q177" s="26"/>
    </row>
    <row r="178" spans="1:17" ht="15" customHeight="1" x14ac:dyDescent="0.25">
      <c r="A178" s="7" t="s">
        <v>137</v>
      </c>
      <c r="B178" s="21" t="s">
        <v>40</v>
      </c>
      <c r="C178" s="22" t="s">
        <v>57</v>
      </c>
      <c r="D178" s="197">
        <f>E178+G178</f>
        <v>258915</v>
      </c>
      <c r="E178" s="197">
        <v>258915</v>
      </c>
      <c r="F178" s="197">
        <v>148623</v>
      </c>
      <c r="G178" s="197"/>
      <c r="H178" s="201">
        <f>I178+K178</f>
        <v>0</v>
      </c>
      <c r="I178" s="196"/>
      <c r="J178" s="196"/>
      <c r="K178" s="208"/>
      <c r="L178" s="10">
        <f>M178+O178</f>
        <v>258915</v>
      </c>
      <c r="M178" s="10">
        <f>E178+I178</f>
        <v>258915</v>
      </c>
      <c r="N178" s="10">
        <f>F178+J178</f>
        <v>148623</v>
      </c>
      <c r="O178" s="10">
        <f>G178+K178</f>
        <v>0</v>
      </c>
    </row>
    <row r="179" spans="1:17" ht="15" customHeight="1" x14ac:dyDescent="0.25">
      <c r="A179" s="7" t="s">
        <v>138</v>
      </c>
      <c r="B179" s="21" t="s">
        <v>39</v>
      </c>
      <c r="C179" s="22" t="s">
        <v>57</v>
      </c>
      <c r="D179" s="197">
        <f>E179+G179</f>
        <v>142631</v>
      </c>
      <c r="E179" s="197">
        <v>142631</v>
      </c>
      <c r="F179" s="197">
        <v>88903</v>
      </c>
      <c r="G179" s="197"/>
      <c r="H179" s="201">
        <f>I179+K179</f>
        <v>0</v>
      </c>
      <c r="I179" s="196"/>
      <c r="J179" s="196"/>
      <c r="K179" s="208"/>
      <c r="L179" s="10">
        <f>M179+O179</f>
        <v>142631</v>
      </c>
      <c r="M179" s="10">
        <f>E179+I179</f>
        <v>142631</v>
      </c>
      <c r="N179" s="10">
        <f>F179+J179</f>
        <v>88903</v>
      </c>
      <c r="O179" s="10">
        <f>G179+K179</f>
        <v>0</v>
      </c>
    </row>
    <row r="180" spans="1:17" ht="15" customHeight="1" x14ac:dyDescent="0.25">
      <c r="A180" s="7" t="s">
        <v>139</v>
      </c>
      <c r="B180" s="18" t="s">
        <v>37</v>
      </c>
      <c r="C180" s="9" t="s">
        <v>57</v>
      </c>
      <c r="D180" s="197">
        <f>E180+G180</f>
        <v>217418</v>
      </c>
      <c r="E180" s="197">
        <v>217418</v>
      </c>
      <c r="F180" s="197">
        <v>124869</v>
      </c>
      <c r="G180" s="197"/>
      <c r="H180" s="201">
        <f>I180+K180</f>
        <v>0</v>
      </c>
      <c r="I180" s="196"/>
      <c r="J180" s="196"/>
      <c r="K180" s="208"/>
      <c r="L180" s="10">
        <f>M180+O180</f>
        <v>217418</v>
      </c>
      <c r="M180" s="10">
        <f>E180+I180</f>
        <v>217418</v>
      </c>
      <c r="N180" s="10">
        <f>F180+J180</f>
        <v>124869</v>
      </c>
      <c r="O180" s="10">
        <f>G180+K180</f>
        <v>0</v>
      </c>
    </row>
    <row r="181" spans="1:17" ht="15" customHeight="1" x14ac:dyDescent="0.25">
      <c r="A181" s="7" t="s">
        <v>140</v>
      </c>
      <c r="B181" s="25" t="s">
        <v>41</v>
      </c>
      <c r="C181" s="9" t="s">
        <v>57</v>
      </c>
      <c r="D181" s="197">
        <f>E181+G181</f>
        <v>58455</v>
      </c>
      <c r="E181" s="197">
        <v>58455</v>
      </c>
      <c r="F181" s="197">
        <v>36747</v>
      </c>
      <c r="G181" s="197"/>
      <c r="H181" s="201">
        <f>I181+K181</f>
        <v>0</v>
      </c>
      <c r="I181" s="196"/>
      <c r="J181" s="196"/>
      <c r="K181" s="208"/>
      <c r="L181" s="10">
        <f>M181+O181</f>
        <v>58455</v>
      </c>
      <c r="M181" s="10">
        <f>E181+I181</f>
        <v>58455</v>
      </c>
      <c r="N181" s="10">
        <f>F181+J181</f>
        <v>36747</v>
      </c>
      <c r="O181" s="10">
        <f>G181+K181</f>
        <v>0</v>
      </c>
    </row>
    <row r="182" spans="1:17" ht="15" customHeight="1" x14ac:dyDescent="0.25">
      <c r="A182" s="7" t="s">
        <v>179</v>
      </c>
      <c r="B182" s="25" t="s">
        <v>42</v>
      </c>
      <c r="C182" s="9" t="s">
        <v>57</v>
      </c>
      <c r="D182" s="197">
        <f>E182+G182</f>
        <v>80472</v>
      </c>
      <c r="E182" s="197">
        <v>80472</v>
      </c>
      <c r="F182" s="197">
        <v>51916</v>
      </c>
      <c r="G182" s="197"/>
      <c r="H182" s="201">
        <f>I182+K182</f>
        <v>0</v>
      </c>
      <c r="I182" s="196"/>
      <c r="J182" s="196"/>
      <c r="K182" s="208"/>
      <c r="L182" s="10">
        <f>M182+O182</f>
        <v>80472</v>
      </c>
      <c r="M182" s="10">
        <f>E182+I182</f>
        <v>80472</v>
      </c>
      <c r="N182" s="10">
        <f>F182+J182</f>
        <v>51916</v>
      </c>
      <c r="O182" s="10">
        <f>G182+K182</f>
        <v>0</v>
      </c>
    </row>
    <row r="183" spans="1:17" ht="15" customHeight="1" x14ac:dyDescent="0.25">
      <c r="A183" s="7" t="s">
        <v>141</v>
      </c>
      <c r="B183" s="18" t="s">
        <v>55</v>
      </c>
      <c r="C183" s="9" t="s">
        <v>57</v>
      </c>
      <c r="D183" s="197">
        <f>E183+G183</f>
        <v>58219</v>
      </c>
      <c r="E183" s="197">
        <v>58219</v>
      </c>
      <c r="F183" s="197">
        <v>44413</v>
      </c>
      <c r="G183" s="197"/>
      <c r="H183" s="201">
        <f>I183+K183</f>
        <v>0</v>
      </c>
      <c r="I183" s="196"/>
      <c r="J183" s="196"/>
      <c r="K183" s="208"/>
      <c r="L183" s="10">
        <f>M183+O183</f>
        <v>58219</v>
      </c>
      <c r="M183" s="10">
        <f>E183+I183</f>
        <v>58219</v>
      </c>
      <c r="N183" s="10">
        <f>F183+J183</f>
        <v>44413</v>
      </c>
      <c r="O183" s="10">
        <f>G183+K183</f>
        <v>0</v>
      </c>
    </row>
    <row r="184" spans="1:17" ht="15" customHeight="1" x14ac:dyDescent="0.25">
      <c r="A184" s="7" t="s">
        <v>142</v>
      </c>
      <c r="B184" s="18" t="s">
        <v>54</v>
      </c>
      <c r="C184" s="9" t="s">
        <v>57</v>
      </c>
      <c r="D184" s="197">
        <f>E184+G184</f>
        <v>481404</v>
      </c>
      <c r="E184" s="197">
        <v>480244</v>
      </c>
      <c r="F184" s="197">
        <v>359313</v>
      </c>
      <c r="G184" s="197">
        <v>1160</v>
      </c>
      <c r="H184" s="201">
        <f>I184+K184</f>
        <v>0</v>
      </c>
      <c r="I184" s="196"/>
      <c r="J184" s="196"/>
      <c r="K184" s="208"/>
      <c r="L184" s="10">
        <f>M184+O184</f>
        <v>481404</v>
      </c>
      <c r="M184" s="10">
        <f>E184+I184</f>
        <v>480244</v>
      </c>
      <c r="N184" s="10">
        <f>F184+J184</f>
        <v>359313</v>
      </c>
      <c r="O184" s="10">
        <f>G184+K184</f>
        <v>1160</v>
      </c>
    </row>
    <row r="185" spans="1:17" ht="15" customHeight="1" x14ac:dyDescent="0.25">
      <c r="A185" s="7" t="s">
        <v>143</v>
      </c>
      <c r="B185" s="18" t="s">
        <v>73</v>
      </c>
      <c r="C185" s="9" t="s">
        <v>57</v>
      </c>
      <c r="D185" s="197">
        <f>E185+G185</f>
        <v>57659</v>
      </c>
      <c r="E185" s="197">
        <v>57659</v>
      </c>
      <c r="F185" s="197">
        <v>40458</v>
      </c>
      <c r="G185" s="197"/>
      <c r="H185" s="201">
        <f>I185+K185</f>
        <v>0</v>
      </c>
      <c r="I185" s="196"/>
      <c r="J185" s="196"/>
      <c r="K185" s="208"/>
      <c r="L185" s="10">
        <f>M185+O185</f>
        <v>57659</v>
      </c>
      <c r="M185" s="10">
        <f>E185+I185</f>
        <v>57659</v>
      </c>
      <c r="N185" s="10">
        <f>F185+J185</f>
        <v>40458</v>
      </c>
      <c r="O185" s="10">
        <f>G185+K185</f>
        <v>0</v>
      </c>
    </row>
    <row r="186" spans="1:17" ht="15" customHeight="1" x14ac:dyDescent="0.25">
      <c r="A186" s="7" t="s">
        <v>144</v>
      </c>
      <c r="B186" s="18" t="s">
        <v>56</v>
      </c>
      <c r="C186" s="9" t="s">
        <v>57</v>
      </c>
      <c r="D186" s="197">
        <f>E186+G186</f>
        <v>61466</v>
      </c>
      <c r="E186" s="197">
        <v>61466</v>
      </c>
      <c r="F186" s="197">
        <v>44716</v>
      </c>
      <c r="G186" s="197"/>
      <c r="H186" s="201">
        <f>I186+K186</f>
        <v>0</v>
      </c>
      <c r="I186" s="196"/>
      <c r="J186" s="196"/>
      <c r="K186" s="208"/>
      <c r="L186" s="10">
        <f>M186+O186</f>
        <v>61466</v>
      </c>
      <c r="M186" s="10">
        <f>E186+I186</f>
        <v>61466</v>
      </c>
      <c r="N186" s="10">
        <f>F186+J186</f>
        <v>44716</v>
      </c>
      <c r="O186" s="10">
        <f>G186+K186</f>
        <v>0</v>
      </c>
    </row>
    <row r="187" spans="1:17" ht="15" customHeight="1" x14ac:dyDescent="0.25">
      <c r="A187" s="7" t="s">
        <v>145</v>
      </c>
      <c r="B187" s="18" t="s">
        <v>184</v>
      </c>
      <c r="C187" s="9" t="s">
        <v>57</v>
      </c>
      <c r="D187" s="197">
        <f>E187+G187</f>
        <v>160895</v>
      </c>
      <c r="E187" s="197">
        <v>160895</v>
      </c>
      <c r="F187" s="197">
        <v>75487</v>
      </c>
      <c r="G187" s="197"/>
      <c r="H187" s="201">
        <f>I187+K187</f>
        <v>0</v>
      </c>
      <c r="I187" s="196"/>
      <c r="J187" s="196"/>
      <c r="K187" s="208"/>
      <c r="L187" s="10">
        <f>M187+O187</f>
        <v>160895</v>
      </c>
      <c r="M187" s="10">
        <f>E187+I187</f>
        <v>160895</v>
      </c>
      <c r="N187" s="10">
        <f>F187+J187</f>
        <v>75487</v>
      </c>
      <c r="O187" s="10">
        <f>G187+K187</f>
        <v>0</v>
      </c>
    </row>
    <row r="188" spans="1:17" s="26" customFormat="1" ht="15" customHeight="1" x14ac:dyDescent="0.25">
      <c r="A188" s="7" t="s">
        <v>146</v>
      </c>
      <c r="B188" s="18" t="s">
        <v>185</v>
      </c>
      <c r="C188" s="9" t="s">
        <v>57</v>
      </c>
      <c r="D188" s="197">
        <f>E188+G188</f>
        <v>12206</v>
      </c>
      <c r="E188" s="197">
        <v>12206</v>
      </c>
      <c r="F188" s="197">
        <v>9319</v>
      </c>
      <c r="G188" s="197"/>
      <c r="H188" s="201">
        <f>I188+K188</f>
        <v>0</v>
      </c>
      <c r="I188" s="196"/>
      <c r="J188" s="196"/>
      <c r="K188" s="208"/>
      <c r="L188" s="10">
        <f>M188+O188</f>
        <v>12206</v>
      </c>
      <c r="M188" s="10">
        <f>E188+I188</f>
        <v>12206</v>
      </c>
      <c r="N188" s="10">
        <f>F188+J188</f>
        <v>9319</v>
      </c>
      <c r="O188" s="10">
        <f>G188+K188</f>
        <v>0</v>
      </c>
      <c r="P188" s="2"/>
      <c r="Q188" s="2"/>
    </row>
    <row r="189" spans="1:17" ht="15.95" customHeight="1" x14ac:dyDescent="0.25">
      <c r="A189" s="15" t="s">
        <v>147</v>
      </c>
      <c r="B189" s="159" t="s">
        <v>196</v>
      </c>
      <c r="C189" s="163"/>
      <c r="D189" s="195">
        <f>D147+D150+D151+D152+D153+D154+D155+D156+D157+D158+D159+D160+D161+D162+D163+D164+D165+D166+D167+D168+D170+D171+D173+D174+D175+D176+D177+D178+D179+D180+D181+D182+D183+D184+D185+D186+D187+D188+D169+D172</f>
        <v>5844469</v>
      </c>
      <c r="E189" s="195">
        <f>E147+E150+E151+E152+E153+E154+E155+E156+E157+E158+E159+E160+E161+E162+E163+E164+E165+E166+E167+E168+E170+E171+E173+E174+E175+E176+E177+E178+E179+E180+E181+E182+E183+E184+E185+E186+E187+E188+E169+E172</f>
        <v>5517741</v>
      </c>
      <c r="F189" s="195">
        <f>F147+F150+F151+F152+F153+F154+F155+F156+F157+F158+F159+F160+F161+F162+F163+F164+F165+F166+F167+F168+F170+F171+F173+F174+F175+F176+F177+F178+F179+F180+F181+F182+F183+F184+F185+F186+F187+F188+F169+F172</f>
        <v>2892803</v>
      </c>
      <c r="G189" s="195">
        <f>G147+G150+G151+G152+G153+G154+G155+G156+G157+G158+G159+G160+G161+G162+G163+G164+G165+G166+G167+G168+G170+G171+G173+G174+G175+G176+G177+G178+G179+G180+G181+G182+G183+G184+G185+G186+G187+G188+G169+G172</f>
        <v>326728</v>
      </c>
      <c r="H189" s="194">
        <f>H147+H150+H151+H152+H153+H154+H155+H156+H157+H158+H159+H160+H161+H162+H163+H164+H165+H166+H167+H168+H170+H171+H173+H174+H175+H176+H177+H178+H179+H180+H181+H182+H183+H184+H185+H186+H187+H188+H169+H172</f>
        <v>35507</v>
      </c>
      <c r="I189" s="194">
        <f>I147+I150+I151+I152+I153+I154+I155+I156+I157+I158+I159+I160+I161+I162+I163+I164+I165+I166+I167+I168+I170+I171+I173+I174+I175+I176+I177+I178+I179+I180+I181+I182+I183+I184+I185+I186+I187+I188+I169+I172</f>
        <v>27498</v>
      </c>
      <c r="J189" s="194">
        <f>J147+J150+J151+J152+J153+J154+J155+J156+J157+J158+J159+J160+J161+J162+J163+J164+J165+J166+J167+J168+J170+J171+J173+J174+J175+J176+J177+J178+J179+J180+J181+J182+J183+J184+J185+J186+J187+J188+J169+J172</f>
        <v>-447</v>
      </c>
      <c r="K189" s="210">
        <f>K147+K150+K151+K152+K153+K154+K155+K156+K157+K158+K159+K160+K161+K162+K163+K164+K165+K166+K167+K168+K170+K171+K173+K174+K175+K176+K177+K178+K179+K180+K181+K182+K183+K184+K185+K186+K187+K188+K169+K172</f>
        <v>8009</v>
      </c>
      <c r="L189" s="1">
        <f>L147+L150+L151+L152+L153+L154+L155+L156+L157+L158+L159+L160+L161+L162+L163+L164+L165+L166+L167+L168+L170+L171+L173+L174+L175+L176+L177+L178+L179+L180+L181+L182+L183+L184+L185+L186+L187+L188+L169+L172</f>
        <v>5879976</v>
      </c>
      <c r="M189" s="1">
        <f>M147+M150+M151+M152+M153+M154+M155+M156+M157+M158+M159+M160+M161+M162+M163+M164+M165+M166+M167+M168+M170+M171+M173+M174+M175+M176+M177+M178+M179+M180+M181+M182+M183+M184+M185+M186+M187+M188+M169+M172</f>
        <v>5545239</v>
      </c>
      <c r="N189" s="1">
        <f>N147+N150+N151+N152+N153+N154+N155+N156+N157+N158+N159+N160+N161+N162+N163+N164+N165+N166+N167+N168+N170+N171+N173+N174+N175+N176+N177+N178+N179+N180+N181+N182+N183+N184+N185+N186+N187+N188+N169+N172</f>
        <v>2892356</v>
      </c>
      <c r="O189" s="1">
        <f>O147+O150+O151+O152+O153+O154+O155+O156+O157+O158+O159+O160+O161+O162+O163+O164+O165+O166+O167+O168+O170+O171+O173+O174+O175+O176+O177+O178+O179+O180+O181+O182+O183+O184+O185+O186+O187+O188+O169+O172</f>
        <v>334737</v>
      </c>
    </row>
    <row r="190" spans="1:17" ht="15.95" customHeight="1" x14ac:dyDescent="0.25">
      <c r="A190" s="70" t="s">
        <v>180</v>
      </c>
      <c r="B190" s="385" t="s">
        <v>200</v>
      </c>
      <c r="C190" s="386"/>
      <c r="D190" s="386"/>
      <c r="E190" s="386"/>
      <c r="F190" s="386"/>
      <c r="G190" s="386"/>
      <c r="H190" s="386"/>
      <c r="I190" s="386"/>
      <c r="J190" s="386"/>
      <c r="K190" s="386"/>
      <c r="L190" s="386"/>
      <c r="M190" s="386"/>
      <c r="N190" s="386"/>
      <c r="O190" s="387"/>
    </row>
    <row r="191" spans="1:17" ht="15" customHeight="1" x14ac:dyDescent="0.25">
      <c r="A191" s="7" t="s">
        <v>148</v>
      </c>
      <c r="B191" s="56" t="s">
        <v>20</v>
      </c>
      <c r="C191" s="213"/>
      <c r="D191" s="197">
        <f>SUM(D192:D193)</f>
        <v>145924</v>
      </c>
      <c r="E191" s="197">
        <f>SUM(E192:E193)</f>
        <v>141580</v>
      </c>
      <c r="F191" s="197">
        <f>SUM(F192:F193)</f>
        <v>0</v>
      </c>
      <c r="G191" s="197">
        <f>SUM(G192:G193)</f>
        <v>4344</v>
      </c>
      <c r="H191" s="201">
        <f>I191+K191</f>
        <v>0</v>
      </c>
      <c r="I191" s="196"/>
      <c r="J191" s="196"/>
      <c r="K191" s="208"/>
      <c r="L191" s="81">
        <f>M191+O191</f>
        <v>145924</v>
      </c>
      <c r="M191" s="81">
        <f>E191+I191</f>
        <v>141580</v>
      </c>
      <c r="N191" s="81">
        <f>F191+J191</f>
        <v>0</v>
      </c>
      <c r="O191" s="81">
        <f>G191+K191</f>
        <v>4344</v>
      </c>
    </row>
    <row r="192" spans="1:17" ht="15" customHeight="1" x14ac:dyDescent="0.25">
      <c r="A192" s="13"/>
      <c r="B192" s="67"/>
      <c r="C192" s="22" t="s">
        <v>25</v>
      </c>
      <c r="D192" s="197">
        <f>E192+G192</f>
        <v>133474</v>
      </c>
      <c r="E192" s="197">
        <v>133474</v>
      </c>
      <c r="F192" s="197"/>
      <c r="G192" s="197"/>
      <c r="H192" s="201">
        <f>I192+K192</f>
        <v>0</v>
      </c>
      <c r="I192" s="196"/>
      <c r="J192" s="196"/>
      <c r="K192" s="208"/>
      <c r="L192" s="10">
        <f>M192+O192</f>
        <v>133474</v>
      </c>
      <c r="M192" s="10">
        <f>E192+I192</f>
        <v>133474</v>
      </c>
      <c r="N192" s="10">
        <f>F192+J192</f>
        <v>0</v>
      </c>
      <c r="O192" s="10">
        <f>G192+K192</f>
        <v>0</v>
      </c>
    </row>
    <row r="193" spans="1:17" ht="15" customHeight="1" x14ac:dyDescent="0.25">
      <c r="A193" s="87"/>
      <c r="B193" s="68"/>
      <c r="C193" s="22" t="s">
        <v>32</v>
      </c>
      <c r="D193" s="197">
        <f>E193+G193</f>
        <v>12450</v>
      </c>
      <c r="E193" s="197">
        <v>8106</v>
      </c>
      <c r="F193" s="197"/>
      <c r="G193" s="197">
        <v>4344</v>
      </c>
      <c r="H193" s="196">
        <f>I193+K193</f>
        <v>0</v>
      </c>
      <c r="I193" s="196"/>
      <c r="J193" s="196"/>
      <c r="K193" s="208"/>
      <c r="L193" s="10">
        <f>M193+O193</f>
        <v>12450</v>
      </c>
      <c r="M193" s="10">
        <f>E193+I193</f>
        <v>8106</v>
      </c>
      <c r="N193" s="10">
        <f>F193+J193</f>
        <v>0</v>
      </c>
      <c r="O193" s="10">
        <f>G193+K193</f>
        <v>4344</v>
      </c>
    </row>
    <row r="194" spans="1:17" ht="15.95" customHeight="1" x14ac:dyDescent="0.25">
      <c r="A194" s="65" t="s">
        <v>202</v>
      </c>
      <c r="B194" s="159" t="s">
        <v>197</v>
      </c>
      <c r="C194" s="163"/>
      <c r="D194" s="195">
        <f>D191</f>
        <v>145924</v>
      </c>
      <c r="E194" s="195">
        <f>E191</f>
        <v>141580</v>
      </c>
      <c r="F194" s="195">
        <f>F191</f>
        <v>0</v>
      </c>
      <c r="G194" s="195">
        <f>G191</f>
        <v>4344</v>
      </c>
      <c r="H194" s="194">
        <f>H191</f>
        <v>0</v>
      </c>
      <c r="I194" s="194">
        <f>I191</f>
        <v>0</v>
      </c>
      <c r="J194" s="194">
        <f>J191</f>
        <v>0</v>
      </c>
      <c r="K194" s="210">
        <f>K191</f>
        <v>0</v>
      </c>
      <c r="L194" s="35">
        <f>L191</f>
        <v>145924</v>
      </c>
      <c r="M194" s="35">
        <f>M191</f>
        <v>141580</v>
      </c>
      <c r="N194" s="35">
        <f>N191</f>
        <v>0</v>
      </c>
      <c r="O194" s="35">
        <f>O191</f>
        <v>4344</v>
      </c>
    </row>
    <row r="195" spans="1:17" ht="15.95" customHeight="1" x14ac:dyDescent="0.25">
      <c r="A195" s="212" t="s">
        <v>203</v>
      </c>
      <c r="B195" s="385" t="s">
        <v>74</v>
      </c>
      <c r="C195" s="386"/>
      <c r="D195" s="386"/>
      <c r="E195" s="386"/>
      <c r="F195" s="386"/>
      <c r="G195" s="386"/>
      <c r="H195" s="386"/>
      <c r="I195" s="386"/>
      <c r="J195" s="386"/>
      <c r="K195" s="386"/>
      <c r="L195" s="386"/>
      <c r="M195" s="386"/>
      <c r="N195" s="386"/>
      <c r="O195" s="387"/>
    </row>
    <row r="196" spans="1:17" ht="15" customHeight="1" x14ac:dyDescent="0.25">
      <c r="A196" s="30" t="s">
        <v>204</v>
      </c>
      <c r="B196" s="56" t="s">
        <v>20</v>
      </c>
      <c r="C196" s="211" t="s">
        <v>32</v>
      </c>
      <c r="D196" s="197">
        <f>E196+G196</f>
        <v>384241</v>
      </c>
      <c r="E196" s="197">
        <v>332893</v>
      </c>
      <c r="F196" s="197"/>
      <c r="G196" s="197">
        <v>51348</v>
      </c>
      <c r="H196" s="201">
        <f>I196+K196</f>
        <v>22000</v>
      </c>
      <c r="I196" s="196">
        <v>36744</v>
      </c>
      <c r="J196" s="196"/>
      <c r="K196" s="208">
        <v>-14744</v>
      </c>
      <c r="L196" s="81">
        <f>M196+O196</f>
        <v>406241</v>
      </c>
      <c r="M196" s="81">
        <f>E196+I196</f>
        <v>369637</v>
      </c>
      <c r="N196" s="81">
        <f>F196+J196</f>
        <v>0</v>
      </c>
      <c r="O196" s="81">
        <f>G196+K196</f>
        <v>36604</v>
      </c>
    </row>
    <row r="197" spans="1:17" ht="15" customHeight="1" x14ac:dyDescent="0.25">
      <c r="A197" s="212" t="s">
        <v>205</v>
      </c>
      <c r="B197" s="21" t="s">
        <v>7</v>
      </c>
      <c r="C197" s="28" t="s">
        <v>32</v>
      </c>
      <c r="D197" s="197">
        <f>E197+G197</f>
        <v>22393</v>
      </c>
      <c r="E197" s="197">
        <v>22393</v>
      </c>
      <c r="F197" s="197">
        <v>11553</v>
      </c>
      <c r="G197" s="197"/>
      <c r="H197" s="201">
        <f>I197+K197</f>
        <v>0</v>
      </c>
      <c r="I197" s="196"/>
      <c r="J197" s="196"/>
      <c r="K197" s="208"/>
      <c r="L197" s="10">
        <f>M197+O197</f>
        <v>22393</v>
      </c>
      <c r="M197" s="10">
        <f>E197+I197</f>
        <v>22393</v>
      </c>
      <c r="N197" s="10">
        <f>F197+J197</f>
        <v>11553</v>
      </c>
      <c r="O197" s="10">
        <f>G197+K197</f>
        <v>0</v>
      </c>
    </row>
    <row r="198" spans="1:17" ht="15" customHeight="1" x14ac:dyDescent="0.25">
      <c r="A198" s="30" t="s">
        <v>206</v>
      </c>
      <c r="B198" s="21" t="s">
        <v>10</v>
      </c>
      <c r="C198" s="28" t="s">
        <v>32</v>
      </c>
      <c r="D198" s="197">
        <f>E198+G198</f>
        <v>21800</v>
      </c>
      <c r="E198" s="197">
        <v>21399</v>
      </c>
      <c r="F198" s="197">
        <v>12892</v>
      </c>
      <c r="G198" s="197">
        <v>401</v>
      </c>
      <c r="H198" s="201">
        <f>I198+K198</f>
        <v>0</v>
      </c>
      <c r="I198" s="196"/>
      <c r="J198" s="196"/>
      <c r="K198" s="208"/>
      <c r="L198" s="10">
        <f>M198+O198</f>
        <v>21800</v>
      </c>
      <c r="M198" s="10">
        <f>E198+I198</f>
        <v>21399</v>
      </c>
      <c r="N198" s="10">
        <f>F198+J198</f>
        <v>12892</v>
      </c>
      <c r="O198" s="10">
        <f>G198+K198</f>
        <v>401</v>
      </c>
    </row>
    <row r="199" spans="1:17" ht="15" customHeight="1" x14ac:dyDescent="0.25">
      <c r="A199" s="30" t="s">
        <v>207</v>
      </c>
      <c r="B199" s="21" t="s">
        <v>11</v>
      </c>
      <c r="C199" s="28" t="s">
        <v>32</v>
      </c>
      <c r="D199" s="197">
        <f>E199+G199</f>
        <v>60720</v>
      </c>
      <c r="E199" s="197">
        <v>60720</v>
      </c>
      <c r="F199" s="197">
        <v>37190</v>
      </c>
      <c r="G199" s="197"/>
      <c r="H199" s="201">
        <f>I199+K199</f>
        <v>0</v>
      </c>
      <c r="I199" s="196"/>
      <c r="J199" s="196"/>
      <c r="K199" s="208"/>
      <c r="L199" s="10">
        <f>M199+O199</f>
        <v>60720</v>
      </c>
      <c r="M199" s="10">
        <f>E199+I199</f>
        <v>60720</v>
      </c>
      <c r="N199" s="10">
        <f>F199+J199</f>
        <v>37190</v>
      </c>
      <c r="O199" s="10">
        <f>G199+K199</f>
        <v>0</v>
      </c>
    </row>
    <row r="200" spans="1:17" ht="15" customHeight="1" x14ac:dyDescent="0.25">
      <c r="A200" s="31" t="s">
        <v>208</v>
      </c>
      <c r="B200" s="21" t="s">
        <v>15</v>
      </c>
      <c r="C200" s="28" t="s">
        <v>32</v>
      </c>
      <c r="D200" s="197">
        <f>E200+G200</f>
        <v>23791</v>
      </c>
      <c r="E200" s="197">
        <v>23791</v>
      </c>
      <c r="F200" s="197">
        <v>14173</v>
      </c>
      <c r="G200" s="197"/>
      <c r="H200" s="201">
        <f>I200+K200</f>
        <v>0</v>
      </c>
      <c r="I200" s="196"/>
      <c r="J200" s="196"/>
      <c r="K200" s="208"/>
      <c r="L200" s="10">
        <f>M200+O200</f>
        <v>23791</v>
      </c>
      <c r="M200" s="10">
        <f>E200+I200</f>
        <v>23791</v>
      </c>
      <c r="N200" s="10">
        <f>F200+J200</f>
        <v>14173</v>
      </c>
      <c r="O200" s="10">
        <f>G200+K200</f>
        <v>0</v>
      </c>
    </row>
    <row r="201" spans="1:17" ht="15" customHeight="1" x14ac:dyDescent="0.25">
      <c r="A201" s="27" t="s">
        <v>209</v>
      </c>
      <c r="B201" s="21" t="s">
        <v>27</v>
      </c>
      <c r="C201" s="28" t="s">
        <v>32</v>
      </c>
      <c r="D201" s="197">
        <f>E201+G201</f>
        <v>193249</v>
      </c>
      <c r="E201" s="197">
        <v>193249</v>
      </c>
      <c r="F201" s="197">
        <v>121428</v>
      </c>
      <c r="G201" s="197"/>
      <c r="H201" s="201">
        <f>I201+K201</f>
        <v>0</v>
      </c>
      <c r="I201" s="196"/>
      <c r="J201" s="196"/>
      <c r="K201" s="208"/>
      <c r="L201" s="10">
        <f>M201+O201</f>
        <v>193249</v>
      </c>
      <c r="M201" s="10">
        <f>E201+I201</f>
        <v>193249</v>
      </c>
      <c r="N201" s="10">
        <f>F201+J201</f>
        <v>121428</v>
      </c>
      <c r="O201" s="10">
        <f>G201+K201</f>
        <v>0</v>
      </c>
    </row>
    <row r="202" spans="1:17" ht="15" customHeight="1" x14ac:dyDescent="0.25">
      <c r="A202" s="27" t="s">
        <v>210</v>
      </c>
      <c r="B202" s="21" t="s">
        <v>177</v>
      </c>
      <c r="C202" s="28" t="s">
        <v>32</v>
      </c>
      <c r="D202" s="197">
        <f>E202+G202</f>
        <v>14637</v>
      </c>
      <c r="E202" s="197">
        <v>14637</v>
      </c>
      <c r="F202" s="197">
        <v>11175</v>
      </c>
      <c r="G202" s="197"/>
      <c r="H202" s="201">
        <f>I202+K202</f>
        <v>0</v>
      </c>
      <c r="I202" s="196"/>
      <c r="J202" s="196"/>
      <c r="K202" s="208"/>
      <c r="L202" s="10">
        <f>M202+O202</f>
        <v>14637</v>
      </c>
      <c r="M202" s="10">
        <f>E202+I202</f>
        <v>14637</v>
      </c>
      <c r="N202" s="10">
        <f>F202+J202</f>
        <v>11175</v>
      </c>
      <c r="O202" s="10">
        <f>G202+K202</f>
        <v>0</v>
      </c>
    </row>
    <row r="203" spans="1:17" ht="15" customHeight="1" x14ac:dyDescent="0.25">
      <c r="A203" s="27" t="s">
        <v>211</v>
      </c>
      <c r="B203" s="21" t="s">
        <v>64</v>
      </c>
      <c r="C203" s="28" t="s">
        <v>32</v>
      </c>
      <c r="D203" s="197">
        <f>E203+G203</f>
        <v>51743</v>
      </c>
      <c r="E203" s="197">
        <v>51743</v>
      </c>
      <c r="F203" s="197">
        <v>36719</v>
      </c>
      <c r="G203" s="197"/>
      <c r="H203" s="201">
        <f>I203+K203</f>
        <v>0</v>
      </c>
      <c r="I203" s="196"/>
      <c r="J203" s="196"/>
      <c r="K203" s="208"/>
      <c r="L203" s="10">
        <f>M203+O203</f>
        <v>51743</v>
      </c>
      <c r="M203" s="10">
        <f>E203+I203</f>
        <v>51743</v>
      </c>
      <c r="N203" s="10">
        <f>F203+J203</f>
        <v>36719</v>
      </c>
      <c r="O203" s="10">
        <f>G203+K203</f>
        <v>0</v>
      </c>
    </row>
    <row r="204" spans="1:17" ht="15" customHeight="1" x14ac:dyDescent="0.25">
      <c r="A204" s="27" t="s">
        <v>212</v>
      </c>
      <c r="B204" s="21" t="s">
        <v>65</v>
      </c>
      <c r="C204" s="28" t="s">
        <v>32</v>
      </c>
      <c r="D204" s="197">
        <f>E204+G204</f>
        <v>41300</v>
      </c>
      <c r="E204" s="197">
        <v>41300</v>
      </c>
      <c r="F204" s="197">
        <v>26269</v>
      </c>
      <c r="G204" s="197"/>
      <c r="H204" s="201">
        <f>I204+K204</f>
        <v>0</v>
      </c>
      <c r="I204" s="196"/>
      <c r="J204" s="196"/>
      <c r="K204" s="208"/>
      <c r="L204" s="10">
        <f>M204+O204</f>
        <v>41300</v>
      </c>
      <c r="M204" s="10">
        <f>E204+I204</f>
        <v>41300</v>
      </c>
      <c r="N204" s="10">
        <f>F204+J204</f>
        <v>26269</v>
      </c>
      <c r="O204" s="10">
        <f>G204+K204</f>
        <v>0</v>
      </c>
    </row>
    <row r="205" spans="1:17" ht="15" customHeight="1" x14ac:dyDescent="0.25">
      <c r="A205" s="27" t="s">
        <v>149</v>
      </c>
      <c r="B205" s="21" t="s">
        <v>507</v>
      </c>
      <c r="C205" s="28" t="s">
        <v>32</v>
      </c>
      <c r="D205" s="197">
        <f>E205+G205</f>
        <v>25375</v>
      </c>
      <c r="E205" s="197">
        <v>25375</v>
      </c>
      <c r="F205" s="197">
        <v>18754</v>
      </c>
      <c r="G205" s="197"/>
      <c r="H205" s="201">
        <f>I205+K205</f>
        <v>0</v>
      </c>
      <c r="I205" s="196"/>
      <c r="J205" s="196"/>
      <c r="K205" s="208"/>
      <c r="L205" s="10">
        <f>M205+O205</f>
        <v>25375</v>
      </c>
      <c r="M205" s="10">
        <f>E205+I205</f>
        <v>25375</v>
      </c>
      <c r="N205" s="10">
        <f>F205+J205</f>
        <v>18754</v>
      </c>
      <c r="O205" s="10">
        <f>G205+K205</f>
        <v>0</v>
      </c>
    </row>
    <row r="206" spans="1:17" ht="15" customHeight="1" x14ac:dyDescent="0.25">
      <c r="A206" s="27" t="s">
        <v>150</v>
      </c>
      <c r="B206" s="21" t="s">
        <v>512</v>
      </c>
      <c r="C206" s="28" t="s">
        <v>32</v>
      </c>
      <c r="D206" s="197">
        <f>E206+G206</f>
        <v>63409</v>
      </c>
      <c r="E206" s="197">
        <v>63409</v>
      </c>
      <c r="F206" s="197">
        <v>43678</v>
      </c>
      <c r="G206" s="197"/>
      <c r="H206" s="201">
        <f>I206+K206</f>
        <v>0</v>
      </c>
      <c r="I206" s="196"/>
      <c r="J206" s="196"/>
      <c r="K206" s="208"/>
      <c r="L206" s="10">
        <f>M206+O206</f>
        <v>63409</v>
      </c>
      <c r="M206" s="10">
        <f>E206+I206</f>
        <v>63409</v>
      </c>
      <c r="N206" s="10">
        <f>F206+J206</f>
        <v>43678</v>
      </c>
      <c r="O206" s="10">
        <f>G206+K206</f>
        <v>0</v>
      </c>
    </row>
    <row r="207" spans="1:17" x14ac:dyDescent="0.25">
      <c r="A207" s="27" t="s">
        <v>151</v>
      </c>
      <c r="B207" s="21" t="s">
        <v>75</v>
      </c>
      <c r="C207" s="28" t="s">
        <v>32</v>
      </c>
      <c r="D207" s="197">
        <f>E207+G207</f>
        <v>30829</v>
      </c>
      <c r="E207" s="197">
        <v>30829</v>
      </c>
      <c r="F207" s="197">
        <v>21636</v>
      </c>
      <c r="G207" s="197"/>
      <c r="H207" s="201">
        <f>I207+K207</f>
        <v>0</v>
      </c>
      <c r="I207" s="196"/>
      <c r="J207" s="196"/>
      <c r="K207" s="208"/>
      <c r="L207" s="10">
        <f>M207+O207</f>
        <v>30829</v>
      </c>
      <c r="M207" s="10">
        <f>E207+I207</f>
        <v>30829</v>
      </c>
      <c r="N207" s="10">
        <f>F207+J207</f>
        <v>21636</v>
      </c>
      <c r="O207" s="10">
        <f>G207+K207</f>
        <v>0</v>
      </c>
      <c r="P207" s="26"/>
      <c r="Q207" s="26"/>
    </row>
    <row r="208" spans="1:17" x14ac:dyDescent="0.25">
      <c r="A208" s="27" t="s">
        <v>152</v>
      </c>
      <c r="B208" s="21" t="s">
        <v>168</v>
      </c>
      <c r="C208" s="28" t="s">
        <v>32</v>
      </c>
      <c r="D208" s="197">
        <f>E208+G208</f>
        <v>25336</v>
      </c>
      <c r="E208" s="197">
        <v>25336</v>
      </c>
      <c r="F208" s="197">
        <v>16403</v>
      </c>
      <c r="G208" s="197"/>
      <c r="H208" s="201">
        <f>I208+K208</f>
        <v>0</v>
      </c>
      <c r="I208" s="196"/>
      <c r="J208" s="196"/>
      <c r="K208" s="208"/>
      <c r="L208" s="10">
        <f>M208+O208</f>
        <v>25336</v>
      </c>
      <c r="M208" s="10">
        <f>E208+I208</f>
        <v>25336</v>
      </c>
      <c r="N208" s="10">
        <f>F208+J208</f>
        <v>16403</v>
      </c>
      <c r="O208" s="10">
        <f>G208+K208</f>
        <v>0</v>
      </c>
    </row>
    <row r="209" spans="1:17" x14ac:dyDescent="0.25">
      <c r="A209" s="27" t="s">
        <v>153</v>
      </c>
      <c r="B209" s="21" t="s">
        <v>30</v>
      </c>
      <c r="C209" s="28" t="s">
        <v>32</v>
      </c>
      <c r="D209" s="197">
        <f>E209+G209</f>
        <v>366135</v>
      </c>
      <c r="E209" s="197">
        <v>366135</v>
      </c>
      <c r="F209" s="197">
        <v>244039</v>
      </c>
      <c r="G209" s="197"/>
      <c r="H209" s="201">
        <f>I209+K209</f>
        <v>10000</v>
      </c>
      <c r="I209" s="196">
        <v>10000</v>
      </c>
      <c r="J209" s="196"/>
      <c r="K209" s="208"/>
      <c r="L209" s="10">
        <f>M209+O209</f>
        <v>376135</v>
      </c>
      <c r="M209" s="10">
        <f>E209+I209</f>
        <v>376135</v>
      </c>
      <c r="N209" s="10">
        <f>F209+J209</f>
        <v>244039</v>
      </c>
      <c r="O209" s="10">
        <f>G209+K209</f>
        <v>0</v>
      </c>
      <c r="P209" s="26"/>
      <c r="Q209" s="26"/>
    </row>
    <row r="210" spans="1:17" ht="15" customHeight="1" x14ac:dyDescent="0.25">
      <c r="A210" s="27" t="s">
        <v>154</v>
      </c>
      <c r="B210" s="10" t="s">
        <v>31</v>
      </c>
      <c r="C210" s="28" t="s">
        <v>32</v>
      </c>
      <c r="D210" s="197">
        <f>E210+G210</f>
        <v>120075</v>
      </c>
      <c r="E210" s="197">
        <v>120075</v>
      </c>
      <c r="F210" s="197">
        <v>74600</v>
      </c>
      <c r="G210" s="197"/>
      <c r="H210" s="201">
        <f>I210+K210</f>
        <v>0</v>
      </c>
      <c r="I210" s="196"/>
      <c r="J210" s="196"/>
      <c r="K210" s="208"/>
      <c r="L210" s="10">
        <f>M210+O210</f>
        <v>120075</v>
      </c>
      <c r="M210" s="10">
        <f>E210+I210</f>
        <v>120075</v>
      </c>
      <c r="N210" s="10">
        <f>F210+J210</f>
        <v>74600</v>
      </c>
      <c r="O210" s="10">
        <f>G210+K210</f>
        <v>0</v>
      </c>
      <c r="P210" s="26"/>
      <c r="Q210" s="26"/>
    </row>
    <row r="211" spans="1:17" x14ac:dyDescent="0.25">
      <c r="A211" s="27" t="s">
        <v>155</v>
      </c>
      <c r="B211" s="32" t="s">
        <v>72</v>
      </c>
      <c r="C211" s="28" t="s">
        <v>32</v>
      </c>
      <c r="D211" s="197">
        <f>E211+G211</f>
        <v>330048</v>
      </c>
      <c r="E211" s="197">
        <v>330048</v>
      </c>
      <c r="F211" s="197">
        <v>215716</v>
      </c>
      <c r="G211" s="197"/>
      <c r="H211" s="201">
        <f>I211+K211</f>
        <v>0</v>
      </c>
      <c r="I211" s="196"/>
      <c r="J211" s="196"/>
      <c r="K211" s="208"/>
      <c r="L211" s="10">
        <f>M211+O211</f>
        <v>330048</v>
      </c>
      <c r="M211" s="10">
        <f>E211+I211</f>
        <v>330048</v>
      </c>
      <c r="N211" s="10">
        <f>F211+J211</f>
        <v>215716</v>
      </c>
      <c r="O211" s="10">
        <f>G211+K211</f>
        <v>0</v>
      </c>
    </row>
    <row r="212" spans="1:17" ht="15.95" customHeight="1" x14ac:dyDescent="0.25">
      <c r="A212" s="65" t="s">
        <v>156</v>
      </c>
      <c r="B212" s="159" t="s">
        <v>198</v>
      </c>
      <c r="C212" s="163"/>
      <c r="D212" s="195">
        <f>D196+D197+D198+D199+D200+D201+D202+D203+D204+D205+D206+D207+D208+D209+D210+D211</f>
        <v>1775081</v>
      </c>
      <c r="E212" s="195">
        <f>E196+E197+E198+E199+E200+E201+E202+E203+E204+E205+E206+E207+E208+E209+E210+E211</f>
        <v>1723332</v>
      </c>
      <c r="F212" s="195">
        <f>F196+F197+F198+F199+F200+F201+F202+F203+F204+F205+F206+F207+F208+F209+F210+F211</f>
        <v>906225</v>
      </c>
      <c r="G212" s="195">
        <f>G196+G197+G198+G199+G200+G201+G202+G203+G204+G205+G206+G207+G208+G209+G210+G211</f>
        <v>51749</v>
      </c>
      <c r="H212" s="201">
        <f>H196+H197+H198+H199+H200+H201+H202+H203+H204+H205+H206+H207+H208+H209+H210+H211</f>
        <v>32000</v>
      </c>
      <c r="I212" s="196">
        <f>I196+I197+I198+I199+I200+I201+I202+I203+I204+I205+I206+I207+I208+I209+I210+I211</f>
        <v>46744</v>
      </c>
      <c r="J212" s="196">
        <f>J196+J197+J198+J199+J200+J201+J202+J203+J204+J205+J206+J207+J208+J209+J210+J211</f>
        <v>0</v>
      </c>
      <c r="K212" s="208">
        <f>K196+K197+K198+K199+K200+K201+K202+K203+K204+K205+K206+K207+K208+K209+K210+K211</f>
        <v>-14744</v>
      </c>
      <c r="L212" s="35">
        <f>L196+L197+L198+L199+L200+L201+L202+L203+L204+L205+L206+L207+L208+L209+L210+L211</f>
        <v>1807081</v>
      </c>
      <c r="M212" s="35">
        <f>M196+M197+M198+M199+M200+M201+M202+M203+M204+M205+M206+M207+M208+M209+M210+M211</f>
        <v>1770076</v>
      </c>
      <c r="N212" s="35">
        <f>N196+N197+N198+N199+N200+N201+N202+N203+N204+N205+N206+N207+N208+N209+N210+N211</f>
        <v>906225</v>
      </c>
      <c r="O212" s="35">
        <f>O196+O197+O198+O199+O200+O201+O202+O203+O204+O205+O206+O207+O208+O209+O210+O211</f>
        <v>37005</v>
      </c>
    </row>
    <row r="213" spans="1:17" ht="15.95" customHeight="1" x14ac:dyDescent="0.25">
      <c r="A213" s="27" t="s">
        <v>157</v>
      </c>
      <c r="B213" s="385" t="s">
        <v>76</v>
      </c>
      <c r="C213" s="469"/>
      <c r="D213" s="386"/>
      <c r="E213" s="386"/>
      <c r="F213" s="386"/>
      <c r="G213" s="386"/>
      <c r="H213" s="386"/>
      <c r="I213" s="386"/>
      <c r="J213" s="386"/>
      <c r="K213" s="386"/>
      <c r="L213" s="386"/>
      <c r="M213" s="386"/>
      <c r="N213" s="386"/>
      <c r="O213" s="387"/>
    </row>
    <row r="214" spans="1:17" ht="15" customHeight="1" x14ac:dyDescent="0.25">
      <c r="A214" s="7" t="s">
        <v>158</v>
      </c>
      <c r="B214" s="14" t="s">
        <v>20</v>
      </c>
      <c r="C214" s="91" t="s">
        <v>24</v>
      </c>
      <c r="D214" s="475">
        <f>D215+D216</f>
        <v>2677705</v>
      </c>
      <c r="E214" s="197">
        <f>E215+E216</f>
        <v>2677705</v>
      </c>
      <c r="F214" s="197">
        <f>F215+F216</f>
        <v>0</v>
      </c>
      <c r="G214" s="197">
        <f>G215+G216</f>
        <v>0</v>
      </c>
      <c r="H214" s="201">
        <f>I214+K214</f>
        <v>-166139</v>
      </c>
      <c r="I214" s="196">
        <f>I215+I216</f>
        <v>-171636</v>
      </c>
      <c r="J214" s="196">
        <f>J215+J216</f>
        <v>0</v>
      </c>
      <c r="K214" s="208">
        <f>K215+K216</f>
        <v>5497</v>
      </c>
      <c r="L214" s="81">
        <f>L215+L216</f>
        <v>2511566</v>
      </c>
      <c r="M214" s="81">
        <f>M215+M216</f>
        <v>2506069</v>
      </c>
      <c r="N214" s="81">
        <f>N215+N216</f>
        <v>0</v>
      </c>
      <c r="O214" s="81">
        <f>O215+O216</f>
        <v>5497</v>
      </c>
    </row>
    <row r="215" spans="1:17" ht="15.95" hidden="1" customHeight="1" x14ac:dyDescent="0.25">
      <c r="A215" s="13" t="s">
        <v>160</v>
      </c>
      <c r="B215" s="478" t="s">
        <v>8</v>
      </c>
      <c r="C215" s="477"/>
      <c r="D215" s="475">
        <f>E215+G215</f>
        <v>670753</v>
      </c>
      <c r="E215" s="197">
        <v>670753</v>
      </c>
      <c r="F215" s="197"/>
      <c r="G215" s="197"/>
      <c r="H215" s="201">
        <f>I215+K215</f>
        <v>-166139</v>
      </c>
      <c r="I215" s="196">
        <v>-171636</v>
      </c>
      <c r="J215" s="196"/>
      <c r="K215" s="208">
        <v>5497</v>
      </c>
      <c r="L215" s="61">
        <f>M215+O215</f>
        <v>504614</v>
      </c>
      <c r="M215" s="61">
        <f>E215+I215</f>
        <v>499117</v>
      </c>
      <c r="N215" s="61">
        <f>F215+J215</f>
        <v>0</v>
      </c>
      <c r="O215" s="61">
        <f>G215+K215</f>
        <v>5497</v>
      </c>
    </row>
    <row r="216" spans="1:17" ht="15" customHeight="1" x14ac:dyDescent="0.25">
      <c r="A216" s="57"/>
      <c r="B216" s="476" t="s">
        <v>173</v>
      </c>
      <c r="C216" s="92"/>
      <c r="D216" s="475">
        <f>E216+G216</f>
        <v>2006952</v>
      </c>
      <c r="E216" s="197">
        <v>2006952</v>
      </c>
      <c r="F216" s="197"/>
      <c r="G216" s="197"/>
      <c r="H216" s="201">
        <f>I216+K216</f>
        <v>0</v>
      </c>
      <c r="I216" s="196"/>
      <c r="J216" s="196"/>
      <c r="K216" s="208"/>
      <c r="L216" s="10">
        <f>M216+O216</f>
        <v>2006952</v>
      </c>
      <c r="M216" s="10">
        <f>E216+I216</f>
        <v>2006952</v>
      </c>
      <c r="N216" s="10">
        <f>F216+J216</f>
        <v>0</v>
      </c>
      <c r="O216" s="10">
        <f>G216+K216</f>
        <v>0</v>
      </c>
    </row>
    <row r="217" spans="1:17" ht="15" customHeight="1" x14ac:dyDescent="0.25">
      <c r="A217" s="13" t="s">
        <v>159</v>
      </c>
      <c r="B217" s="49" t="s">
        <v>58</v>
      </c>
      <c r="C217" s="215" t="s">
        <v>24</v>
      </c>
      <c r="D217" s="197">
        <f>E217+G217</f>
        <v>211679</v>
      </c>
      <c r="E217" s="197">
        <v>211679</v>
      </c>
      <c r="F217" s="197">
        <v>130699</v>
      </c>
      <c r="G217" s="197"/>
      <c r="H217" s="201">
        <f>I217+K217</f>
        <v>14700</v>
      </c>
      <c r="I217" s="196">
        <v>14700</v>
      </c>
      <c r="J217" s="196"/>
      <c r="K217" s="208"/>
      <c r="L217" s="10">
        <f>M217+O217</f>
        <v>226379</v>
      </c>
      <c r="M217" s="10">
        <f>E217+I217</f>
        <v>226379</v>
      </c>
      <c r="N217" s="10">
        <f>F217+J217</f>
        <v>130699</v>
      </c>
      <c r="O217" s="10">
        <f>G217+K217</f>
        <v>0</v>
      </c>
    </row>
    <row r="218" spans="1:17" ht="15" customHeight="1" x14ac:dyDescent="0.25">
      <c r="A218" s="11" t="s">
        <v>213</v>
      </c>
      <c r="B218" s="21" t="s">
        <v>59</v>
      </c>
      <c r="C218" s="22" t="s">
        <v>24</v>
      </c>
      <c r="D218" s="197">
        <f>E218+G218</f>
        <v>375295</v>
      </c>
      <c r="E218" s="197">
        <v>375295</v>
      </c>
      <c r="F218" s="197">
        <v>270101</v>
      </c>
      <c r="G218" s="197"/>
      <c r="H218" s="201">
        <f>I218+K218</f>
        <v>0</v>
      </c>
      <c r="I218" s="196"/>
      <c r="J218" s="196"/>
      <c r="K218" s="208"/>
      <c r="L218" s="10">
        <f>M218+O218</f>
        <v>375295</v>
      </c>
      <c r="M218" s="10">
        <f>E218+I218</f>
        <v>375295</v>
      </c>
      <c r="N218" s="10">
        <f>F218+J218</f>
        <v>270101</v>
      </c>
      <c r="O218" s="10">
        <f>G218+K218</f>
        <v>0</v>
      </c>
    </row>
    <row r="219" spans="1:17" ht="15" customHeight="1" x14ac:dyDescent="0.25">
      <c r="A219" s="70" t="s">
        <v>160</v>
      </c>
      <c r="B219" s="21" t="s">
        <v>184</v>
      </c>
      <c r="C219" s="22" t="s">
        <v>24</v>
      </c>
      <c r="D219" s="197">
        <f>E219+G219</f>
        <v>43385</v>
      </c>
      <c r="E219" s="197">
        <v>43385</v>
      </c>
      <c r="F219" s="197">
        <v>33123</v>
      </c>
      <c r="G219" s="197"/>
      <c r="H219" s="201">
        <f>I219+K219</f>
        <v>0</v>
      </c>
      <c r="I219" s="196"/>
      <c r="J219" s="196"/>
      <c r="K219" s="208"/>
      <c r="L219" s="10">
        <f>M219+O219</f>
        <v>43385</v>
      </c>
      <c r="M219" s="10">
        <f>E219+I219</f>
        <v>43385</v>
      </c>
      <c r="N219" s="10">
        <f>F219+J219</f>
        <v>33123</v>
      </c>
      <c r="O219" s="10">
        <f>G219+K219</f>
        <v>0</v>
      </c>
    </row>
    <row r="220" spans="1:17" s="26" customFormat="1" ht="15" customHeight="1" x14ac:dyDescent="0.25">
      <c r="A220" s="11" t="s">
        <v>161</v>
      </c>
      <c r="B220" s="10" t="s">
        <v>77</v>
      </c>
      <c r="C220" s="22" t="s">
        <v>24</v>
      </c>
      <c r="D220" s="197">
        <f>E220+G220</f>
        <v>424738</v>
      </c>
      <c r="E220" s="197">
        <v>424738</v>
      </c>
      <c r="F220" s="197">
        <v>226764</v>
      </c>
      <c r="G220" s="197"/>
      <c r="H220" s="201">
        <f>I220+K220</f>
        <v>0</v>
      </c>
      <c r="I220" s="196"/>
      <c r="J220" s="196"/>
      <c r="K220" s="208"/>
      <c r="L220" s="10">
        <f>M220+O220</f>
        <v>424738</v>
      </c>
      <c r="M220" s="10">
        <f>E220+I220</f>
        <v>424738</v>
      </c>
      <c r="N220" s="10">
        <f>F220+J220</f>
        <v>226764</v>
      </c>
      <c r="O220" s="10">
        <f>G220+K220</f>
        <v>0</v>
      </c>
      <c r="P220" s="2"/>
      <c r="Q220" s="2"/>
    </row>
    <row r="221" spans="1:17" ht="15.95" customHeight="1" x14ac:dyDescent="0.25">
      <c r="A221" s="34" t="s">
        <v>162</v>
      </c>
      <c r="B221" s="35" t="s">
        <v>199</v>
      </c>
      <c r="C221" s="17"/>
      <c r="D221" s="195">
        <f>D214+D217+D218+D219+D220</f>
        <v>3732802</v>
      </c>
      <c r="E221" s="195">
        <f>E214+E217+E218+E219+E220</f>
        <v>3732802</v>
      </c>
      <c r="F221" s="195">
        <f>F214+F217+F218+F219+F220</f>
        <v>660687</v>
      </c>
      <c r="G221" s="195">
        <f>G214+G217+G218+G219+G220</f>
        <v>0</v>
      </c>
      <c r="H221" s="201">
        <f>H214+H217+H218+H219+H220</f>
        <v>-151439</v>
      </c>
      <c r="I221" s="196">
        <f>I214+I217+I218+I219+I220</f>
        <v>-156936</v>
      </c>
      <c r="J221" s="196">
        <f>J214+J217+J218+J219+J220</f>
        <v>0</v>
      </c>
      <c r="K221" s="208">
        <f>K214+K217+K218+K219+K220</f>
        <v>5497</v>
      </c>
      <c r="L221" s="1">
        <f>L214+L217+L218+L219+L220</f>
        <v>3581363</v>
      </c>
      <c r="M221" s="1">
        <f>M214+M217+M218+M219+M220</f>
        <v>3575866</v>
      </c>
      <c r="N221" s="1">
        <f>N214+N217+N218+N219+N220</f>
        <v>660687</v>
      </c>
      <c r="O221" s="1">
        <f>O214+O217+O218+O219+O220</f>
        <v>5497</v>
      </c>
    </row>
    <row r="222" spans="1:17" s="26" customFormat="1" ht="15.95" customHeight="1" x14ac:dyDescent="0.25">
      <c r="A222" s="71"/>
      <c r="B222" s="72" t="s">
        <v>173</v>
      </c>
      <c r="C222" s="17"/>
      <c r="D222" s="207">
        <f>D216</f>
        <v>2006952</v>
      </c>
      <c r="E222" s="207">
        <f>E216</f>
        <v>2006952</v>
      </c>
      <c r="F222" s="207">
        <f>F216</f>
        <v>0</v>
      </c>
      <c r="G222" s="207">
        <f>G216</f>
        <v>0</v>
      </c>
      <c r="H222" s="206">
        <f>H216</f>
        <v>0</v>
      </c>
      <c r="I222" s="205">
        <f>I216</f>
        <v>0</v>
      </c>
      <c r="J222" s="205">
        <f>J216</f>
        <v>0</v>
      </c>
      <c r="K222" s="204">
        <f>K216</f>
        <v>0</v>
      </c>
      <c r="L222" s="73">
        <f>L216</f>
        <v>2006952</v>
      </c>
      <c r="M222" s="73">
        <f>M216</f>
        <v>2006952</v>
      </c>
      <c r="N222" s="73">
        <f>N216</f>
        <v>0</v>
      </c>
      <c r="O222" s="328">
        <f>O216</f>
        <v>0</v>
      </c>
      <c r="P222" s="2"/>
      <c r="Q222" s="2"/>
    </row>
    <row r="223" spans="1:17" ht="15.95" customHeight="1" x14ac:dyDescent="0.25">
      <c r="A223" s="74" t="s">
        <v>513</v>
      </c>
      <c r="B223" s="75" t="s">
        <v>190</v>
      </c>
      <c r="C223" s="38"/>
      <c r="D223" s="195">
        <f>D86+D140+D145+D189+D194+D212+D221</f>
        <v>19063902</v>
      </c>
      <c r="E223" s="195">
        <f>E86+E140+E145+E189+E194+E212+E221</f>
        <v>17209009</v>
      </c>
      <c r="F223" s="195">
        <f>F86+F140+F145+F189+F194+F212+F221</f>
        <v>6489310</v>
      </c>
      <c r="G223" s="195">
        <f>G86+G140+G145+G189+G194+G212+G221</f>
        <v>1854893</v>
      </c>
      <c r="H223" s="194">
        <f>H86+H140+H145+H189+H194+H212+H221</f>
        <v>162968</v>
      </c>
      <c r="I223" s="194">
        <f>I86+I140+I145+I189+I194+I212+I221</f>
        <v>93206</v>
      </c>
      <c r="J223" s="194">
        <f>J86+J140+J145+J189+J194+J212+J221</f>
        <v>8715</v>
      </c>
      <c r="K223" s="210">
        <f>K86+K140+K145+K189+K194+K212+K221</f>
        <v>69762</v>
      </c>
      <c r="L223" s="39">
        <f>L86+L140+L145+L189+L194+L212+L221</f>
        <v>19226870</v>
      </c>
      <c r="M223" s="39">
        <f>M86+M140+M145+M189+M194+M212+M221</f>
        <v>17302215</v>
      </c>
      <c r="N223" s="39">
        <f>N86+N140+N145+N189+N194+N212+N221</f>
        <v>6498025</v>
      </c>
      <c r="O223" s="39">
        <f>O86+O140+O145+O189+O194+O212+O221</f>
        <v>1924655</v>
      </c>
    </row>
    <row r="224" spans="1:17" ht="15.95" customHeight="1" x14ac:dyDescent="0.25">
      <c r="A224" s="162"/>
      <c r="B224" s="209" t="s">
        <v>227</v>
      </c>
      <c r="C224" s="38"/>
      <c r="D224" s="195"/>
      <c r="E224" s="195"/>
      <c r="F224" s="195"/>
      <c r="G224" s="195"/>
      <c r="H224" s="201"/>
      <c r="I224" s="196"/>
      <c r="J224" s="196"/>
      <c r="K224" s="208"/>
      <c r="L224" s="39"/>
      <c r="M224" s="39"/>
      <c r="N224" s="39"/>
      <c r="O224" s="39"/>
    </row>
    <row r="225" spans="1:17" s="26" customFormat="1" ht="15.95" customHeight="1" x14ac:dyDescent="0.25">
      <c r="A225" s="71"/>
      <c r="B225" s="104" t="s">
        <v>429</v>
      </c>
      <c r="C225" s="17"/>
      <c r="D225" s="207">
        <f>E225+G225</f>
        <v>2006952</v>
      </c>
      <c r="E225" s="207">
        <f>E216</f>
        <v>2006952</v>
      </c>
      <c r="F225" s="207">
        <f>F216</f>
        <v>0</v>
      </c>
      <c r="G225" s="207">
        <f>G216</f>
        <v>0</v>
      </c>
      <c r="H225" s="205">
        <f>H216</f>
        <v>0</v>
      </c>
      <c r="I225" s="205">
        <f>I216</f>
        <v>0</v>
      </c>
      <c r="J225" s="205">
        <f>J216</f>
        <v>0</v>
      </c>
      <c r="K225" s="204">
        <f>K216</f>
        <v>0</v>
      </c>
      <c r="L225" s="73">
        <f>L216</f>
        <v>2006952</v>
      </c>
      <c r="M225" s="73">
        <f>M216</f>
        <v>2006952</v>
      </c>
      <c r="N225" s="73">
        <f>N216</f>
        <v>0</v>
      </c>
      <c r="O225" s="73">
        <f>O216</f>
        <v>0</v>
      </c>
      <c r="P225" s="2"/>
      <c r="Q225" s="2"/>
    </row>
    <row r="226" spans="1:17" s="26" customFormat="1" ht="27.95" customHeight="1" x14ac:dyDescent="0.25">
      <c r="A226" s="65"/>
      <c r="B226" s="105" t="s">
        <v>67</v>
      </c>
      <c r="C226" s="17"/>
      <c r="D226" s="207">
        <f>E226+G226</f>
        <v>1013670</v>
      </c>
      <c r="E226" s="207">
        <f>E93</f>
        <v>1013670</v>
      </c>
      <c r="F226" s="207">
        <f>F93</f>
        <v>0</v>
      </c>
      <c r="G226" s="207">
        <f>G93</f>
        <v>0</v>
      </c>
      <c r="H226" s="206">
        <f>H93</f>
        <v>0</v>
      </c>
      <c r="I226" s="205">
        <f>I93</f>
        <v>0</v>
      </c>
      <c r="J226" s="205">
        <f>J93</f>
        <v>0</v>
      </c>
      <c r="K226" s="204">
        <f>K93</f>
        <v>0</v>
      </c>
      <c r="L226" s="73">
        <f>L93</f>
        <v>1013670</v>
      </c>
      <c r="M226" s="73">
        <f>M93</f>
        <v>1013670</v>
      </c>
      <c r="N226" s="73">
        <f>N93</f>
        <v>0</v>
      </c>
      <c r="O226" s="73">
        <f>O93</f>
        <v>0</v>
      </c>
      <c r="P226" s="2"/>
      <c r="Q226" s="2"/>
    </row>
    <row r="227" spans="1:17" x14ac:dyDescent="0.25">
      <c r="A227" s="14"/>
      <c r="B227" s="190"/>
      <c r="C227" s="191"/>
      <c r="D227" s="190"/>
      <c r="E227" s="190"/>
      <c r="F227" s="190"/>
      <c r="G227" s="190"/>
      <c r="H227" s="190"/>
      <c r="I227" s="190"/>
      <c r="J227" s="190"/>
      <c r="K227" s="190"/>
      <c r="L227" s="190"/>
      <c r="M227" s="190"/>
      <c r="N227" s="190"/>
      <c r="O227" s="14"/>
    </row>
    <row r="228" spans="1:17" x14ac:dyDescent="0.25">
      <c r="A228" s="14"/>
      <c r="B228" s="14"/>
      <c r="C228" s="46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</row>
    <row r="229" spans="1:17" x14ac:dyDescent="0.25">
      <c r="A229" s="14"/>
      <c r="B229" s="14"/>
      <c r="C229" s="46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</row>
    <row r="230" spans="1:17" x14ac:dyDescent="0.25">
      <c r="A230" s="14"/>
      <c r="B230" s="14"/>
      <c r="C230" s="46"/>
      <c r="D230" s="14"/>
      <c r="E230" s="14"/>
      <c r="F230" s="14"/>
      <c r="G230" s="14" t="s">
        <v>191</v>
      </c>
      <c r="H230" s="14"/>
      <c r="I230" s="14"/>
      <c r="J230" s="14"/>
      <c r="K230" s="14"/>
      <c r="L230" s="14"/>
      <c r="M230" s="14"/>
      <c r="N230" s="14"/>
      <c r="O230" s="14"/>
    </row>
    <row r="231" spans="1:17" x14ac:dyDescent="0.25">
      <c r="A231" s="14"/>
      <c r="B231" s="14"/>
      <c r="C231" s="46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</row>
    <row r="232" spans="1:17" x14ac:dyDescent="0.25">
      <c r="A232" s="14"/>
      <c r="B232" s="14"/>
      <c r="C232" s="46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</row>
    <row r="233" spans="1:17" x14ac:dyDescent="0.25">
      <c r="A233" s="14"/>
      <c r="B233" s="14"/>
      <c r="C233" s="46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</row>
    <row r="234" spans="1:17" x14ac:dyDescent="0.25">
      <c r="A234" s="14"/>
      <c r="B234" s="14"/>
      <c r="C234" s="46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</row>
    <row r="235" spans="1:17" x14ac:dyDescent="0.25">
      <c r="A235" s="14"/>
      <c r="B235" s="14"/>
      <c r="C235" s="46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</row>
    <row r="236" spans="1:17" x14ac:dyDescent="0.25">
      <c r="A236" s="14"/>
      <c r="B236" s="14"/>
      <c r="C236" s="46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</row>
    <row r="237" spans="1:17" x14ac:dyDescent="0.25">
      <c r="A237" s="14"/>
      <c r="B237" s="14"/>
      <c r="C237" s="46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</row>
    <row r="238" spans="1:17" x14ac:dyDescent="0.25">
      <c r="A238" s="14"/>
      <c r="B238" s="14"/>
      <c r="C238" s="46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</row>
    <row r="239" spans="1:17" x14ac:dyDescent="0.25">
      <c r="A239" s="14"/>
      <c r="B239" s="14"/>
      <c r="C239" s="46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</row>
    <row r="240" spans="1:17" x14ac:dyDescent="0.25">
      <c r="A240" s="14"/>
      <c r="B240" s="14"/>
      <c r="C240" s="46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</row>
    <row r="241" spans="1:15" x14ac:dyDescent="0.25">
      <c r="A241" s="14"/>
      <c r="B241" s="14"/>
      <c r="C241" s="46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</row>
    <row r="242" spans="1:15" x14ac:dyDescent="0.25">
      <c r="A242" s="14"/>
      <c r="B242" s="14"/>
      <c r="C242" s="46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</row>
    <row r="243" spans="1:15" x14ac:dyDescent="0.25">
      <c r="A243" s="14"/>
      <c r="B243" s="14"/>
      <c r="C243" s="46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</row>
    <row r="244" spans="1:15" x14ac:dyDescent="0.25">
      <c r="A244" s="14"/>
      <c r="B244" s="14"/>
      <c r="C244" s="46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</row>
    <row r="245" spans="1:15" x14ac:dyDescent="0.25">
      <c r="A245" s="14"/>
      <c r="B245" s="14"/>
      <c r="C245" s="46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</row>
    <row r="246" spans="1:15" x14ac:dyDescent="0.25">
      <c r="A246" s="14"/>
      <c r="B246" s="14"/>
      <c r="C246" s="46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</row>
    <row r="247" spans="1:15" x14ac:dyDescent="0.25">
      <c r="A247" s="14"/>
      <c r="B247" s="14"/>
      <c r="C247" s="46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</row>
    <row r="248" spans="1:15" x14ac:dyDescent="0.25">
      <c r="A248" s="14"/>
      <c r="B248" s="14"/>
      <c r="C248" s="46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</row>
    <row r="249" spans="1:15" x14ac:dyDescent="0.25">
      <c r="A249" s="14"/>
      <c r="B249" s="14"/>
      <c r="C249" s="46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</row>
    <row r="250" spans="1:15" x14ac:dyDescent="0.25">
      <c r="A250" s="14"/>
      <c r="B250" s="14"/>
      <c r="C250" s="46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</row>
    <row r="251" spans="1:15" x14ac:dyDescent="0.25">
      <c r="A251" s="14"/>
      <c r="B251" s="14"/>
      <c r="C251" s="46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</row>
    <row r="252" spans="1:15" x14ac:dyDescent="0.25">
      <c r="A252" s="14"/>
      <c r="B252" s="14"/>
      <c r="C252" s="46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</row>
    <row r="253" spans="1:15" x14ac:dyDescent="0.25">
      <c r="A253" s="14"/>
      <c r="B253" s="14"/>
      <c r="C253" s="46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</row>
    <row r="254" spans="1:15" x14ac:dyDescent="0.25">
      <c r="A254" s="14"/>
      <c r="B254" s="14"/>
      <c r="C254" s="46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</row>
    <row r="255" spans="1:15" x14ac:dyDescent="0.25">
      <c r="A255" s="14"/>
      <c r="B255" s="14"/>
      <c r="C255" s="46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</row>
    <row r="256" spans="1:15" x14ac:dyDescent="0.25">
      <c r="A256" s="14"/>
      <c r="B256" s="14"/>
      <c r="C256" s="46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</row>
    <row r="257" spans="1:15" x14ac:dyDescent="0.25">
      <c r="A257" s="14"/>
      <c r="B257" s="14"/>
      <c r="C257" s="46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</row>
    <row r="258" spans="1:15" x14ac:dyDescent="0.25">
      <c r="A258" s="14"/>
      <c r="B258" s="14"/>
      <c r="C258" s="46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</row>
    <row r="259" spans="1:15" x14ac:dyDescent="0.25">
      <c r="A259" s="14"/>
      <c r="B259" s="14"/>
      <c r="C259" s="46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</row>
    <row r="260" spans="1:15" x14ac:dyDescent="0.25">
      <c r="A260" s="14"/>
      <c r="B260" s="14"/>
      <c r="C260" s="46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</row>
    <row r="261" spans="1:15" x14ac:dyDescent="0.25">
      <c r="A261" s="14"/>
      <c r="B261" s="14"/>
      <c r="C261" s="46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</row>
    <row r="262" spans="1:15" x14ac:dyDescent="0.25">
      <c r="A262" s="14"/>
      <c r="B262" s="14"/>
      <c r="C262" s="46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</row>
    <row r="263" spans="1:15" x14ac:dyDescent="0.25">
      <c r="A263" s="14"/>
      <c r="B263" s="14"/>
      <c r="C263" s="46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</row>
    <row r="264" spans="1:15" x14ac:dyDescent="0.25">
      <c r="A264" s="14"/>
      <c r="B264" s="14"/>
      <c r="C264" s="46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</row>
    <row r="265" spans="1:15" x14ac:dyDescent="0.25">
      <c r="A265" s="14"/>
      <c r="B265" s="14"/>
      <c r="C265" s="46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</row>
    <row r="266" spans="1:15" x14ac:dyDescent="0.25">
      <c r="A266" s="14"/>
      <c r="B266" s="14"/>
      <c r="C266" s="46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</row>
    <row r="267" spans="1:15" x14ac:dyDescent="0.25">
      <c r="A267" s="14"/>
      <c r="B267" s="14"/>
      <c r="C267" s="46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</row>
    <row r="268" spans="1:15" x14ac:dyDescent="0.25">
      <c r="A268" s="14"/>
      <c r="B268" s="14"/>
      <c r="C268" s="46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</row>
    <row r="269" spans="1:15" x14ac:dyDescent="0.25">
      <c r="A269" s="14"/>
      <c r="B269" s="14"/>
      <c r="C269" s="46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</row>
    <row r="270" spans="1:15" x14ac:dyDescent="0.25">
      <c r="A270" s="14"/>
      <c r="B270" s="14"/>
      <c r="C270" s="46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</row>
    <row r="271" spans="1:15" x14ac:dyDescent="0.25">
      <c r="A271" s="14"/>
      <c r="B271" s="14"/>
      <c r="C271" s="46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</row>
    <row r="272" spans="1:15" x14ac:dyDescent="0.25">
      <c r="A272" s="14"/>
      <c r="B272" s="14"/>
      <c r="C272" s="46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</row>
    <row r="273" spans="1:15" x14ac:dyDescent="0.25">
      <c r="A273" s="14"/>
      <c r="B273" s="14"/>
      <c r="C273" s="46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</row>
    <row r="274" spans="1:15" x14ac:dyDescent="0.25">
      <c r="A274" s="14"/>
      <c r="B274" s="14"/>
      <c r="C274" s="46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</row>
    <row r="275" spans="1:15" x14ac:dyDescent="0.25">
      <c r="A275" s="14"/>
      <c r="B275" s="14"/>
      <c r="C275" s="46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</row>
    <row r="276" spans="1:15" x14ac:dyDescent="0.25">
      <c r="A276" s="14"/>
      <c r="B276" s="14"/>
      <c r="C276" s="46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</row>
    <row r="277" spans="1:15" x14ac:dyDescent="0.25">
      <c r="A277" s="14"/>
      <c r="B277" s="14"/>
      <c r="C277" s="46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</row>
    <row r="278" spans="1:15" x14ac:dyDescent="0.25">
      <c r="A278" s="14"/>
      <c r="B278" s="14"/>
      <c r="C278" s="46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</row>
    <row r="279" spans="1:15" x14ac:dyDescent="0.25">
      <c r="A279" s="14"/>
      <c r="B279" s="14"/>
      <c r="C279" s="46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</row>
    <row r="280" spans="1:15" x14ac:dyDescent="0.25">
      <c r="A280" s="14"/>
      <c r="B280" s="14"/>
      <c r="C280" s="46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</row>
    <row r="281" spans="1:15" x14ac:dyDescent="0.25">
      <c r="A281" s="14"/>
      <c r="B281" s="14"/>
      <c r="C281" s="46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</row>
    <row r="282" spans="1:15" x14ac:dyDescent="0.25">
      <c r="A282" s="14"/>
      <c r="B282" s="14"/>
      <c r="C282" s="46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</row>
    <row r="283" spans="1:15" x14ac:dyDescent="0.25">
      <c r="A283" s="14"/>
      <c r="B283" s="14"/>
      <c r="C283" s="46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</row>
    <row r="284" spans="1:15" x14ac:dyDescent="0.25">
      <c r="A284" s="14"/>
      <c r="B284" s="14"/>
      <c r="C284" s="46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</row>
    <row r="285" spans="1:15" x14ac:dyDescent="0.25">
      <c r="A285" s="14"/>
      <c r="B285" s="14"/>
      <c r="C285" s="46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</row>
    <row r="286" spans="1:15" x14ac:dyDescent="0.25">
      <c r="A286" s="14"/>
      <c r="B286" s="14"/>
      <c r="C286" s="46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</row>
    <row r="287" spans="1:15" x14ac:dyDescent="0.25">
      <c r="A287" s="14"/>
      <c r="B287" s="14"/>
      <c r="C287" s="46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</row>
    <row r="288" spans="1:15" x14ac:dyDescent="0.25">
      <c r="A288" s="14"/>
      <c r="B288" s="14"/>
      <c r="C288" s="46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</row>
    <row r="289" spans="1:15" x14ac:dyDescent="0.25">
      <c r="A289" s="14"/>
      <c r="B289" s="14"/>
      <c r="C289" s="46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</row>
    <row r="290" spans="1:15" x14ac:dyDescent="0.25">
      <c r="A290" s="14"/>
      <c r="B290" s="14"/>
      <c r="C290" s="46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</row>
    <row r="291" spans="1:15" x14ac:dyDescent="0.25">
      <c r="A291" s="14"/>
      <c r="B291" s="14"/>
      <c r="C291" s="46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</row>
    <row r="292" spans="1:15" x14ac:dyDescent="0.25">
      <c r="A292" s="14"/>
      <c r="B292" s="14"/>
      <c r="C292" s="46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</row>
    <row r="293" spans="1:15" x14ac:dyDescent="0.25">
      <c r="A293" s="14"/>
      <c r="B293" s="14"/>
      <c r="C293" s="46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</row>
    <row r="294" spans="1:15" x14ac:dyDescent="0.25">
      <c r="A294" s="14"/>
      <c r="B294" s="14"/>
      <c r="C294" s="46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</row>
    <row r="295" spans="1:15" x14ac:dyDescent="0.25">
      <c r="A295" s="14"/>
      <c r="B295" s="14"/>
      <c r="C295" s="46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</row>
    <row r="296" spans="1:15" x14ac:dyDescent="0.25">
      <c r="A296" s="14"/>
      <c r="B296" s="14"/>
      <c r="C296" s="46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</row>
    <row r="297" spans="1:15" x14ac:dyDescent="0.25">
      <c r="A297" s="14"/>
      <c r="B297" s="14"/>
      <c r="C297" s="46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</row>
    <row r="298" spans="1:15" x14ac:dyDescent="0.25">
      <c r="A298" s="14"/>
      <c r="B298" s="14"/>
      <c r="C298" s="46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</row>
    <row r="299" spans="1:15" x14ac:dyDescent="0.25">
      <c r="A299" s="14"/>
      <c r="B299" s="14"/>
      <c r="C299" s="46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</row>
    <row r="300" spans="1:15" x14ac:dyDescent="0.25">
      <c r="A300" s="14"/>
      <c r="B300" s="14"/>
      <c r="C300" s="46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</row>
    <row r="301" spans="1:15" x14ac:dyDescent="0.25">
      <c r="A301" s="14"/>
      <c r="B301" s="14"/>
      <c r="C301" s="46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</row>
    <row r="302" spans="1:15" x14ac:dyDescent="0.25">
      <c r="A302" s="14"/>
      <c r="B302" s="14"/>
      <c r="C302" s="46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</row>
    <row r="303" spans="1:15" x14ac:dyDescent="0.25">
      <c r="A303" s="14"/>
      <c r="B303" s="14"/>
      <c r="C303" s="46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</row>
    <row r="304" spans="1:15" x14ac:dyDescent="0.25">
      <c r="A304" s="14"/>
      <c r="B304" s="14"/>
      <c r="C304" s="46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</row>
    <row r="305" spans="1:15" x14ac:dyDescent="0.25">
      <c r="A305" s="14"/>
      <c r="B305" s="14"/>
      <c r="C305" s="46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</row>
    <row r="306" spans="1:15" x14ac:dyDescent="0.25">
      <c r="A306" s="14"/>
      <c r="B306" s="14"/>
      <c r="C306" s="46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</row>
    <row r="307" spans="1:15" x14ac:dyDescent="0.25">
      <c r="A307" s="14"/>
      <c r="B307" s="14"/>
      <c r="C307" s="46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</row>
    <row r="308" spans="1:15" x14ac:dyDescent="0.25">
      <c r="A308" s="14"/>
      <c r="B308" s="14"/>
      <c r="C308" s="46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</row>
    <row r="309" spans="1:15" x14ac:dyDescent="0.25">
      <c r="A309" s="14"/>
      <c r="B309" s="14"/>
      <c r="C309" s="46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</row>
    <row r="310" spans="1:15" x14ac:dyDescent="0.25">
      <c r="A310" s="14"/>
      <c r="B310" s="14"/>
      <c r="C310" s="46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</row>
    <row r="311" spans="1:15" x14ac:dyDescent="0.25">
      <c r="A311" s="14"/>
      <c r="B311" s="14"/>
      <c r="C311" s="46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</row>
    <row r="312" spans="1:15" x14ac:dyDescent="0.25">
      <c r="A312" s="14"/>
      <c r="B312" s="14"/>
      <c r="C312" s="46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</row>
    <row r="313" spans="1:15" x14ac:dyDescent="0.25">
      <c r="A313" s="14"/>
      <c r="B313" s="14"/>
      <c r="C313" s="46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</row>
    <row r="314" spans="1:15" x14ac:dyDescent="0.25">
      <c r="A314" s="14"/>
      <c r="B314" s="14"/>
      <c r="C314" s="46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</row>
    <row r="315" spans="1:15" x14ac:dyDescent="0.25">
      <c r="A315" s="14"/>
      <c r="B315" s="14"/>
      <c r="C315" s="46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</row>
    <row r="316" spans="1:15" x14ac:dyDescent="0.25">
      <c r="A316" s="14"/>
      <c r="B316" s="14"/>
      <c r="C316" s="46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</row>
    <row r="317" spans="1:15" x14ac:dyDescent="0.25">
      <c r="A317" s="14"/>
      <c r="B317" s="14"/>
      <c r="C317" s="46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</row>
    <row r="318" spans="1:15" x14ac:dyDescent="0.25">
      <c r="A318" s="14"/>
      <c r="B318" s="14"/>
      <c r="C318" s="46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</row>
    <row r="319" spans="1:15" x14ac:dyDescent="0.25">
      <c r="A319" s="14"/>
      <c r="B319" s="14"/>
      <c r="C319" s="46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</row>
    <row r="320" spans="1:15" x14ac:dyDescent="0.25">
      <c r="A320" s="14"/>
      <c r="B320" s="14"/>
      <c r="C320" s="46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</row>
    <row r="321" spans="1:15" x14ac:dyDescent="0.25">
      <c r="A321" s="14"/>
      <c r="B321" s="14"/>
      <c r="C321" s="46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</row>
    <row r="322" spans="1:15" x14ac:dyDescent="0.25">
      <c r="A322" s="14"/>
      <c r="B322" s="14"/>
      <c r="C322" s="46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</row>
    <row r="323" spans="1:15" x14ac:dyDescent="0.25">
      <c r="A323" s="14"/>
      <c r="B323" s="14"/>
      <c r="C323" s="46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</row>
    <row r="324" spans="1:15" x14ac:dyDescent="0.25">
      <c r="A324" s="14"/>
      <c r="B324" s="14"/>
      <c r="C324" s="46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</row>
    <row r="325" spans="1:15" x14ac:dyDescent="0.25">
      <c r="A325" s="14"/>
      <c r="B325" s="14"/>
      <c r="C325" s="46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</row>
    <row r="326" spans="1:15" x14ac:dyDescent="0.25">
      <c r="A326" s="14"/>
      <c r="B326" s="14"/>
      <c r="C326" s="46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</row>
    <row r="327" spans="1:15" x14ac:dyDescent="0.25">
      <c r="A327" s="14"/>
      <c r="B327" s="14"/>
      <c r="C327" s="46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</row>
    <row r="328" spans="1:15" x14ac:dyDescent="0.25">
      <c r="A328" s="14"/>
      <c r="B328" s="14"/>
      <c r="C328" s="46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</row>
    <row r="329" spans="1:15" x14ac:dyDescent="0.25">
      <c r="A329" s="14"/>
      <c r="B329" s="14"/>
      <c r="C329" s="46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</row>
    <row r="330" spans="1:15" x14ac:dyDescent="0.25">
      <c r="A330" s="14"/>
      <c r="B330" s="14"/>
      <c r="C330" s="46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</row>
    <row r="331" spans="1:15" x14ac:dyDescent="0.25">
      <c r="A331" s="14"/>
      <c r="B331" s="14"/>
      <c r="C331" s="46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</row>
    <row r="332" spans="1:15" x14ac:dyDescent="0.25">
      <c r="A332" s="14"/>
      <c r="B332" s="14"/>
      <c r="C332" s="46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</row>
    <row r="333" spans="1:15" x14ac:dyDescent="0.25">
      <c r="A333" s="14"/>
      <c r="B333" s="14"/>
      <c r="C333" s="46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</row>
    <row r="334" spans="1:15" x14ac:dyDescent="0.25">
      <c r="A334" s="14"/>
      <c r="B334" s="14"/>
      <c r="C334" s="46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</row>
    <row r="335" spans="1:15" x14ac:dyDescent="0.25">
      <c r="A335" s="14"/>
      <c r="B335" s="14"/>
      <c r="C335" s="46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</row>
    <row r="336" spans="1:15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  <row r="579" spans="3:3" x14ac:dyDescent="0.25">
      <c r="C579" s="47"/>
    </row>
    <row r="580" spans="3:3" x14ac:dyDescent="0.25">
      <c r="C580" s="47"/>
    </row>
    <row r="581" spans="3:3" x14ac:dyDescent="0.25">
      <c r="C581" s="47"/>
    </row>
    <row r="582" spans="3:3" x14ac:dyDescent="0.25">
      <c r="C582" s="47"/>
    </row>
    <row r="583" spans="3:3" x14ac:dyDescent="0.25">
      <c r="C583" s="47"/>
    </row>
    <row r="584" spans="3:3" x14ac:dyDescent="0.25">
      <c r="C584" s="47"/>
    </row>
    <row r="585" spans="3:3" x14ac:dyDescent="0.25">
      <c r="C585" s="47"/>
    </row>
    <row r="586" spans="3:3" x14ac:dyDescent="0.25">
      <c r="C586" s="47"/>
    </row>
    <row r="587" spans="3:3" x14ac:dyDescent="0.25">
      <c r="C587" s="47"/>
    </row>
    <row r="588" spans="3:3" x14ac:dyDescent="0.25">
      <c r="C588" s="47"/>
    </row>
    <row r="589" spans="3:3" x14ac:dyDescent="0.25">
      <c r="C589" s="47"/>
    </row>
    <row r="590" spans="3:3" x14ac:dyDescent="0.25">
      <c r="C590" s="47"/>
    </row>
    <row r="591" spans="3:3" x14ac:dyDescent="0.25">
      <c r="C591" s="47"/>
    </row>
    <row r="592" spans="3:3" x14ac:dyDescent="0.25">
      <c r="C592" s="47"/>
    </row>
    <row r="593" spans="3:3" x14ac:dyDescent="0.25">
      <c r="C593" s="47"/>
    </row>
    <row r="594" spans="3:3" x14ac:dyDescent="0.25">
      <c r="C594" s="47"/>
    </row>
    <row r="595" spans="3:3" x14ac:dyDescent="0.25">
      <c r="C595" s="47"/>
    </row>
    <row r="596" spans="3:3" x14ac:dyDescent="0.25">
      <c r="C596" s="47"/>
    </row>
    <row r="597" spans="3:3" x14ac:dyDescent="0.25">
      <c r="C597" s="47"/>
    </row>
    <row r="598" spans="3:3" x14ac:dyDescent="0.25">
      <c r="C598" s="47"/>
    </row>
    <row r="599" spans="3:3" x14ac:dyDescent="0.25">
      <c r="C599" s="47"/>
    </row>
    <row r="600" spans="3:3" x14ac:dyDescent="0.25">
      <c r="C600" s="47"/>
    </row>
    <row r="601" spans="3:3" x14ac:dyDescent="0.25">
      <c r="C601" s="47"/>
    </row>
    <row r="602" spans="3:3" x14ac:dyDescent="0.25">
      <c r="C602" s="47"/>
    </row>
    <row r="603" spans="3:3" x14ac:dyDescent="0.25">
      <c r="C603" s="47"/>
    </row>
    <row r="604" spans="3:3" x14ac:dyDescent="0.25">
      <c r="C604" s="47"/>
    </row>
    <row r="605" spans="3:3" x14ac:dyDescent="0.25">
      <c r="C605" s="47"/>
    </row>
    <row r="606" spans="3:3" x14ac:dyDescent="0.25">
      <c r="C606" s="47"/>
    </row>
    <row r="607" spans="3:3" x14ac:dyDescent="0.25">
      <c r="C607" s="47"/>
    </row>
    <row r="608" spans="3:3" x14ac:dyDescent="0.25">
      <c r="C608" s="47"/>
    </row>
    <row r="609" spans="3:3" x14ac:dyDescent="0.25">
      <c r="C609" s="47"/>
    </row>
    <row r="610" spans="3:3" x14ac:dyDescent="0.25">
      <c r="C610" s="47"/>
    </row>
    <row r="611" spans="3:3" x14ac:dyDescent="0.25">
      <c r="C611" s="47"/>
    </row>
    <row r="612" spans="3:3" x14ac:dyDescent="0.25">
      <c r="C612" s="47"/>
    </row>
    <row r="613" spans="3:3" x14ac:dyDescent="0.25">
      <c r="C613" s="47"/>
    </row>
    <row r="614" spans="3:3" x14ac:dyDescent="0.25">
      <c r="C614" s="47"/>
    </row>
    <row r="615" spans="3:3" x14ac:dyDescent="0.25">
      <c r="C615" s="47"/>
    </row>
    <row r="616" spans="3:3" x14ac:dyDescent="0.25">
      <c r="C616" s="47"/>
    </row>
    <row r="617" spans="3:3" x14ac:dyDescent="0.25">
      <c r="C617" s="47"/>
    </row>
    <row r="618" spans="3:3" x14ac:dyDescent="0.25">
      <c r="C618" s="47"/>
    </row>
    <row r="619" spans="3:3" x14ac:dyDescent="0.25">
      <c r="C619" s="47"/>
    </row>
    <row r="620" spans="3:3" x14ac:dyDescent="0.25">
      <c r="C620" s="47"/>
    </row>
    <row r="621" spans="3:3" x14ac:dyDescent="0.25">
      <c r="C621" s="47"/>
    </row>
    <row r="622" spans="3:3" x14ac:dyDescent="0.25">
      <c r="C622" s="47"/>
    </row>
    <row r="623" spans="3:3" x14ac:dyDescent="0.25">
      <c r="C623" s="47"/>
    </row>
    <row r="624" spans="3:3" x14ac:dyDescent="0.25">
      <c r="C624" s="47"/>
    </row>
    <row r="625" spans="3:3" x14ac:dyDescent="0.25">
      <c r="C625" s="47"/>
    </row>
    <row r="626" spans="3:3" x14ac:dyDescent="0.25">
      <c r="C626" s="47"/>
    </row>
    <row r="627" spans="3:3" x14ac:dyDescent="0.25">
      <c r="C627" s="47"/>
    </row>
    <row r="628" spans="3:3" x14ac:dyDescent="0.25">
      <c r="C628" s="47"/>
    </row>
    <row r="629" spans="3:3" x14ac:dyDescent="0.25">
      <c r="C629" s="47"/>
    </row>
    <row r="630" spans="3:3" x14ac:dyDescent="0.25">
      <c r="C630" s="47"/>
    </row>
    <row r="631" spans="3:3" x14ac:dyDescent="0.25">
      <c r="C631" s="47"/>
    </row>
    <row r="632" spans="3:3" x14ac:dyDescent="0.25">
      <c r="C632" s="47"/>
    </row>
    <row r="633" spans="3:3" x14ac:dyDescent="0.25">
      <c r="C633" s="47"/>
    </row>
    <row r="634" spans="3:3" x14ac:dyDescent="0.25">
      <c r="C634" s="47"/>
    </row>
    <row r="635" spans="3:3" x14ac:dyDescent="0.25">
      <c r="C635" s="47"/>
    </row>
    <row r="636" spans="3:3" x14ac:dyDescent="0.25">
      <c r="C636" s="47"/>
    </row>
    <row r="637" spans="3:3" x14ac:dyDescent="0.25">
      <c r="C637" s="47"/>
    </row>
    <row r="638" spans="3:3" x14ac:dyDescent="0.25">
      <c r="C638" s="47"/>
    </row>
    <row r="639" spans="3:3" x14ac:dyDescent="0.25">
      <c r="C639" s="47"/>
    </row>
    <row r="640" spans="3:3" x14ac:dyDescent="0.25">
      <c r="C640" s="47"/>
    </row>
    <row r="641" spans="3:3" x14ac:dyDescent="0.25">
      <c r="C641" s="47"/>
    </row>
    <row r="642" spans="3:3" x14ac:dyDescent="0.25">
      <c r="C642" s="47"/>
    </row>
    <row r="643" spans="3:3" x14ac:dyDescent="0.25">
      <c r="C643" s="47"/>
    </row>
    <row r="644" spans="3:3" x14ac:dyDescent="0.25">
      <c r="C644" s="47"/>
    </row>
    <row r="645" spans="3:3" x14ac:dyDescent="0.25">
      <c r="C645" s="47"/>
    </row>
    <row r="646" spans="3:3" x14ac:dyDescent="0.25">
      <c r="C646" s="47"/>
    </row>
    <row r="647" spans="3:3" x14ac:dyDescent="0.25">
      <c r="C647" s="47"/>
    </row>
    <row r="648" spans="3:3" x14ac:dyDescent="0.25">
      <c r="C648" s="47"/>
    </row>
    <row r="649" spans="3:3" x14ac:dyDescent="0.25">
      <c r="C649" s="47"/>
    </row>
    <row r="650" spans="3:3" x14ac:dyDescent="0.25">
      <c r="C650" s="47"/>
    </row>
    <row r="651" spans="3:3" x14ac:dyDescent="0.25">
      <c r="C651" s="47"/>
    </row>
    <row r="652" spans="3:3" x14ac:dyDescent="0.25">
      <c r="C652" s="47"/>
    </row>
    <row r="653" spans="3:3" x14ac:dyDescent="0.25">
      <c r="C653" s="47"/>
    </row>
    <row r="654" spans="3:3" x14ac:dyDescent="0.25">
      <c r="C654" s="47"/>
    </row>
    <row r="655" spans="3:3" x14ac:dyDescent="0.25">
      <c r="C655" s="47"/>
    </row>
    <row r="656" spans="3:3" x14ac:dyDescent="0.25">
      <c r="C656" s="47"/>
    </row>
    <row r="657" spans="3:3" x14ac:dyDescent="0.25">
      <c r="C657" s="47"/>
    </row>
    <row r="658" spans="3:3" x14ac:dyDescent="0.25">
      <c r="C658" s="47"/>
    </row>
    <row r="659" spans="3:3" x14ac:dyDescent="0.25">
      <c r="C659" s="47"/>
    </row>
    <row r="660" spans="3:3" x14ac:dyDescent="0.25">
      <c r="C660" s="47"/>
    </row>
    <row r="661" spans="3:3" x14ac:dyDescent="0.25">
      <c r="C661" s="47"/>
    </row>
    <row r="662" spans="3:3" x14ac:dyDescent="0.25">
      <c r="C662" s="47"/>
    </row>
    <row r="663" spans="3:3" x14ac:dyDescent="0.25">
      <c r="C663" s="47"/>
    </row>
    <row r="664" spans="3:3" x14ac:dyDescent="0.25">
      <c r="C664" s="47"/>
    </row>
  </sheetData>
  <mergeCells count="37">
    <mergeCell ref="A18:A20"/>
    <mergeCell ref="B195:O195"/>
    <mergeCell ref="B18:B20"/>
    <mergeCell ref="C18:C20"/>
    <mergeCell ref="B142:O142"/>
    <mergeCell ref="E19:F19"/>
    <mergeCell ref="M19:N19"/>
    <mergeCell ref="G19:G20"/>
    <mergeCell ref="H18:H20"/>
    <mergeCell ref="I19:J19"/>
    <mergeCell ref="K19:K20"/>
    <mergeCell ref="I18:K18"/>
    <mergeCell ref="B13:O13"/>
    <mergeCell ref="B14:O14"/>
    <mergeCell ref="A16:O16"/>
    <mergeCell ref="B213:O213"/>
    <mergeCell ref="B146:O146"/>
    <mergeCell ref="B190:O190"/>
    <mergeCell ref="D18:D20"/>
    <mergeCell ref="L18:L20"/>
    <mergeCell ref="B87:O87"/>
    <mergeCell ref="B21:O21"/>
    <mergeCell ref="O19:O20"/>
    <mergeCell ref="E18:G18"/>
    <mergeCell ref="M18:O18"/>
    <mergeCell ref="B1:O1"/>
    <mergeCell ref="B2:O2"/>
    <mergeCell ref="B3:O3"/>
    <mergeCell ref="B4:O4"/>
    <mergeCell ref="B5:O5"/>
    <mergeCell ref="B6:O6"/>
    <mergeCell ref="B11:O11"/>
    <mergeCell ref="B12:O12"/>
    <mergeCell ref="B10:O10"/>
    <mergeCell ref="B7:O7"/>
    <mergeCell ref="B8:O8"/>
    <mergeCell ref="B9:O9"/>
  </mergeCells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66"/>
  <sheetViews>
    <sheetView showZeros="0" workbookViewId="0">
      <selection activeCell="T12" sqref="T12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3" customWidth="1"/>
    <col min="4" max="11" width="10" style="2" hidden="1" customWidth="1"/>
    <col min="12" max="15" width="10.28515625" style="2" customWidth="1"/>
    <col min="16" max="16" width="9.140625" style="2"/>
    <col min="17" max="18" width="9.140625" style="2" hidden="1" customWidth="1"/>
    <col min="19" max="19" width="9.140625" style="2" customWidth="1"/>
    <col min="20" max="16384" width="9.140625" style="2"/>
  </cols>
  <sheetData>
    <row r="1" spans="1:18" x14ac:dyDescent="0.25">
      <c r="B1" s="423" t="s">
        <v>381</v>
      </c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</row>
    <row r="2" spans="1:18" x14ac:dyDescent="0.25">
      <c r="B2" s="423" t="s">
        <v>380</v>
      </c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</row>
    <row r="3" spans="1:18" x14ac:dyDescent="0.25">
      <c r="B3" s="423" t="s">
        <v>379</v>
      </c>
      <c r="C3" s="423"/>
      <c r="D3" s="423"/>
      <c r="E3" s="423"/>
      <c r="F3" s="423"/>
      <c r="G3" s="423"/>
      <c r="H3" s="423"/>
      <c r="I3" s="423"/>
      <c r="J3" s="423"/>
      <c r="K3" s="423"/>
      <c r="L3" s="423"/>
      <c r="M3" s="423"/>
      <c r="N3" s="423"/>
      <c r="O3" s="423"/>
    </row>
    <row r="4" spans="1:18" x14ac:dyDescent="0.25">
      <c r="B4" s="423" t="s">
        <v>434</v>
      </c>
      <c r="C4" s="423"/>
      <c r="D4" s="423"/>
      <c r="E4" s="423"/>
      <c r="F4" s="423"/>
      <c r="G4" s="423"/>
      <c r="H4" s="423"/>
      <c r="I4" s="423"/>
      <c r="J4" s="423"/>
      <c r="K4" s="423"/>
      <c r="L4" s="423"/>
      <c r="M4" s="423"/>
      <c r="N4" s="423"/>
      <c r="O4" s="423"/>
    </row>
    <row r="5" spans="1:18" x14ac:dyDescent="0.25">
      <c r="B5" s="424" t="s">
        <v>433</v>
      </c>
      <c r="C5" s="424"/>
      <c r="D5" s="424"/>
      <c r="E5" s="424"/>
      <c r="F5" s="424"/>
      <c r="G5" s="424"/>
      <c r="H5" s="424"/>
      <c r="I5" s="424"/>
      <c r="J5" s="424"/>
      <c r="K5" s="424"/>
      <c r="L5" s="424"/>
      <c r="M5" s="424"/>
      <c r="N5" s="424"/>
      <c r="O5" s="424"/>
    </row>
    <row r="6" spans="1:18" ht="15" customHeight="1" x14ac:dyDescent="0.25">
      <c r="B6" s="424" t="s">
        <v>420</v>
      </c>
      <c r="C6" s="424"/>
      <c r="D6" s="424"/>
      <c r="E6" s="424"/>
      <c r="F6" s="424"/>
      <c r="G6" s="424"/>
      <c r="H6" s="424"/>
      <c r="I6" s="424"/>
      <c r="J6" s="424"/>
      <c r="K6" s="424"/>
      <c r="L6" s="424"/>
      <c r="M6" s="424"/>
      <c r="N6" s="424"/>
      <c r="O6" s="424"/>
    </row>
    <row r="7" spans="1:18" x14ac:dyDescent="0.25">
      <c r="B7" s="424" t="s">
        <v>505</v>
      </c>
      <c r="C7" s="424"/>
      <c r="D7" s="424"/>
      <c r="E7" s="424"/>
      <c r="F7" s="424"/>
      <c r="G7" s="424"/>
      <c r="H7" s="424"/>
      <c r="I7" s="424"/>
      <c r="J7" s="424"/>
      <c r="K7" s="424"/>
      <c r="L7" s="424"/>
      <c r="M7" s="424"/>
      <c r="N7" s="424"/>
      <c r="O7" s="424"/>
    </row>
    <row r="8" spans="1:18" ht="15" customHeight="1" x14ac:dyDescent="0.25">
      <c r="B8" s="424" t="s">
        <v>511</v>
      </c>
      <c r="C8" s="424"/>
      <c r="D8" s="424"/>
      <c r="E8" s="424"/>
      <c r="F8" s="424"/>
      <c r="G8" s="424"/>
      <c r="H8" s="424"/>
      <c r="I8" s="424"/>
      <c r="J8" s="424"/>
      <c r="K8" s="424"/>
      <c r="L8" s="424"/>
      <c r="M8" s="424"/>
      <c r="N8" s="424"/>
      <c r="O8" s="424"/>
    </row>
    <row r="9" spans="1:18" x14ac:dyDescent="0.25">
      <c r="E9" s="3"/>
      <c r="F9" s="3"/>
      <c r="G9" s="3"/>
      <c r="H9" s="3"/>
      <c r="I9" s="3"/>
      <c r="J9" s="3"/>
      <c r="K9" s="3"/>
      <c r="L9" s="3"/>
      <c r="M9" s="3"/>
      <c r="N9" s="3"/>
      <c r="O9" s="3"/>
    </row>
    <row r="10" spans="1:18" ht="34.5" customHeight="1" x14ac:dyDescent="0.25">
      <c r="A10" s="395" t="s">
        <v>229</v>
      </c>
      <c r="B10" s="395"/>
      <c r="C10" s="395"/>
      <c r="D10" s="395"/>
      <c r="E10" s="395"/>
      <c r="F10" s="395"/>
      <c r="G10" s="395"/>
      <c r="H10" s="395"/>
      <c r="I10" s="395"/>
      <c r="J10" s="395"/>
      <c r="K10" s="395"/>
      <c r="L10" s="395"/>
      <c r="M10" s="395"/>
      <c r="N10" s="395"/>
      <c r="O10" s="395"/>
    </row>
    <row r="11" spans="1:18" ht="17.25" customHeight="1" x14ac:dyDescent="0.25">
      <c r="G11" s="4"/>
      <c r="H11" s="4"/>
      <c r="I11" s="4"/>
      <c r="J11" s="4"/>
      <c r="K11" s="4"/>
      <c r="L11" s="4"/>
      <c r="M11" s="4"/>
      <c r="N11" s="4"/>
      <c r="O11" s="4" t="s">
        <v>187</v>
      </c>
    </row>
    <row r="12" spans="1:18" ht="15" customHeight="1" x14ac:dyDescent="0.25">
      <c r="A12" s="404" t="s">
        <v>5</v>
      </c>
      <c r="B12" s="407" t="s">
        <v>430</v>
      </c>
      <c r="C12" s="407" t="s">
        <v>60</v>
      </c>
      <c r="D12" s="397" t="s">
        <v>425</v>
      </c>
      <c r="E12" s="401" t="s">
        <v>217</v>
      </c>
      <c r="F12" s="401"/>
      <c r="G12" s="402"/>
      <c r="H12" s="410" t="s">
        <v>427</v>
      </c>
      <c r="I12" s="413" t="s">
        <v>217</v>
      </c>
      <c r="J12" s="414"/>
      <c r="K12" s="415"/>
      <c r="L12" s="396" t="s">
        <v>0</v>
      </c>
      <c r="M12" s="381" t="s">
        <v>217</v>
      </c>
      <c r="N12" s="382"/>
      <c r="O12" s="383"/>
    </row>
    <row r="13" spans="1:18" x14ac:dyDescent="0.25">
      <c r="A13" s="405"/>
      <c r="B13" s="408"/>
      <c r="C13" s="408"/>
      <c r="D13" s="398"/>
      <c r="E13" s="402" t="s">
        <v>1</v>
      </c>
      <c r="F13" s="417"/>
      <c r="G13" s="403" t="s">
        <v>2</v>
      </c>
      <c r="H13" s="411"/>
      <c r="I13" s="416" t="s">
        <v>1</v>
      </c>
      <c r="J13" s="416"/>
      <c r="K13" s="394" t="s">
        <v>2</v>
      </c>
      <c r="L13" s="396"/>
      <c r="M13" s="396" t="s">
        <v>1</v>
      </c>
      <c r="N13" s="396"/>
      <c r="O13" s="384" t="s">
        <v>2</v>
      </c>
    </row>
    <row r="14" spans="1:18" ht="30.75" customHeight="1" x14ac:dyDescent="0.25">
      <c r="A14" s="406"/>
      <c r="B14" s="409"/>
      <c r="C14" s="409"/>
      <c r="D14" s="399"/>
      <c r="E14" s="298" t="s">
        <v>3</v>
      </c>
      <c r="F14" s="299" t="s">
        <v>4</v>
      </c>
      <c r="G14" s="403"/>
      <c r="H14" s="412"/>
      <c r="I14" s="304" t="s">
        <v>3</v>
      </c>
      <c r="J14" s="300" t="s">
        <v>4</v>
      </c>
      <c r="K14" s="394"/>
      <c r="L14" s="396"/>
      <c r="M14" s="296" t="s">
        <v>3</v>
      </c>
      <c r="N14" s="302" t="s">
        <v>4</v>
      </c>
      <c r="O14" s="384"/>
    </row>
    <row r="15" spans="1:18" ht="15.95" customHeight="1" x14ac:dyDescent="0.25">
      <c r="A15" s="7" t="s">
        <v>79</v>
      </c>
      <c r="B15" s="380" t="s">
        <v>6</v>
      </c>
      <c r="C15" s="380"/>
      <c r="D15" s="380"/>
      <c r="E15" s="380"/>
      <c r="F15" s="380"/>
      <c r="G15" s="380"/>
      <c r="H15" s="380"/>
      <c r="I15" s="380"/>
      <c r="J15" s="380"/>
      <c r="K15" s="380"/>
      <c r="L15" s="380"/>
      <c r="M15" s="380"/>
      <c r="N15" s="380"/>
      <c r="O15" s="380"/>
      <c r="Q15" s="151"/>
      <c r="R15" s="257"/>
    </row>
    <row r="16" spans="1:18" ht="15" customHeight="1" x14ac:dyDescent="0.25">
      <c r="A16" s="50" t="s">
        <v>201</v>
      </c>
      <c r="B16" s="49" t="s">
        <v>20</v>
      </c>
      <c r="C16" s="256"/>
      <c r="D16" s="251">
        <f>SUM(D18:D33)</f>
        <v>408156</v>
      </c>
      <c r="E16" s="251">
        <f>SUM(E18:E33)</f>
        <v>408156</v>
      </c>
      <c r="F16" s="251">
        <f>SUM(F18:F33)</f>
        <v>235912</v>
      </c>
      <c r="G16" s="251">
        <f>SUM(G18:G33)</f>
        <v>0</v>
      </c>
      <c r="H16" s="250">
        <f>SUM(H18:H33)</f>
        <v>0</v>
      </c>
      <c r="I16" s="250">
        <f>SUM(I18:I33)</f>
        <v>0</v>
      </c>
      <c r="J16" s="250">
        <f>SUM(J18:J33)</f>
        <v>0</v>
      </c>
      <c r="K16" s="250">
        <f>SUM(K18:K33)</f>
        <v>0</v>
      </c>
      <c r="L16" s="49">
        <f>SUM(L18:L33)</f>
        <v>408156</v>
      </c>
      <c r="M16" s="49">
        <f>SUM(M18:M33)</f>
        <v>408156</v>
      </c>
      <c r="N16" s="49">
        <f>SUM(N18:N33)</f>
        <v>235912</v>
      </c>
      <c r="O16" s="49">
        <f>SUM(O18:O33)</f>
        <v>0</v>
      </c>
      <c r="Q16" s="229" t="s">
        <v>394</v>
      </c>
      <c r="R16" s="228">
        <f>L18+L19+L20+L21+L22+L23+L24+L25+L26</f>
        <v>225160</v>
      </c>
    </row>
    <row r="17" spans="1:18" ht="15" customHeight="1" x14ac:dyDescent="0.25">
      <c r="A17" s="70"/>
      <c r="B17" s="77" t="s">
        <v>217</v>
      </c>
      <c r="C17" s="78"/>
      <c r="D17" s="249"/>
      <c r="E17" s="249"/>
      <c r="F17" s="249"/>
      <c r="G17" s="249"/>
      <c r="H17" s="248"/>
      <c r="I17" s="248"/>
      <c r="J17" s="248"/>
      <c r="K17" s="248"/>
      <c r="L17" s="21"/>
      <c r="M17" s="21"/>
      <c r="N17" s="21"/>
      <c r="O17" s="21"/>
      <c r="Q17" s="229" t="s">
        <v>393</v>
      </c>
      <c r="R17" s="228">
        <f>L27+L28</f>
        <v>24356</v>
      </c>
    </row>
    <row r="18" spans="1:18" ht="26.25" x14ac:dyDescent="0.25">
      <c r="A18" s="70"/>
      <c r="B18" s="79" t="s">
        <v>230</v>
      </c>
      <c r="C18" s="80" t="s">
        <v>9</v>
      </c>
      <c r="D18" s="200">
        <f>E18+G18</f>
        <v>782</v>
      </c>
      <c r="E18" s="200">
        <v>782</v>
      </c>
      <c r="F18" s="200">
        <v>597</v>
      </c>
      <c r="G18" s="200"/>
      <c r="H18" s="201">
        <f>I18+K18</f>
        <v>0</v>
      </c>
      <c r="I18" s="201"/>
      <c r="J18" s="201"/>
      <c r="K18" s="201"/>
      <c r="L18" s="81">
        <f>M18+O18</f>
        <v>782</v>
      </c>
      <c r="M18" s="81">
        <f>E18+I18</f>
        <v>782</v>
      </c>
      <c r="N18" s="81">
        <f>F18+J18</f>
        <v>597</v>
      </c>
      <c r="O18" s="81">
        <f>G18+K18</f>
        <v>0</v>
      </c>
      <c r="Q18" s="229" t="s">
        <v>392</v>
      </c>
      <c r="R18" s="228">
        <f>L76</f>
        <v>320514</v>
      </c>
    </row>
    <row r="19" spans="1:18" ht="15" customHeight="1" x14ac:dyDescent="0.25">
      <c r="A19" s="70"/>
      <c r="B19" s="82" t="s">
        <v>224</v>
      </c>
      <c r="C19" s="22" t="s">
        <v>9</v>
      </c>
      <c r="D19" s="197">
        <f>E19+G19</f>
        <v>62761</v>
      </c>
      <c r="E19" s="197">
        <v>62761</v>
      </c>
      <c r="F19" s="197">
        <v>23594</v>
      </c>
      <c r="G19" s="197"/>
      <c r="H19" s="201">
        <f>SUM(H21:H36)</f>
        <v>0</v>
      </c>
      <c r="I19" s="201"/>
      <c r="J19" s="201"/>
      <c r="K19" s="201"/>
      <c r="L19" s="10">
        <f>M19+O19</f>
        <v>62761</v>
      </c>
      <c r="M19" s="81">
        <f>E19+I19</f>
        <v>62761</v>
      </c>
      <c r="N19" s="81">
        <f>F19+J19</f>
        <v>23594</v>
      </c>
      <c r="O19" s="81">
        <f>G19+K19</f>
        <v>0</v>
      </c>
      <c r="Q19" s="229" t="s">
        <v>391</v>
      </c>
      <c r="R19" s="228">
        <f>L29+L36+L37+L40+L41+L44+L45+L48+L49+L52+L53+L56+L57+L60+L61+L64+L65+L68+L69+L72+L73+L74+L86+L88+L90+L92+L94+L96+L98+L100+L102+L104+L106+L108</f>
        <v>638535</v>
      </c>
    </row>
    <row r="20" spans="1:18" ht="26.25" x14ac:dyDescent="0.25">
      <c r="A20" s="70"/>
      <c r="B20" s="82" t="s">
        <v>232</v>
      </c>
      <c r="C20" s="22" t="s">
        <v>9</v>
      </c>
      <c r="D20" s="197">
        <f>E20+G20</f>
        <v>8000</v>
      </c>
      <c r="E20" s="197">
        <v>8000</v>
      </c>
      <c r="F20" s="197">
        <v>6100</v>
      </c>
      <c r="G20" s="197"/>
      <c r="H20" s="196">
        <f>SUM(H22:H37)</f>
        <v>0</v>
      </c>
      <c r="I20" s="196"/>
      <c r="J20" s="196"/>
      <c r="K20" s="196"/>
      <c r="L20" s="10">
        <f>M20+O20</f>
        <v>8000</v>
      </c>
      <c r="M20" s="10">
        <f>E20+I20</f>
        <v>8000</v>
      </c>
      <c r="N20" s="10">
        <f>F20+J20</f>
        <v>6100</v>
      </c>
      <c r="O20" s="10">
        <f>G20+K20</f>
        <v>0</v>
      </c>
      <c r="Q20" s="229" t="s">
        <v>390</v>
      </c>
      <c r="R20" s="228"/>
    </row>
    <row r="21" spans="1:18" ht="26.25" x14ac:dyDescent="0.25">
      <c r="A21" s="70"/>
      <c r="B21" s="82" t="s">
        <v>226</v>
      </c>
      <c r="C21" s="22" t="s">
        <v>9</v>
      </c>
      <c r="D21" s="197">
        <f>E21+G21</f>
        <v>25933</v>
      </c>
      <c r="E21" s="197">
        <v>25933</v>
      </c>
      <c r="F21" s="197">
        <v>16000</v>
      </c>
      <c r="G21" s="197"/>
      <c r="H21" s="196">
        <f>SUM(H23:H38)</f>
        <v>0</v>
      </c>
      <c r="I21" s="196"/>
      <c r="J21" s="196"/>
      <c r="K21" s="196"/>
      <c r="L21" s="10">
        <f>M21+O21</f>
        <v>25933</v>
      </c>
      <c r="M21" s="10">
        <f>E21+I21</f>
        <v>25933</v>
      </c>
      <c r="N21" s="10">
        <f>F21+J21</f>
        <v>16000</v>
      </c>
      <c r="O21" s="10">
        <f>G21+K21</f>
        <v>0</v>
      </c>
      <c r="Q21" s="229" t="s">
        <v>389</v>
      </c>
      <c r="R21" s="228"/>
    </row>
    <row r="22" spans="1:18" ht="15" customHeight="1" x14ac:dyDescent="0.25">
      <c r="A22" s="70"/>
      <c r="B22" s="311" t="s">
        <v>233</v>
      </c>
      <c r="C22" s="22" t="s">
        <v>9</v>
      </c>
      <c r="D22" s="197">
        <f>E22+G22</f>
        <v>92215</v>
      </c>
      <c r="E22" s="197">
        <v>92215</v>
      </c>
      <c r="F22" s="197">
        <v>66468</v>
      </c>
      <c r="G22" s="197"/>
      <c r="H22" s="196">
        <f>SUM(H24:H39)</f>
        <v>0</v>
      </c>
      <c r="I22" s="196"/>
      <c r="J22" s="196"/>
      <c r="K22" s="196"/>
      <c r="L22" s="10">
        <f>M22+O22</f>
        <v>92215</v>
      </c>
      <c r="M22" s="10">
        <f>E22+I22</f>
        <v>92215</v>
      </c>
      <c r="N22" s="10">
        <f>F22+J22</f>
        <v>66468</v>
      </c>
      <c r="O22" s="10">
        <f>G22+K22</f>
        <v>0</v>
      </c>
      <c r="Q22" s="229" t="s">
        <v>388</v>
      </c>
      <c r="R22" s="228">
        <f>L82+L83</f>
        <v>148302</v>
      </c>
    </row>
    <row r="23" spans="1:18" ht="15" customHeight="1" x14ac:dyDescent="0.25">
      <c r="A23" s="70"/>
      <c r="B23" s="311" t="s">
        <v>234</v>
      </c>
      <c r="C23" s="22" t="s">
        <v>9</v>
      </c>
      <c r="D23" s="197">
        <f>E23+G23</f>
        <v>13718</v>
      </c>
      <c r="E23" s="197">
        <v>13718</v>
      </c>
      <c r="F23" s="197">
        <v>9917</v>
      </c>
      <c r="G23" s="197"/>
      <c r="H23" s="196">
        <f>SUM(H25:H40)</f>
        <v>0</v>
      </c>
      <c r="I23" s="196"/>
      <c r="J23" s="196"/>
      <c r="K23" s="196"/>
      <c r="L23" s="10">
        <f>M23+O23</f>
        <v>13718</v>
      </c>
      <c r="M23" s="10">
        <f>E23+I23</f>
        <v>13718</v>
      </c>
      <c r="N23" s="10">
        <f>F23+J23</f>
        <v>9917</v>
      </c>
      <c r="O23" s="10">
        <f>G23+K23</f>
        <v>0</v>
      </c>
      <c r="Q23" s="229" t="s">
        <v>387</v>
      </c>
      <c r="R23" s="228"/>
    </row>
    <row r="24" spans="1:18" ht="26.25" x14ac:dyDescent="0.25">
      <c r="A24" s="70"/>
      <c r="B24" s="82" t="s">
        <v>225</v>
      </c>
      <c r="C24" s="22" t="s">
        <v>9</v>
      </c>
      <c r="D24" s="197">
        <f>E24+G24</f>
        <v>8689</v>
      </c>
      <c r="E24" s="197">
        <v>8689</v>
      </c>
      <c r="F24" s="197">
        <v>6634</v>
      </c>
      <c r="G24" s="197"/>
      <c r="H24" s="196">
        <f>SUM(H26:H41)</f>
        <v>0</v>
      </c>
      <c r="I24" s="196"/>
      <c r="J24" s="196"/>
      <c r="K24" s="196"/>
      <c r="L24" s="10">
        <f>M24+O24</f>
        <v>8689</v>
      </c>
      <c r="M24" s="10">
        <f>E24+I24</f>
        <v>8689</v>
      </c>
      <c r="N24" s="10">
        <f>F24+J24</f>
        <v>6634</v>
      </c>
      <c r="O24" s="10">
        <f>G24+K24</f>
        <v>0</v>
      </c>
      <c r="Q24" s="229" t="s">
        <v>386</v>
      </c>
      <c r="R24" s="228"/>
    </row>
    <row r="25" spans="1:18" ht="15" customHeight="1" x14ac:dyDescent="0.25">
      <c r="A25" s="70"/>
      <c r="B25" s="82" t="s">
        <v>235</v>
      </c>
      <c r="C25" s="22" t="s">
        <v>9</v>
      </c>
      <c r="D25" s="197">
        <f>E25+G25</f>
        <v>12483</v>
      </c>
      <c r="E25" s="197">
        <v>12483</v>
      </c>
      <c r="F25" s="197">
        <v>3215</v>
      </c>
      <c r="G25" s="197"/>
      <c r="H25" s="196">
        <f>SUM(H27:H42)</f>
        <v>0</v>
      </c>
      <c r="I25" s="196"/>
      <c r="J25" s="196"/>
      <c r="K25" s="196"/>
      <c r="L25" s="10">
        <f>M25+O25</f>
        <v>12483</v>
      </c>
      <c r="M25" s="10">
        <f>E25+I25</f>
        <v>12483</v>
      </c>
      <c r="N25" s="10">
        <f>F25+J25</f>
        <v>3215</v>
      </c>
      <c r="O25" s="10">
        <f>G25+K25</f>
        <v>0</v>
      </c>
      <c r="Q25" s="229" t="s">
        <v>385</v>
      </c>
      <c r="R25" s="228">
        <f>L30+L31+L32+L33+L114+L115+L116+L117+L118</f>
        <v>1214934</v>
      </c>
    </row>
    <row r="26" spans="1:18" ht="26.25" x14ac:dyDescent="0.25">
      <c r="A26" s="70"/>
      <c r="B26" s="82" t="s">
        <v>250</v>
      </c>
      <c r="C26" s="22" t="s">
        <v>9</v>
      </c>
      <c r="D26" s="197">
        <f>E26+G26</f>
        <v>579</v>
      </c>
      <c r="E26" s="197">
        <v>579</v>
      </c>
      <c r="F26" s="197">
        <v>442</v>
      </c>
      <c r="G26" s="197"/>
      <c r="H26" s="196">
        <f>SUM(H28:H43)</f>
        <v>0</v>
      </c>
      <c r="I26" s="196"/>
      <c r="J26" s="196"/>
      <c r="K26" s="196"/>
      <c r="L26" s="10">
        <f>M26+O26</f>
        <v>579</v>
      </c>
      <c r="M26" s="10">
        <f>E26+I26</f>
        <v>579</v>
      </c>
      <c r="N26" s="10">
        <f>F26+J26</f>
        <v>442</v>
      </c>
      <c r="O26" s="10">
        <f>G26+K26</f>
        <v>0</v>
      </c>
      <c r="Q26" s="227" t="s">
        <v>190</v>
      </c>
      <c r="R26" s="226">
        <f>SUM(R16:R25)</f>
        <v>2571801</v>
      </c>
    </row>
    <row r="27" spans="1:18" ht="15" customHeight="1" x14ac:dyDescent="0.25">
      <c r="A27" s="70"/>
      <c r="B27" s="82" t="s">
        <v>231</v>
      </c>
      <c r="C27" s="22" t="s">
        <v>23</v>
      </c>
      <c r="D27" s="197">
        <f>E27+G27</f>
        <v>16855</v>
      </c>
      <c r="E27" s="197">
        <v>16855</v>
      </c>
      <c r="F27" s="197">
        <v>11448</v>
      </c>
      <c r="G27" s="197"/>
      <c r="H27" s="196">
        <f>SUM(H29:H44)</f>
        <v>0</v>
      </c>
      <c r="I27" s="196"/>
      <c r="J27" s="196"/>
      <c r="K27" s="196"/>
      <c r="L27" s="10">
        <f>M27+O27</f>
        <v>16855</v>
      </c>
      <c r="M27" s="10">
        <f>E27+I27</f>
        <v>16855</v>
      </c>
      <c r="N27" s="10">
        <f>F27+J27</f>
        <v>11448</v>
      </c>
      <c r="O27" s="10">
        <f>G27+K27</f>
        <v>0</v>
      </c>
      <c r="Q27" s="151"/>
      <c r="R27" s="151"/>
    </row>
    <row r="28" spans="1:18" ht="15" customHeight="1" x14ac:dyDescent="0.25">
      <c r="A28" s="70"/>
      <c r="B28" s="311" t="s">
        <v>221</v>
      </c>
      <c r="C28" s="22" t="s">
        <v>23</v>
      </c>
      <c r="D28" s="197">
        <f>E28+G28</f>
        <v>7501</v>
      </c>
      <c r="E28" s="197">
        <v>7501</v>
      </c>
      <c r="F28" s="197">
        <v>5096</v>
      </c>
      <c r="G28" s="197"/>
      <c r="H28" s="196">
        <f>SUM(H30:H45)</f>
        <v>0</v>
      </c>
      <c r="I28" s="196"/>
      <c r="J28" s="196"/>
      <c r="K28" s="196"/>
      <c r="L28" s="10">
        <f>M28+O28</f>
        <v>7501</v>
      </c>
      <c r="M28" s="10">
        <f>E28+I28</f>
        <v>7501</v>
      </c>
      <c r="N28" s="10">
        <f>F28+J28</f>
        <v>5096</v>
      </c>
      <c r="O28" s="10">
        <f>G28+K28</f>
        <v>0</v>
      </c>
      <c r="Q28" s="151"/>
      <c r="R28" s="151">
        <f>R26-L121</f>
        <v>0</v>
      </c>
    </row>
    <row r="29" spans="1:18" ht="15" customHeight="1" x14ac:dyDescent="0.25">
      <c r="A29" s="70"/>
      <c r="B29" s="82" t="s">
        <v>238</v>
      </c>
      <c r="C29" s="22" t="s">
        <v>25</v>
      </c>
      <c r="D29" s="197">
        <f>E29+G29</f>
        <v>122029</v>
      </c>
      <c r="E29" s="197">
        <v>122029</v>
      </c>
      <c r="F29" s="197">
        <v>66304</v>
      </c>
      <c r="G29" s="197"/>
      <c r="H29" s="196">
        <f>SUM(H31:H46)</f>
        <v>0</v>
      </c>
      <c r="I29" s="196"/>
      <c r="J29" s="196"/>
      <c r="K29" s="196"/>
      <c r="L29" s="10">
        <f>M29+O29</f>
        <v>122029</v>
      </c>
      <c r="M29" s="10">
        <f>E29+I29</f>
        <v>122029</v>
      </c>
      <c r="N29" s="10">
        <f>F29+J29</f>
        <v>66304</v>
      </c>
      <c r="O29" s="10">
        <f>G29+K29</f>
        <v>0</v>
      </c>
    </row>
    <row r="30" spans="1:18" ht="39" x14ac:dyDescent="0.25">
      <c r="A30" s="70"/>
      <c r="B30" s="82" t="s">
        <v>240</v>
      </c>
      <c r="C30" s="22" t="s">
        <v>24</v>
      </c>
      <c r="D30" s="197">
        <f>E30+G30</f>
        <v>1152</v>
      </c>
      <c r="E30" s="197">
        <v>1152</v>
      </c>
      <c r="F30" s="197">
        <v>880</v>
      </c>
      <c r="G30" s="197"/>
      <c r="H30" s="196">
        <f>SUM(H32:H47)</f>
        <v>0</v>
      </c>
      <c r="I30" s="196"/>
      <c r="J30" s="196"/>
      <c r="K30" s="196"/>
      <c r="L30" s="10">
        <f>M30+O30</f>
        <v>1152</v>
      </c>
      <c r="M30" s="10">
        <f>E30+I30</f>
        <v>1152</v>
      </c>
      <c r="N30" s="10">
        <f>F30+J30</f>
        <v>880</v>
      </c>
      <c r="O30" s="10">
        <f>G30+K30</f>
        <v>0</v>
      </c>
    </row>
    <row r="31" spans="1:18" ht="27.75" customHeight="1" x14ac:dyDescent="0.25">
      <c r="A31" s="70"/>
      <c r="B31" s="311" t="s">
        <v>236</v>
      </c>
      <c r="C31" s="22" t="s">
        <v>24</v>
      </c>
      <c r="D31" s="197">
        <f>E31+G31</f>
        <v>5279</v>
      </c>
      <c r="E31" s="197">
        <v>5279</v>
      </c>
      <c r="F31" s="197"/>
      <c r="G31" s="197"/>
      <c r="H31" s="196">
        <f>SUM(H33:H48)</f>
        <v>0</v>
      </c>
      <c r="I31" s="196"/>
      <c r="J31" s="196"/>
      <c r="K31" s="196"/>
      <c r="L31" s="10">
        <f>M31+O31</f>
        <v>5279</v>
      </c>
      <c r="M31" s="10">
        <f>E31+I31</f>
        <v>5279</v>
      </c>
      <c r="N31" s="10">
        <f>F31+J31</f>
        <v>0</v>
      </c>
      <c r="O31" s="10">
        <f>G31+K31</f>
        <v>0</v>
      </c>
    </row>
    <row r="32" spans="1:18" ht="26.25" x14ac:dyDescent="0.25">
      <c r="A32" s="70"/>
      <c r="B32" s="311" t="s">
        <v>237</v>
      </c>
      <c r="C32" s="22" t="s">
        <v>24</v>
      </c>
      <c r="D32" s="197">
        <f>E32+G32</f>
        <v>20031</v>
      </c>
      <c r="E32" s="197">
        <v>20031</v>
      </c>
      <c r="F32" s="197">
        <v>12225</v>
      </c>
      <c r="G32" s="197"/>
      <c r="H32" s="196">
        <f>SUM(H34:H49)</f>
        <v>0</v>
      </c>
      <c r="I32" s="196"/>
      <c r="J32" s="196"/>
      <c r="K32" s="196"/>
      <c r="L32" s="10">
        <f>M32+O32</f>
        <v>20031</v>
      </c>
      <c r="M32" s="10">
        <f>E32+I32</f>
        <v>20031</v>
      </c>
      <c r="N32" s="10">
        <f>F32+J32</f>
        <v>12225</v>
      </c>
      <c r="O32" s="10">
        <f>G32+K32</f>
        <v>0</v>
      </c>
    </row>
    <row r="33" spans="1:15" ht="15" customHeight="1" x14ac:dyDescent="0.25">
      <c r="A33" s="70"/>
      <c r="B33" s="311" t="s">
        <v>239</v>
      </c>
      <c r="C33" s="22" t="s">
        <v>24</v>
      </c>
      <c r="D33" s="197">
        <f>E33+G33</f>
        <v>10149</v>
      </c>
      <c r="E33" s="197">
        <v>10149</v>
      </c>
      <c r="F33" s="197">
        <v>6992</v>
      </c>
      <c r="G33" s="197"/>
      <c r="H33" s="196">
        <f>SUM(H35:H50)</f>
        <v>0</v>
      </c>
      <c r="I33" s="196"/>
      <c r="J33" s="196"/>
      <c r="K33" s="196"/>
      <c r="L33" s="10">
        <f>M33+O33</f>
        <v>10149</v>
      </c>
      <c r="M33" s="10">
        <f>E33+I33</f>
        <v>10149</v>
      </c>
      <c r="N33" s="10">
        <f>F33+J33</f>
        <v>6992</v>
      </c>
      <c r="O33" s="10">
        <f>G33+K33</f>
        <v>0</v>
      </c>
    </row>
    <row r="34" spans="1:15" ht="15" customHeight="1" x14ac:dyDescent="0.25">
      <c r="A34" s="50" t="s">
        <v>80</v>
      </c>
      <c r="B34" s="21" t="s">
        <v>7</v>
      </c>
      <c r="C34" s="76"/>
      <c r="D34" s="249">
        <f>SUM(D36:D37)</f>
        <v>11567</v>
      </c>
      <c r="E34" s="249">
        <f>SUM(E36:E37)</f>
        <v>11567</v>
      </c>
      <c r="F34" s="249">
        <f>SUM(F36:F37)</f>
        <v>8074</v>
      </c>
      <c r="G34" s="249">
        <f>SUM(G36:G37)</f>
        <v>0</v>
      </c>
      <c r="H34" s="248">
        <f>SUM(H36:H37)</f>
        <v>0</v>
      </c>
      <c r="I34" s="248"/>
      <c r="J34" s="248"/>
      <c r="K34" s="248">
        <f>SUM(K36:K37)</f>
        <v>0</v>
      </c>
      <c r="L34" s="21">
        <f>SUM(L36:L37)</f>
        <v>11567</v>
      </c>
      <c r="M34" s="21">
        <f>SUM(M36:M37)</f>
        <v>11567</v>
      </c>
      <c r="N34" s="21">
        <f>SUM(N36:N37)</f>
        <v>8074</v>
      </c>
      <c r="O34" s="21">
        <f>SUM(O36:O37)</f>
        <v>0</v>
      </c>
    </row>
    <row r="35" spans="1:15" ht="15" customHeight="1" x14ac:dyDescent="0.25">
      <c r="A35" s="70"/>
      <c r="B35" s="77" t="s">
        <v>217</v>
      </c>
      <c r="C35" s="78"/>
      <c r="D35" s="249">
        <f>E35+G35</f>
        <v>0</v>
      </c>
      <c r="E35" s="249"/>
      <c r="F35" s="249"/>
      <c r="G35" s="249"/>
      <c r="H35" s="248">
        <f>I35+K35</f>
        <v>0</v>
      </c>
      <c r="I35" s="248"/>
      <c r="J35" s="248"/>
      <c r="K35" s="248"/>
      <c r="L35" s="21">
        <f>M35+O35</f>
        <v>0</v>
      </c>
      <c r="M35" s="21"/>
      <c r="N35" s="21"/>
      <c r="O35" s="21"/>
    </row>
    <row r="36" spans="1:15" ht="15" customHeight="1" x14ac:dyDescent="0.25">
      <c r="A36" s="70"/>
      <c r="B36" s="79" t="s">
        <v>238</v>
      </c>
      <c r="C36" s="80" t="s">
        <v>25</v>
      </c>
      <c r="D36" s="200">
        <f>E36+G36</f>
        <v>11036</v>
      </c>
      <c r="E36" s="200">
        <v>11036</v>
      </c>
      <c r="F36" s="200">
        <v>7705</v>
      </c>
      <c r="G36" s="200"/>
      <c r="H36" s="201">
        <f>I36+K36</f>
        <v>0</v>
      </c>
      <c r="I36" s="201"/>
      <c r="J36" s="201"/>
      <c r="K36" s="201"/>
      <c r="L36" s="81">
        <f>M36+O36</f>
        <v>11036</v>
      </c>
      <c r="M36" s="81">
        <f>E36+I36</f>
        <v>11036</v>
      </c>
      <c r="N36" s="81">
        <f>F36+J36</f>
        <v>7705</v>
      </c>
      <c r="O36" s="81">
        <f>G36+K36</f>
        <v>0</v>
      </c>
    </row>
    <row r="37" spans="1:15" ht="39" x14ac:dyDescent="0.25">
      <c r="A37" s="70"/>
      <c r="B37" s="82" t="s">
        <v>241</v>
      </c>
      <c r="C37" s="22" t="s">
        <v>25</v>
      </c>
      <c r="D37" s="197">
        <f>E37+G37</f>
        <v>531</v>
      </c>
      <c r="E37" s="197">
        <v>531</v>
      </c>
      <c r="F37" s="197">
        <v>369</v>
      </c>
      <c r="G37" s="197"/>
      <c r="H37" s="196">
        <f>I37+K37</f>
        <v>0</v>
      </c>
      <c r="I37" s="196"/>
      <c r="J37" s="196"/>
      <c r="K37" s="196"/>
      <c r="L37" s="10">
        <f>M37+O37</f>
        <v>531</v>
      </c>
      <c r="M37" s="10">
        <f>E37+H37</f>
        <v>531</v>
      </c>
      <c r="N37" s="10">
        <f>F37+I37</f>
        <v>369</v>
      </c>
      <c r="O37" s="10">
        <f>G37+J37</f>
        <v>0</v>
      </c>
    </row>
    <row r="38" spans="1:15" ht="15" customHeight="1" x14ac:dyDescent="0.25">
      <c r="A38" s="50" t="s">
        <v>81</v>
      </c>
      <c r="B38" s="21" t="s">
        <v>10</v>
      </c>
      <c r="C38" s="76"/>
      <c r="D38" s="249">
        <f>SUM(D40:D41)</f>
        <v>11241</v>
      </c>
      <c r="E38" s="249">
        <f>SUM(E40:E41)</f>
        <v>11241</v>
      </c>
      <c r="F38" s="249">
        <f>SUM(F40:F41)</f>
        <v>7997</v>
      </c>
      <c r="G38" s="249">
        <f>SUM(G40:G41)</f>
        <v>0</v>
      </c>
      <c r="H38" s="248">
        <f>SUM(H40:H41)</f>
        <v>0</v>
      </c>
      <c r="I38" s="248"/>
      <c r="J38" s="248"/>
      <c r="K38" s="248">
        <f>SUM(K40:K41)</f>
        <v>0</v>
      </c>
      <c r="L38" s="21">
        <f>SUM(L40:L41)</f>
        <v>11241</v>
      </c>
      <c r="M38" s="21">
        <f>SUM(M40:M41)</f>
        <v>11241</v>
      </c>
      <c r="N38" s="21">
        <f>SUM(N40:N41)</f>
        <v>7997</v>
      </c>
      <c r="O38" s="21">
        <f>SUM(O40:O41)</f>
        <v>0</v>
      </c>
    </row>
    <row r="39" spans="1:15" ht="15" customHeight="1" x14ac:dyDescent="0.25">
      <c r="A39" s="70"/>
      <c r="B39" s="77" t="s">
        <v>217</v>
      </c>
      <c r="C39" s="78"/>
      <c r="D39" s="249">
        <f>E39+G39</f>
        <v>0</v>
      </c>
      <c r="E39" s="249"/>
      <c r="F39" s="249"/>
      <c r="G39" s="249"/>
      <c r="H39" s="248">
        <f>I39+K39</f>
        <v>0</v>
      </c>
      <c r="I39" s="248"/>
      <c r="J39" s="248"/>
      <c r="K39" s="248"/>
      <c r="L39" s="21">
        <f>M39+O39</f>
        <v>0</v>
      </c>
      <c r="M39" s="21"/>
      <c r="N39" s="21"/>
      <c r="O39" s="21"/>
    </row>
    <row r="40" spans="1:15" ht="15" customHeight="1" x14ac:dyDescent="0.25">
      <c r="A40" s="70"/>
      <c r="B40" s="79" t="s">
        <v>238</v>
      </c>
      <c r="C40" s="80" t="s">
        <v>25</v>
      </c>
      <c r="D40" s="200">
        <f>E40+G40</f>
        <v>10710</v>
      </c>
      <c r="E40" s="200">
        <v>10710</v>
      </c>
      <c r="F40" s="200">
        <v>7592</v>
      </c>
      <c r="G40" s="200"/>
      <c r="H40" s="201">
        <f>I40+K40</f>
        <v>0</v>
      </c>
      <c r="I40" s="201"/>
      <c r="J40" s="201"/>
      <c r="K40" s="201"/>
      <c r="L40" s="81">
        <f>M40+O40</f>
        <v>10710</v>
      </c>
      <c r="M40" s="81">
        <f>E40+I40</f>
        <v>10710</v>
      </c>
      <c r="N40" s="81">
        <f>F40+J40</f>
        <v>7592</v>
      </c>
      <c r="O40" s="81">
        <f>G40+K40</f>
        <v>0</v>
      </c>
    </row>
    <row r="41" spans="1:15" ht="39" x14ac:dyDescent="0.25">
      <c r="A41" s="70"/>
      <c r="B41" s="82" t="s">
        <v>241</v>
      </c>
      <c r="C41" s="22" t="s">
        <v>25</v>
      </c>
      <c r="D41" s="197">
        <f>E41+G41</f>
        <v>531</v>
      </c>
      <c r="E41" s="197">
        <v>531</v>
      </c>
      <c r="F41" s="197">
        <v>405</v>
      </c>
      <c r="G41" s="197"/>
      <c r="H41" s="196">
        <f>I41+K41</f>
        <v>0</v>
      </c>
      <c r="I41" s="196"/>
      <c r="J41" s="196"/>
      <c r="K41" s="196"/>
      <c r="L41" s="10">
        <f>M41+O41</f>
        <v>531</v>
      </c>
      <c r="M41" s="10">
        <f>E41+H41</f>
        <v>531</v>
      </c>
      <c r="N41" s="10">
        <f>F41+I41</f>
        <v>405</v>
      </c>
      <c r="O41" s="10">
        <f>G41+J41</f>
        <v>0</v>
      </c>
    </row>
    <row r="42" spans="1:15" ht="15" customHeight="1" x14ac:dyDescent="0.25">
      <c r="A42" s="50" t="s">
        <v>82</v>
      </c>
      <c r="B42" s="21" t="s">
        <v>11</v>
      </c>
      <c r="C42" s="76"/>
      <c r="D42" s="249">
        <f>SUM(D44:D45)</f>
        <v>12909</v>
      </c>
      <c r="E42" s="249">
        <f>SUM(E44:E45)</f>
        <v>12909</v>
      </c>
      <c r="F42" s="249">
        <f>SUM(F44:F45)</f>
        <v>8987</v>
      </c>
      <c r="G42" s="249">
        <f>SUM(G44:G45)</f>
        <v>0</v>
      </c>
      <c r="H42" s="248">
        <f>SUM(H44:H45)</f>
        <v>0</v>
      </c>
      <c r="I42" s="248"/>
      <c r="J42" s="248"/>
      <c r="K42" s="248">
        <f>SUM(K44:K45)</f>
        <v>0</v>
      </c>
      <c r="L42" s="21">
        <f>SUM(L44:L45)</f>
        <v>12909</v>
      </c>
      <c r="M42" s="21">
        <f>SUM(M44:M45)</f>
        <v>12909</v>
      </c>
      <c r="N42" s="21">
        <f>SUM(N44:N45)</f>
        <v>8987</v>
      </c>
      <c r="O42" s="21">
        <f>SUM(O44:O45)</f>
        <v>0</v>
      </c>
    </row>
    <row r="43" spans="1:15" ht="15" customHeight="1" x14ac:dyDescent="0.25">
      <c r="A43" s="70"/>
      <c r="B43" s="77" t="s">
        <v>217</v>
      </c>
      <c r="C43" s="78"/>
      <c r="D43" s="249">
        <f>E43+G43</f>
        <v>0</v>
      </c>
      <c r="E43" s="249"/>
      <c r="F43" s="249"/>
      <c r="G43" s="249"/>
      <c r="H43" s="248">
        <f>I43+K43</f>
        <v>0</v>
      </c>
      <c r="I43" s="248"/>
      <c r="J43" s="248"/>
      <c r="K43" s="248"/>
      <c r="L43" s="21">
        <f>M43+O43</f>
        <v>0</v>
      </c>
      <c r="M43" s="21"/>
      <c r="N43" s="21"/>
      <c r="O43" s="21"/>
    </row>
    <row r="44" spans="1:15" ht="15" customHeight="1" x14ac:dyDescent="0.25">
      <c r="A44" s="70"/>
      <c r="B44" s="79" t="s">
        <v>238</v>
      </c>
      <c r="C44" s="80" t="s">
        <v>25</v>
      </c>
      <c r="D44" s="200">
        <f>E44+G44</f>
        <v>12024</v>
      </c>
      <c r="E44" s="200">
        <v>12024</v>
      </c>
      <c r="F44" s="200">
        <v>8385</v>
      </c>
      <c r="G44" s="200"/>
      <c r="H44" s="201">
        <f>I44+K44</f>
        <v>0</v>
      </c>
      <c r="I44" s="201"/>
      <c r="J44" s="201"/>
      <c r="K44" s="201"/>
      <c r="L44" s="81">
        <f>M44+O44</f>
        <v>12024</v>
      </c>
      <c r="M44" s="81">
        <f>E44+I44</f>
        <v>12024</v>
      </c>
      <c r="N44" s="81">
        <f>F44+J44</f>
        <v>8385</v>
      </c>
      <c r="O44" s="81">
        <f>G44+K44</f>
        <v>0</v>
      </c>
    </row>
    <row r="45" spans="1:15" ht="39" x14ac:dyDescent="0.25">
      <c r="A45" s="83"/>
      <c r="B45" s="84" t="s">
        <v>241</v>
      </c>
      <c r="C45" s="22" t="s">
        <v>25</v>
      </c>
      <c r="D45" s="197">
        <f>E45+G45</f>
        <v>885</v>
      </c>
      <c r="E45" s="197">
        <v>885</v>
      </c>
      <c r="F45" s="197">
        <v>602</v>
      </c>
      <c r="G45" s="197"/>
      <c r="H45" s="196">
        <f>I45+K45</f>
        <v>0</v>
      </c>
      <c r="I45" s="196"/>
      <c r="J45" s="196"/>
      <c r="K45" s="196"/>
      <c r="L45" s="10">
        <f>M45+O45</f>
        <v>885</v>
      </c>
      <c r="M45" s="10">
        <f>E45+H45</f>
        <v>885</v>
      </c>
      <c r="N45" s="10">
        <f>F45+I45</f>
        <v>602</v>
      </c>
      <c r="O45" s="10">
        <f>G45+J45</f>
        <v>0</v>
      </c>
    </row>
    <row r="46" spans="1:15" ht="15" customHeight="1" x14ac:dyDescent="0.25">
      <c r="A46" s="50" t="s">
        <v>83</v>
      </c>
      <c r="B46" s="21" t="s">
        <v>12</v>
      </c>
      <c r="C46" s="76"/>
      <c r="D46" s="249">
        <f>SUM(D48:D49)</f>
        <v>9006</v>
      </c>
      <c r="E46" s="249">
        <f>SUM(E48:E49)</f>
        <v>9006</v>
      </c>
      <c r="F46" s="249">
        <f>SUM(F48:F49)</f>
        <v>6145</v>
      </c>
      <c r="G46" s="249">
        <f>SUM(G48:G49)</f>
        <v>0</v>
      </c>
      <c r="H46" s="248">
        <f>SUM(H48:H49)</f>
        <v>0</v>
      </c>
      <c r="I46" s="248"/>
      <c r="J46" s="248"/>
      <c r="K46" s="248">
        <f>SUM(K48:K49)</f>
        <v>0</v>
      </c>
      <c r="L46" s="21">
        <f>SUM(L48:L49)</f>
        <v>9006</v>
      </c>
      <c r="M46" s="21">
        <f>SUM(M48:M49)</f>
        <v>9006</v>
      </c>
      <c r="N46" s="21">
        <f>SUM(N48:N49)</f>
        <v>6145</v>
      </c>
      <c r="O46" s="21">
        <f>SUM(O48:O49)</f>
        <v>0</v>
      </c>
    </row>
    <row r="47" spans="1:15" ht="15" customHeight="1" x14ac:dyDescent="0.25">
      <c r="A47" s="70"/>
      <c r="B47" s="77" t="s">
        <v>217</v>
      </c>
      <c r="C47" s="78"/>
      <c r="D47" s="249">
        <f>E47+G47</f>
        <v>0</v>
      </c>
      <c r="E47" s="249"/>
      <c r="F47" s="249"/>
      <c r="G47" s="249"/>
      <c r="H47" s="248">
        <f>I47+K47</f>
        <v>0</v>
      </c>
      <c r="I47" s="248"/>
      <c r="J47" s="248"/>
      <c r="K47" s="248"/>
      <c r="L47" s="21">
        <f>M47+O47</f>
        <v>0</v>
      </c>
      <c r="M47" s="21"/>
      <c r="N47" s="21"/>
      <c r="O47" s="21"/>
    </row>
    <row r="48" spans="1:15" ht="15" customHeight="1" x14ac:dyDescent="0.25">
      <c r="A48" s="70"/>
      <c r="B48" s="79" t="s">
        <v>238</v>
      </c>
      <c r="C48" s="80" t="s">
        <v>25</v>
      </c>
      <c r="D48" s="200">
        <f>E48+G48</f>
        <v>8379</v>
      </c>
      <c r="E48" s="200">
        <v>8379</v>
      </c>
      <c r="F48" s="200">
        <v>5666</v>
      </c>
      <c r="G48" s="200"/>
      <c r="H48" s="201">
        <f>I48+K48</f>
        <v>0</v>
      </c>
      <c r="I48" s="201"/>
      <c r="J48" s="201"/>
      <c r="K48" s="201"/>
      <c r="L48" s="81">
        <f>M48+O48</f>
        <v>8379</v>
      </c>
      <c r="M48" s="81">
        <f>E48+I48</f>
        <v>8379</v>
      </c>
      <c r="N48" s="81">
        <f>F48+J48</f>
        <v>5666</v>
      </c>
      <c r="O48" s="81">
        <f>G48+K48</f>
        <v>0</v>
      </c>
    </row>
    <row r="49" spans="1:15" ht="39" x14ac:dyDescent="0.25">
      <c r="A49" s="70"/>
      <c r="B49" s="82" t="s">
        <v>241</v>
      </c>
      <c r="C49" s="22" t="s">
        <v>25</v>
      </c>
      <c r="D49" s="197">
        <f>E49+G49</f>
        <v>627</v>
      </c>
      <c r="E49" s="197">
        <v>627</v>
      </c>
      <c r="F49" s="197">
        <v>479</v>
      </c>
      <c r="G49" s="197"/>
      <c r="H49" s="196">
        <f>I49+K49</f>
        <v>0</v>
      </c>
      <c r="I49" s="196"/>
      <c r="J49" s="196"/>
      <c r="K49" s="196"/>
      <c r="L49" s="10">
        <f>M49+O49</f>
        <v>627</v>
      </c>
      <c r="M49" s="10">
        <f>E49+H49</f>
        <v>627</v>
      </c>
      <c r="N49" s="10">
        <f>F49+I49</f>
        <v>479</v>
      </c>
      <c r="O49" s="10">
        <f>G49+J49</f>
        <v>0</v>
      </c>
    </row>
    <row r="50" spans="1:15" ht="15" customHeight="1" x14ac:dyDescent="0.25">
      <c r="A50" s="50" t="s">
        <v>84</v>
      </c>
      <c r="B50" s="21" t="s">
        <v>13</v>
      </c>
      <c r="C50" s="76"/>
      <c r="D50" s="249">
        <f>SUM(D52:D53)</f>
        <v>11991</v>
      </c>
      <c r="E50" s="249">
        <f>SUM(E52:E53)</f>
        <v>11991</v>
      </c>
      <c r="F50" s="249">
        <f>SUM(F52:F53)</f>
        <v>8464</v>
      </c>
      <c r="G50" s="249">
        <f>SUM(G52:G53)</f>
        <v>0</v>
      </c>
      <c r="H50" s="248">
        <f>SUM(H52:H53)</f>
        <v>0</v>
      </c>
      <c r="I50" s="248"/>
      <c r="J50" s="248"/>
      <c r="K50" s="248">
        <f>SUM(K52:K53)</f>
        <v>0</v>
      </c>
      <c r="L50" s="21">
        <f>SUM(L52:L53)</f>
        <v>11991</v>
      </c>
      <c r="M50" s="21">
        <f>SUM(M52:M53)</f>
        <v>11991</v>
      </c>
      <c r="N50" s="21">
        <f>SUM(N52:N53)</f>
        <v>8464</v>
      </c>
      <c r="O50" s="21">
        <f>SUM(O52:O53)</f>
        <v>0</v>
      </c>
    </row>
    <row r="51" spans="1:15" ht="15" customHeight="1" x14ac:dyDescent="0.25">
      <c r="A51" s="70"/>
      <c r="B51" s="77" t="s">
        <v>217</v>
      </c>
      <c r="C51" s="78"/>
      <c r="D51" s="249">
        <f>E51+G51</f>
        <v>0</v>
      </c>
      <c r="E51" s="249"/>
      <c r="F51" s="249"/>
      <c r="G51" s="249"/>
      <c r="H51" s="248">
        <f>I51+K51</f>
        <v>0</v>
      </c>
      <c r="I51" s="248"/>
      <c r="J51" s="248"/>
      <c r="K51" s="248"/>
      <c r="L51" s="21">
        <f>M51+O51</f>
        <v>0</v>
      </c>
      <c r="M51" s="21"/>
      <c r="N51" s="21"/>
      <c r="O51" s="21"/>
    </row>
    <row r="52" spans="1:15" ht="15" customHeight="1" x14ac:dyDescent="0.25">
      <c r="A52" s="70"/>
      <c r="B52" s="79" t="s">
        <v>238</v>
      </c>
      <c r="C52" s="80" t="s">
        <v>25</v>
      </c>
      <c r="D52" s="200">
        <f>E52+G52</f>
        <v>11123</v>
      </c>
      <c r="E52" s="200">
        <v>11123</v>
      </c>
      <c r="F52" s="200">
        <v>7875</v>
      </c>
      <c r="G52" s="200"/>
      <c r="H52" s="201">
        <f>I52+K52</f>
        <v>0</v>
      </c>
      <c r="I52" s="201"/>
      <c r="J52" s="201"/>
      <c r="K52" s="201"/>
      <c r="L52" s="81">
        <f>M52+O52</f>
        <v>11123</v>
      </c>
      <c r="M52" s="81">
        <f>E52+I52</f>
        <v>11123</v>
      </c>
      <c r="N52" s="81">
        <f>F52+J52</f>
        <v>7875</v>
      </c>
      <c r="O52" s="81">
        <f>G52+K52</f>
        <v>0</v>
      </c>
    </row>
    <row r="53" spans="1:15" ht="39" x14ac:dyDescent="0.25">
      <c r="A53" s="70"/>
      <c r="B53" s="82" t="s">
        <v>241</v>
      </c>
      <c r="C53" s="22" t="s">
        <v>25</v>
      </c>
      <c r="D53" s="197">
        <f>E53+G53</f>
        <v>868</v>
      </c>
      <c r="E53" s="197">
        <v>868</v>
      </c>
      <c r="F53" s="197">
        <v>589</v>
      </c>
      <c r="G53" s="197"/>
      <c r="H53" s="196">
        <f>I53+K53</f>
        <v>0</v>
      </c>
      <c r="I53" s="196"/>
      <c r="J53" s="196"/>
      <c r="K53" s="196"/>
      <c r="L53" s="10">
        <f>M53+O53</f>
        <v>868</v>
      </c>
      <c r="M53" s="10">
        <f>E53+H53</f>
        <v>868</v>
      </c>
      <c r="N53" s="10">
        <f>F53+I53</f>
        <v>589</v>
      </c>
      <c r="O53" s="10">
        <f>G53+J53</f>
        <v>0</v>
      </c>
    </row>
    <row r="54" spans="1:15" ht="15" customHeight="1" x14ac:dyDescent="0.25">
      <c r="A54" s="50" t="s">
        <v>85</v>
      </c>
      <c r="B54" s="21" t="s">
        <v>14</v>
      </c>
      <c r="C54" s="76"/>
      <c r="D54" s="249">
        <f>SUM(D56:D57)</f>
        <v>9438</v>
      </c>
      <c r="E54" s="249">
        <f>SUM(E56:E57)</f>
        <v>9438</v>
      </c>
      <c r="F54" s="249">
        <f>SUM(F56:F57)</f>
        <v>6465</v>
      </c>
      <c r="G54" s="249">
        <f>SUM(G56:G57)</f>
        <v>0</v>
      </c>
      <c r="H54" s="248">
        <f>SUM(H56:H57)</f>
        <v>0</v>
      </c>
      <c r="I54" s="248"/>
      <c r="J54" s="248"/>
      <c r="K54" s="248">
        <f>SUM(K56:K57)</f>
        <v>0</v>
      </c>
      <c r="L54" s="21">
        <f>SUM(L56:L57)</f>
        <v>9438</v>
      </c>
      <c r="M54" s="21">
        <f>SUM(M56:M57)</f>
        <v>9438</v>
      </c>
      <c r="N54" s="21">
        <f>SUM(N56:N57)</f>
        <v>6465</v>
      </c>
      <c r="O54" s="21">
        <f>SUM(O56:O57)</f>
        <v>0</v>
      </c>
    </row>
    <row r="55" spans="1:15" ht="15" customHeight="1" x14ac:dyDescent="0.25">
      <c r="A55" s="70"/>
      <c r="B55" s="77" t="s">
        <v>217</v>
      </c>
      <c r="C55" s="78"/>
      <c r="D55" s="249">
        <f>E55+G55</f>
        <v>0</v>
      </c>
      <c r="E55" s="249"/>
      <c r="F55" s="249"/>
      <c r="G55" s="249"/>
      <c r="H55" s="248">
        <f>I55+K55</f>
        <v>0</v>
      </c>
      <c r="I55" s="248"/>
      <c r="J55" s="248"/>
      <c r="K55" s="248"/>
      <c r="L55" s="21">
        <f>M55+O55</f>
        <v>0</v>
      </c>
      <c r="M55" s="21"/>
      <c r="N55" s="21"/>
      <c r="O55" s="21"/>
    </row>
    <row r="56" spans="1:15" ht="15" customHeight="1" x14ac:dyDescent="0.25">
      <c r="A56" s="70"/>
      <c r="B56" s="79" t="s">
        <v>238</v>
      </c>
      <c r="C56" s="80" t="s">
        <v>25</v>
      </c>
      <c r="D56" s="200">
        <f>E56+G56</f>
        <v>8835</v>
      </c>
      <c r="E56" s="200">
        <v>8835</v>
      </c>
      <c r="F56" s="200">
        <v>6005</v>
      </c>
      <c r="G56" s="200"/>
      <c r="H56" s="201">
        <f>I56+K56</f>
        <v>0</v>
      </c>
      <c r="I56" s="201"/>
      <c r="J56" s="201"/>
      <c r="K56" s="201"/>
      <c r="L56" s="81">
        <f>M56+O56</f>
        <v>8835</v>
      </c>
      <c r="M56" s="81">
        <f>E56+I56</f>
        <v>8835</v>
      </c>
      <c r="N56" s="81">
        <f>F56+J56</f>
        <v>6005</v>
      </c>
      <c r="O56" s="81">
        <f>G56+K56</f>
        <v>0</v>
      </c>
    </row>
    <row r="57" spans="1:15" ht="39" x14ac:dyDescent="0.25">
      <c r="A57" s="70"/>
      <c r="B57" s="82" t="s">
        <v>241</v>
      </c>
      <c r="C57" s="22" t="s">
        <v>25</v>
      </c>
      <c r="D57" s="197">
        <f>E57+G57</f>
        <v>603</v>
      </c>
      <c r="E57" s="197">
        <v>603</v>
      </c>
      <c r="F57" s="197">
        <v>460</v>
      </c>
      <c r="G57" s="197"/>
      <c r="H57" s="196">
        <f>I57+K57</f>
        <v>0</v>
      </c>
      <c r="I57" s="196"/>
      <c r="J57" s="196"/>
      <c r="K57" s="196"/>
      <c r="L57" s="10">
        <f>M57+O57</f>
        <v>603</v>
      </c>
      <c r="M57" s="10">
        <f>E57+H57</f>
        <v>603</v>
      </c>
      <c r="N57" s="10">
        <f>F57+I57</f>
        <v>460</v>
      </c>
      <c r="O57" s="10">
        <f>G57+J57</f>
        <v>0</v>
      </c>
    </row>
    <row r="58" spans="1:15" ht="15" customHeight="1" x14ac:dyDescent="0.25">
      <c r="A58" s="50" t="s">
        <v>86</v>
      </c>
      <c r="B58" s="21" t="s">
        <v>15</v>
      </c>
      <c r="C58" s="76"/>
      <c r="D58" s="249">
        <f>SUM(D60:D61)</f>
        <v>11407</v>
      </c>
      <c r="E58" s="249">
        <f>SUM(E60:E61)</f>
        <v>11407</v>
      </c>
      <c r="F58" s="249">
        <f>SUM(F60:F61)</f>
        <v>8051</v>
      </c>
      <c r="G58" s="249">
        <f>SUM(G60:G61)</f>
        <v>0</v>
      </c>
      <c r="H58" s="248">
        <f>SUM(H60:H61)</f>
        <v>0</v>
      </c>
      <c r="I58" s="248"/>
      <c r="J58" s="248"/>
      <c r="K58" s="248">
        <f>SUM(K60:K61)</f>
        <v>0</v>
      </c>
      <c r="L58" s="21">
        <f>SUM(L60:L61)</f>
        <v>11407</v>
      </c>
      <c r="M58" s="21">
        <f>SUM(M60:M61)</f>
        <v>11407</v>
      </c>
      <c r="N58" s="21">
        <f>SUM(N60:N61)</f>
        <v>8051</v>
      </c>
      <c r="O58" s="21">
        <f>SUM(O60:O61)</f>
        <v>0</v>
      </c>
    </row>
    <row r="59" spans="1:15" ht="15" customHeight="1" x14ac:dyDescent="0.25">
      <c r="A59" s="70"/>
      <c r="B59" s="77" t="s">
        <v>217</v>
      </c>
      <c r="C59" s="78"/>
      <c r="D59" s="249">
        <f>E59+G59</f>
        <v>0</v>
      </c>
      <c r="E59" s="249"/>
      <c r="F59" s="249"/>
      <c r="G59" s="249"/>
      <c r="H59" s="248">
        <f>I59+K59</f>
        <v>0</v>
      </c>
      <c r="I59" s="248"/>
      <c r="J59" s="248"/>
      <c r="K59" s="248"/>
      <c r="L59" s="21">
        <f>M59+O59</f>
        <v>0</v>
      </c>
      <c r="M59" s="21"/>
      <c r="N59" s="21"/>
      <c r="O59" s="21"/>
    </row>
    <row r="60" spans="1:15" ht="15" customHeight="1" x14ac:dyDescent="0.25">
      <c r="A60" s="70"/>
      <c r="B60" s="79" t="s">
        <v>238</v>
      </c>
      <c r="C60" s="80" t="s">
        <v>25</v>
      </c>
      <c r="D60" s="200">
        <f>E60+G60</f>
        <v>10731</v>
      </c>
      <c r="E60" s="200">
        <v>10731</v>
      </c>
      <c r="F60" s="200">
        <v>7535</v>
      </c>
      <c r="G60" s="200"/>
      <c r="H60" s="201">
        <f>I60+K60</f>
        <v>0</v>
      </c>
      <c r="I60" s="201"/>
      <c r="J60" s="201"/>
      <c r="K60" s="201"/>
      <c r="L60" s="81">
        <f>M60+O60</f>
        <v>10731</v>
      </c>
      <c r="M60" s="81">
        <f>E60+I60</f>
        <v>10731</v>
      </c>
      <c r="N60" s="81">
        <f>F60+J60</f>
        <v>7535</v>
      </c>
      <c r="O60" s="81">
        <f>G60+K60</f>
        <v>0</v>
      </c>
    </row>
    <row r="61" spans="1:15" ht="39" x14ac:dyDescent="0.25">
      <c r="A61" s="83"/>
      <c r="B61" s="82" t="s">
        <v>241</v>
      </c>
      <c r="C61" s="22" t="s">
        <v>25</v>
      </c>
      <c r="D61" s="197">
        <f>E61+G61</f>
        <v>676</v>
      </c>
      <c r="E61" s="197">
        <v>676</v>
      </c>
      <c r="F61" s="197">
        <v>516</v>
      </c>
      <c r="G61" s="197"/>
      <c r="H61" s="196">
        <f>I61+K61</f>
        <v>0</v>
      </c>
      <c r="I61" s="196"/>
      <c r="J61" s="196"/>
      <c r="K61" s="196"/>
      <c r="L61" s="10">
        <f>M61+O61</f>
        <v>676</v>
      </c>
      <c r="M61" s="10">
        <f>E61+H61</f>
        <v>676</v>
      </c>
      <c r="N61" s="10">
        <f>F61+I61</f>
        <v>516</v>
      </c>
      <c r="O61" s="10">
        <f>G61+J61</f>
        <v>0</v>
      </c>
    </row>
    <row r="62" spans="1:15" ht="15" customHeight="1" x14ac:dyDescent="0.25">
      <c r="A62" s="50" t="s">
        <v>87</v>
      </c>
      <c r="B62" s="21" t="s">
        <v>16</v>
      </c>
      <c r="C62" s="76"/>
      <c r="D62" s="249">
        <f>SUM(D64:D65)</f>
        <v>19620</v>
      </c>
      <c r="E62" s="249">
        <f>SUM(E64:E65)</f>
        <v>19620</v>
      </c>
      <c r="F62" s="249">
        <f>SUM(F64:F65)</f>
        <v>13164</v>
      </c>
      <c r="G62" s="249">
        <f>SUM(G64:G65)</f>
        <v>0</v>
      </c>
      <c r="H62" s="248">
        <f>SUM(H64:H65)</f>
        <v>0</v>
      </c>
      <c r="I62" s="248"/>
      <c r="J62" s="248"/>
      <c r="K62" s="248">
        <f>SUM(K64:K65)</f>
        <v>0</v>
      </c>
      <c r="L62" s="21">
        <f>SUM(L64:L65)</f>
        <v>19620</v>
      </c>
      <c r="M62" s="21">
        <f>SUM(M64:M65)</f>
        <v>19620</v>
      </c>
      <c r="N62" s="21">
        <f>SUM(N64:N65)</f>
        <v>13164</v>
      </c>
      <c r="O62" s="21">
        <f>SUM(O64:O65)</f>
        <v>0</v>
      </c>
    </row>
    <row r="63" spans="1:15" ht="15" customHeight="1" x14ac:dyDescent="0.25">
      <c r="A63" s="70"/>
      <c r="B63" s="77" t="s">
        <v>217</v>
      </c>
      <c r="C63" s="78"/>
      <c r="D63" s="249">
        <f>E63+G63</f>
        <v>0</v>
      </c>
      <c r="E63" s="249"/>
      <c r="F63" s="249"/>
      <c r="G63" s="249"/>
      <c r="H63" s="248">
        <f>I63+K63</f>
        <v>0</v>
      </c>
      <c r="I63" s="248"/>
      <c r="J63" s="248"/>
      <c r="K63" s="248"/>
      <c r="L63" s="21">
        <f>M63+O63</f>
        <v>0</v>
      </c>
      <c r="M63" s="21"/>
      <c r="N63" s="21"/>
      <c r="O63" s="21"/>
    </row>
    <row r="64" spans="1:15" ht="15" customHeight="1" x14ac:dyDescent="0.25">
      <c r="A64" s="70"/>
      <c r="B64" s="79" t="s">
        <v>238</v>
      </c>
      <c r="C64" s="80" t="s">
        <v>25</v>
      </c>
      <c r="D64" s="200">
        <f>E64+G64</f>
        <v>17716</v>
      </c>
      <c r="E64" s="200">
        <v>17716</v>
      </c>
      <c r="F64" s="200">
        <v>12059</v>
      </c>
      <c r="G64" s="200"/>
      <c r="H64" s="201">
        <f>I64+K64</f>
        <v>0</v>
      </c>
      <c r="I64" s="201"/>
      <c r="J64" s="201"/>
      <c r="K64" s="201"/>
      <c r="L64" s="81">
        <f>M64+O64</f>
        <v>17716</v>
      </c>
      <c r="M64" s="81">
        <f>E64+I64</f>
        <v>17716</v>
      </c>
      <c r="N64" s="81">
        <f>F64+J64</f>
        <v>12059</v>
      </c>
      <c r="O64" s="81">
        <f>G64+K64</f>
        <v>0</v>
      </c>
    </row>
    <row r="65" spans="1:15" ht="39" x14ac:dyDescent="0.25">
      <c r="A65" s="70"/>
      <c r="B65" s="82" t="s">
        <v>241</v>
      </c>
      <c r="C65" s="22" t="s">
        <v>25</v>
      </c>
      <c r="D65" s="197">
        <f>E65+G65</f>
        <v>1904</v>
      </c>
      <c r="E65" s="197">
        <v>1904</v>
      </c>
      <c r="F65" s="197">
        <v>1105</v>
      </c>
      <c r="G65" s="197"/>
      <c r="H65" s="196">
        <f>I65+K65</f>
        <v>0</v>
      </c>
      <c r="I65" s="196"/>
      <c r="J65" s="196"/>
      <c r="K65" s="196"/>
      <c r="L65" s="10">
        <f>M65+O65</f>
        <v>1904</v>
      </c>
      <c r="M65" s="10">
        <f>E65+H65</f>
        <v>1904</v>
      </c>
      <c r="N65" s="10">
        <f>F65+I65</f>
        <v>1105</v>
      </c>
      <c r="O65" s="10">
        <f>G65+J65</f>
        <v>0</v>
      </c>
    </row>
    <row r="66" spans="1:15" ht="15" customHeight="1" x14ac:dyDescent="0.25">
      <c r="A66" s="50" t="s">
        <v>88</v>
      </c>
      <c r="B66" s="21" t="s">
        <v>17</v>
      </c>
      <c r="C66" s="76"/>
      <c r="D66" s="249">
        <f>SUM(D68:D69)</f>
        <v>10595</v>
      </c>
      <c r="E66" s="249">
        <f>SUM(E68:E69)</f>
        <v>10595</v>
      </c>
      <c r="F66" s="249">
        <f>SUM(F68:F69)</f>
        <v>7449</v>
      </c>
      <c r="G66" s="249">
        <f>SUM(G68:G69)</f>
        <v>0</v>
      </c>
      <c r="H66" s="248">
        <f>SUM(H68:H69)</f>
        <v>0</v>
      </c>
      <c r="I66" s="248"/>
      <c r="J66" s="248"/>
      <c r="K66" s="248">
        <f>SUM(K68:K69)</f>
        <v>0</v>
      </c>
      <c r="L66" s="21">
        <f>SUM(L68:L69)</f>
        <v>10595</v>
      </c>
      <c r="M66" s="21">
        <f>SUM(M68:M69)</f>
        <v>10595</v>
      </c>
      <c r="N66" s="21">
        <f>SUM(N68:N69)</f>
        <v>7449</v>
      </c>
      <c r="O66" s="21">
        <f>SUM(O68:O69)</f>
        <v>0</v>
      </c>
    </row>
    <row r="67" spans="1:15" ht="15" customHeight="1" x14ac:dyDescent="0.25">
      <c r="A67" s="70"/>
      <c r="B67" s="77" t="s">
        <v>217</v>
      </c>
      <c r="C67" s="78"/>
      <c r="D67" s="249">
        <f>E67+G67</f>
        <v>0</v>
      </c>
      <c r="E67" s="249"/>
      <c r="F67" s="249"/>
      <c r="G67" s="249"/>
      <c r="H67" s="248">
        <f>I67+K67</f>
        <v>0</v>
      </c>
      <c r="I67" s="248"/>
      <c r="J67" s="248"/>
      <c r="K67" s="248"/>
      <c r="L67" s="21">
        <f>M67+O67</f>
        <v>0</v>
      </c>
      <c r="M67" s="21"/>
      <c r="N67" s="21"/>
      <c r="O67" s="21"/>
    </row>
    <row r="68" spans="1:15" ht="15" customHeight="1" x14ac:dyDescent="0.25">
      <c r="A68" s="70"/>
      <c r="B68" s="79" t="s">
        <v>238</v>
      </c>
      <c r="C68" s="80" t="s">
        <v>25</v>
      </c>
      <c r="D68" s="200">
        <f>E68+G68</f>
        <v>10040</v>
      </c>
      <c r="E68" s="200">
        <v>10040</v>
      </c>
      <c r="F68" s="200">
        <v>7025</v>
      </c>
      <c r="G68" s="200"/>
      <c r="H68" s="201">
        <f>I68+K68</f>
        <v>0</v>
      </c>
      <c r="I68" s="201"/>
      <c r="J68" s="201"/>
      <c r="K68" s="201"/>
      <c r="L68" s="81">
        <f>M68+O68</f>
        <v>10040</v>
      </c>
      <c r="M68" s="81">
        <f>E68+I68</f>
        <v>10040</v>
      </c>
      <c r="N68" s="81">
        <f>F68+J68</f>
        <v>7025</v>
      </c>
      <c r="O68" s="81">
        <f>G68+K68</f>
        <v>0</v>
      </c>
    </row>
    <row r="69" spans="1:15" ht="39" x14ac:dyDescent="0.25">
      <c r="A69" s="70"/>
      <c r="B69" s="82" t="s">
        <v>241</v>
      </c>
      <c r="C69" s="22" t="s">
        <v>25</v>
      </c>
      <c r="D69" s="197">
        <f>E69+G69</f>
        <v>555</v>
      </c>
      <c r="E69" s="197">
        <v>555</v>
      </c>
      <c r="F69" s="197">
        <v>424</v>
      </c>
      <c r="G69" s="197"/>
      <c r="H69" s="196">
        <f>I69+K69</f>
        <v>0</v>
      </c>
      <c r="I69" s="196"/>
      <c r="J69" s="196"/>
      <c r="K69" s="196"/>
      <c r="L69" s="10">
        <f>M69+O69</f>
        <v>555</v>
      </c>
      <c r="M69" s="10">
        <f>E69+H69</f>
        <v>555</v>
      </c>
      <c r="N69" s="10">
        <f>F69+I69</f>
        <v>424</v>
      </c>
      <c r="O69" s="10">
        <f>G69+J69</f>
        <v>0</v>
      </c>
    </row>
    <row r="70" spans="1:15" ht="15" customHeight="1" x14ac:dyDescent="0.25">
      <c r="A70" s="50" t="s">
        <v>89</v>
      </c>
      <c r="B70" s="21" t="s">
        <v>18</v>
      </c>
      <c r="C70" s="76"/>
      <c r="D70" s="249">
        <f>SUM(D72:D73)</f>
        <v>10376</v>
      </c>
      <c r="E70" s="249">
        <f>SUM(E72:E73)</f>
        <v>10376</v>
      </c>
      <c r="F70" s="249">
        <f>SUM(F72:F73)</f>
        <v>7356</v>
      </c>
      <c r="G70" s="249">
        <f>SUM(G72:G73)</f>
        <v>0</v>
      </c>
      <c r="H70" s="248">
        <f>SUM(H72:H73)</f>
        <v>0</v>
      </c>
      <c r="I70" s="248"/>
      <c r="J70" s="248"/>
      <c r="K70" s="248">
        <f>SUM(K72:K73)</f>
        <v>0</v>
      </c>
      <c r="L70" s="21">
        <f>SUM(L72:L73)</f>
        <v>10376</v>
      </c>
      <c r="M70" s="21">
        <f>SUM(M72:M73)</f>
        <v>10376</v>
      </c>
      <c r="N70" s="21">
        <f>SUM(N72:N73)</f>
        <v>7356</v>
      </c>
      <c r="O70" s="21">
        <f>SUM(O72:O73)</f>
        <v>0</v>
      </c>
    </row>
    <row r="71" spans="1:15" ht="15" customHeight="1" x14ac:dyDescent="0.25">
      <c r="A71" s="70"/>
      <c r="B71" s="77" t="s">
        <v>217</v>
      </c>
      <c r="C71" s="78"/>
      <c r="D71" s="249">
        <f>E71+G71</f>
        <v>0</v>
      </c>
      <c r="E71" s="249"/>
      <c r="F71" s="249"/>
      <c r="G71" s="249"/>
      <c r="H71" s="248">
        <f>I71+K71</f>
        <v>0</v>
      </c>
      <c r="I71" s="248"/>
      <c r="J71" s="248"/>
      <c r="K71" s="248"/>
      <c r="L71" s="21">
        <f>M71+O71</f>
        <v>0</v>
      </c>
      <c r="M71" s="21"/>
      <c r="N71" s="21"/>
      <c r="O71" s="21"/>
    </row>
    <row r="72" spans="1:15" ht="15" customHeight="1" x14ac:dyDescent="0.25">
      <c r="A72" s="70"/>
      <c r="B72" s="79" t="s">
        <v>238</v>
      </c>
      <c r="C72" s="80" t="s">
        <v>25</v>
      </c>
      <c r="D72" s="200">
        <f>E72+G72</f>
        <v>9942</v>
      </c>
      <c r="E72" s="200">
        <v>9942</v>
      </c>
      <c r="F72" s="200">
        <v>7025</v>
      </c>
      <c r="G72" s="200"/>
      <c r="H72" s="201">
        <f>I72+K72</f>
        <v>0</v>
      </c>
      <c r="I72" s="201"/>
      <c r="J72" s="201"/>
      <c r="K72" s="201"/>
      <c r="L72" s="81">
        <f>M72+O72</f>
        <v>9942</v>
      </c>
      <c r="M72" s="81">
        <f>E72+I72</f>
        <v>9942</v>
      </c>
      <c r="N72" s="81">
        <f>F72+J72</f>
        <v>7025</v>
      </c>
      <c r="O72" s="81">
        <f>G72+K72</f>
        <v>0</v>
      </c>
    </row>
    <row r="73" spans="1:15" ht="39" x14ac:dyDescent="0.25">
      <c r="A73" s="70"/>
      <c r="B73" s="82" t="s">
        <v>241</v>
      </c>
      <c r="C73" s="22" t="s">
        <v>25</v>
      </c>
      <c r="D73" s="197">
        <f>E73+G73</f>
        <v>434</v>
      </c>
      <c r="E73" s="197">
        <v>434</v>
      </c>
      <c r="F73" s="197">
        <v>331</v>
      </c>
      <c r="G73" s="197"/>
      <c r="H73" s="196">
        <f>I73+K73</f>
        <v>0</v>
      </c>
      <c r="I73" s="196"/>
      <c r="J73" s="196"/>
      <c r="K73" s="196"/>
      <c r="L73" s="10">
        <f>M73+O73</f>
        <v>434</v>
      </c>
      <c r="M73" s="10">
        <f>E73+H73</f>
        <v>434</v>
      </c>
      <c r="N73" s="10">
        <f>F73+I73</f>
        <v>331</v>
      </c>
      <c r="O73" s="10">
        <f>G73+J73</f>
        <v>0</v>
      </c>
    </row>
    <row r="74" spans="1:15" ht="15" customHeight="1" x14ac:dyDescent="0.25">
      <c r="A74" s="50" t="s">
        <v>90</v>
      </c>
      <c r="B74" s="21" t="s">
        <v>19</v>
      </c>
      <c r="C74" s="428" t="s">
        <v>25</v>
      </c>
      <c r="D74" s="247">
        <f>E74+G74</f>
        <v>4919</v>
      </c>
      <c r="E74" s="247">
        <v>4919</v>
      </c>
      <c r="F74" s="247">
        <v>2836</v>
      </c>
      <c r="G74" s="247">
        <f>SUM(G75:G75)</f>
        <v>0</v>
      </c>
      <c r="H74" s="246">
        <f>I74+K74</f>
        <v>0</v>
      </c>
      <c r="I74" s="246"/>
      <c r="J74" s="246"/>
      <c r="K74" s="246">
        <f>SUM(K75:K75)</f>
        <v>0</v>
      </c>
      <c r="L74" s="85">
        <f>M74+O74</f>
        <v>4919</v>
      </c>
      <c r="M74" s="85">
        <f>E74+I74</f>
        <v>4919</v>
      </c>
      <c r="N74" s="85">
        <f>F74+J74</f>
        <v>2836</v>
      </c>
      <c r="O74" s="85">
        <f>SUM(O75:O75)</f>
        <v>0</v>
      </c>
    </row>
    <row r="75" spans="1:15" ht="39" x14ac:dyDescent="0.25">
      <c r="A75" s="70"/>
      <c r="B75" s="84" t="s">
        <v>241</v>
      </c>
      <c r="C75" s="429"/>
      <c r="D75" s="245"/>
      <c r="E75" s="245"/>
      <c r="F75" s="245"/>
      <c r="G75" s="245"/>
      <c r="H75" s="244"/>
      <c r="I75" s="244"/>
      <c r="J75" s="244"/>
      <c r="K75" s="244"/>
      <c r="L75" s="86"/>
      <c r="M75" s="86"/>
      <c r="N75" s="86"/>
      <c r="O75" s="86"/>
    </row>
    <row r="76" spans="1:15" ht="15" customHeight="1" x14ac:dyDescent="0.25">
      <c r="A76" s="7" t="s">
        <v>91</v>
      </c>
      <c r="B76" s="49" t="s">
        <v>188</v>
      </c>
      <c r="C76" s="433" t="s">
        <v>21</v>
      </c>
      <c r="D76" s="247">
        <f>E76+G76</f>
        <v>316976</v>
      </c>
      <c r="E76" s="247">
        <v>316976</v>
      </c>
      <c r="F76" s="247">
        <v>219892</v>
      </c>
      <c r="G76" s="247"/>
      <c r="H76" s="246">
        <f>I76+K76</f>
        <v>3538</v>
      </c>
      <c r="I76" s="246">
        <v>3538</v>
      </c>
      <c r="J76" s="246">
        <v>2701</v>
      </c>
      <c r="K76" s="246">
        <f>SUM(K77:K77)</f>
        <v>0</v>
      </c>
      <c r="L76" s="85">
        <f>M76+O76</f>
        <v>320514</v>
      </c>
      <c r="M76" s="85">
        <f>E76+I76</f>
        <v>320514</v>
      </c>
      <c r="N76" s="85">
        <f>F76+J76</f>
        <v>222593</v>
      </c>
      <c r="O76" s="85">
        <f>SUM(O77:O77)</f>
        <v>0</v>
      </c>
    </row>
    <row r="77" spans="1:15" ht="15" customHeight="1" x14ac:dyDescent="0.25">
      <c r="A77" s="87"/>
      <c r="B77" s="84" t="s">
        <v>243</v>
      </c>
      <c r="C77" s="434"/>
      <c r="D77" s="245"/>
      <c r="E77" s="245"/>
      <c r="F77" s="245"/>
      <c r="G77" s="245"/>
      <c r="H77" s="244"/>
      <c r="I77" s="244"/>
      <c r="J77" s="244"/>
      <c r="K77" s="244"/>
      <c r="L77" s="86"/>
      <c r="M77" s="86"/>
      <c r="N77" s="86"/>
      <c r="O77" s="86"/>
    </row>
    <row r="78" spans="1:15" ht="15.95" customHeight="1" x14ac:dyDescent="0.25">
      <c r="A78" s="15" t="s">
        <v>92</v>
      </c>
      <c r="B78" s="88" t="s">
        <v>193</v>
      </c>
      <c r="C78" s="16"/>
      <c r="D78" s="195">
        <f>D16+D34+D38+D42+D46+D50+D54+D58+D62+D66+D70+D74+D76</f>
        <v>848201</v>
      </c>
      <c r="E78" s="195">
        <f>E16+E34+E38+E42+E46+E50+E54+E58+E62+E66+E70+E74+E76</f>
        <v>848201</v>
      </c>
      <c r="F78" s="195">
        <f>F16+F34+F38+F42+F46+F50+F54+F58+F62+F66+F70+F74+F76</f>
        <v>540792</v>
      </c>
      <c r="G78" s="195">
        <f>G16+G34+G38+G42+G46+G50+G54+G58+G62+G66+G70+G74+G76</f>
        <v>0</v>
      </c>
      <c r="H78" s="194">
        <f>H16+H34+H38+H42+H46+H50+H54+H58+H62+H66+H70+H74+H76</f>
        <v>3538</v>
      </c>
      <c r="I78" s="194">
        <f>I16+I34+I38+I42+I46+I50+I54+I58+I62+I66+I70+I74+I76</f>
        <v>3538</v>
      </c>
      <c r="J78" s="194">
        <f>J16+J34+J38+J42+J46+J50+J54+J58+J62+J66+J70+J74+J76</f>
        <v>2701</v>
      </c>
      <c r="K78" s="194">
        <f>K16+K34+K38+K42+K46+K50+K54+K58+K62+K66+K70+K74+K76</f>
        <v>0</v>
      </c>
      <c r="L78" s="1">
        <f>L16+L34+L38+L42+L46+L50+L54+L58+L62+L66+L70+L74+L76</f>
        <v>851739</v>
      </c>
      <c r="M78" s="1">
        <f>M16+M34+M38+M42+M46+M50+M54+M58+M62+M66+M70+M74+M76</f>
        <v>851739</v>
      </c>
      <c r="N78" s="1">
        <f>N16+N34+N38+N42+N46+N50+N54+N58+N62+N66+N70+N74+N76</f>
        <v>543493</v>
      </c>
      <c r="O78" s="1">
        <f>O16+O34+O38+O42+O46+O50+O54+O58+O62+O66+O70+O74+O76</f>
        <v>0</v>
      </c>
    </row>
    <row r="79" spans="1:15" ht="15.95" customHeight="1" x14ac:dyDescent="0.25">
      <c r="A79" s="13" t="s">
        <v>93</v>
      </c>
      <c r="B79" s="385" t="s">
        <v>70</v>
      </c>
      <c r="C79" s="386"/>
      <c r="D79" s="386"/>
      <c r="E79" s="386"/>
      <c r="F79" s="386"/>
      <c r="G79" s="386"/>
      <c r="H79" s="386"/>
      <c r="I79" s="386"/>
      <c r="J79" s="386"/>
      <c r="K79" s="386"/>
      <c r="L79" s="386"/>
      <c r="M79" s="386"/>
      <c r="N79" s="386"/>
      <c r="O79" s="387"/>
    </row>
    <row r="80" spans="1:15" ht="15" customHeight="1" x14ac:dyDescent="0.25">
      <c r="A80" s="430" t="s">
        <v>94</v>
      </c>
      <c r="B80" s="49" t="s">
        <v>78</v>
      </c>
      <c r="C80" s="256"/>
      <c r="D80" s="251">
        <f>SUM(D82:D83)</f>
        <v>148302</v>
      </c>
      <c r="E80" s="251">
        <f>SUM(E82:E83)</f>
        <v>148302</v>
      </c>
      <c r="F80" s="251">
        <f>SUM(F82:F83)</f>
        <v>80621</v>
      </c>
      <c r="G80" s="251">
        <f>SUM(G82:G83)</f>
        <v>0</v>
      </c>
      <c r="H80" s="250">
        <f>SUM(H82:H83)</f>
        <v>0</v>
      </c>
      <c r="I80" s="250">
        <f>SUM(I82:I83)</f>
        <v>0</v>
      </c>
      <c r="J80" s="250">
        <f>SUM(J82:J83)</f>
        <v>0</v>
      </c>
      <c r="K80" s="250">
        <f>SUM(K82:K83)</f>
        <v>0</v>
      </c>
      <c r="L80" s="49">
        <f>SUM(L82:L83)</f>
        <v>148302</v>
      </c>
      <c r="M80" s="49">
        <f>SUM(M82:M83)</f>
        <v>148302</v>
      </c>
      <c r="N80" s="49">
        <f>SUM(N82:N83)</f>
        <v>80621</v>
      </c>
      <c r="O80" s="49">
        <f>SUM(O82:O83)</f>
        <v>0</v>
      </c>
    </row>
    <row r="81" spans="1:15" ht="15" customHeight="1" x14ac:dyDescent="0.25">
      <c r="A81" s="431"/>
      <c r="B81" s="77" t="s">
        <v>217</v>
      </c>
      <c r="C81" s="78"/>
      <c r="D81" s="249">
        <f>E81+G81</f>
        <v>0</v>
      </c>
      <c r="E81" s="249"/>
      <c r="F81" s="249"/>
      <c r="G81" s="249"/>
      <c r="H81" s="248">
        <f>I81+K81</f>
        <v>0</v>
      </c>
      <c r="I81" s="248"/>
      <c r="J81" s="248"/>
      <c r="K81" s="248"/>
      <c r="L81" s="21">
        <f>M81+O81</f>
        <v>0</v>
      </c>
      <c r="M81" s="21"/>
      <c r="N81" s="21"/>
      <c r="O81" s="21"/>
    </row>
    <row r="82" spans="1:15" ht="15" customHeight="1" x14ac:dyDescent="0.25">
      <c r="A82" s="431"/>
      <c r="B82" s="79" t="s">
        <v>242</v>
      </c>
      <c r="C82" s="80" t="s">
        <v>34</v>
      </c>
      <c r="D82" s="200">
        <f>E82+G82</f>
        <v>77005</v>
      </c>
      <c r="E82" s="200">
        <v>77005</v>
      </c>
      <c r="F82" s="200">
        <v>47033</v>
      </c>
      <c r="G82" s="200"/>
      <c r="H82" s="201">
        <f>I82+K82</f>
        <v>0</v>
      </c>
      <c r="I82" s="201"/>
      <c r="J82" s="201"/>
      <c r="K82" s="201"/>
      <c r="L82" s="81">
        <f>M82+O82</f>
        <v>77005</v>
      </c>
      <c r="M82" s="81">
        <f>E82+H82</f>
        <v>77005</v>
      </c>
      <c r="N82" s="81">
        <f>F82+I82</f>
        <v>47033</v>
      </c>
      <c r="O82" s="81">
        <f>G82+J82</f>
        <v>0</v>
      </c>
    </row>
    <row r="83" spans="1:15" ht="26.25" x14ac:dyDescent="0.25">
      <c r="A83" s="432"/>
      <c r="B83" s="84" t="s">
        <v>432</v>
      </c>
      <c r="C83" s="22" t="s">
        <v>34</v>
      </c>
      <c r="D83" s="197">
        <f>E83+G83</f>
        <v>71297</v>
      </c>
      <c r="E83" s="197">
        <v>71297</v>
      </c>
      <c r="F83" s="197">
        <v>33588</v>
      </c>
      <c r="G83" s="197"/>
      <c r="H83" s="196">
        <f>I83+K83</f>
        <v>0</v>
      </c>
      <c r="I83" s="196"/>
      <c r="J83" s="196"/>
      <c r="K83" s="196"/>
      <c r="L83" s="10">
        <f>M83+O83</f>
        <v>71297</v>
      </c>
      <c r="M83" s="10">
        <f>E83</f>
        <v>71297</v>
      </c>
      <c r="N83" s="10">
        <f>F83</f>
        <v>33588</v>
      </c>
      <c r="O83" s="10">
        <f>G83</f>
        <v>0</v>
      </c>
    </row>
    <row r="84" spans="1:15" ht="15.75" customHeight="1" x14ac:dyDescent="0.25">
      <c r="A84" s="15" t="s">
        <v>95</v>
      </c>
      <c r="B84" s="89" t="s">
        <v>195</v>
      </c>
      <c r="C84" s="20"/>
      <c r="D84" s="195">
        <f>D80</f>
        <v>148302</v>
      </c>
      <c r="E84" s="195">
        <f>E80</f>
        <v>148302</v>
      </c>
      <c r="F84" s="195">
        <f>F80</f>
        <v>80621</v>
      </c>
      <c r="G84" s="195">
        <f>G80</f>
        <v>0</v>
      </c>
      <c r="H84" s="194">
        <f>H80</f>
        <v>0</v>
      </c>
      <c r="I84" s="194">
        <f>I80</f>
        <v>0</v>
      </c>
      <c r="J84" s="194">
        <f>J80</f>
        <v>0</v>
      </c>
      <c r="K84" s="194">
        <f>K80</f>
        <v>0</v>
      </c>
      <c r="L84" s="1">
        <f>L80</f>
        <v>148302</v>
      </c>
      <c r="M84" s="1">
        <f>M80</f>
        <v>148302</v>
      </c>
      <c r="N84" s="1">
        <f>N80</f>
        <v>80621</v>
      </c>
      <c r="O84" s="1">
        <f>O80</f>
        <v>0</v>
      </c>
    </row>
    <row r="85" spans="1:15" ht="15.95" customHeight="1" x14ac:dyDescent="0.25">
      <c r="A85" s="13" t="s">
        <v>96</v>
      </c>
      <c r="B85" s="385" t="s">
        <v>200</v>
      </c>
      <c r="C85" s="386"/>
      <c r="D85" s="386"/>
      <c r="E85" s="386"/>
      <c r="F85" s="386"/>
      <c r="G85" s="386"/>
      <c r="H85" s="386"/>
      <c r="I85" s="386"/>
      <c r="J85" s="386"/>
      <c r="K85" s="386"/>
      <c r="L85" s="386"/>
      <c r="M85" s="386"/>
      <c r="N85" s="386"/>
      <c r="O85" s="387"/>
    </row>
    <row r="86" spans="1:15" ht="15" customHeight="1" x14ac:dyDescent="0.25">
      <c r="A86" s="7" t="s">
        <v>97</v>
      </c>
      <c r="B86" s="14" t="s">
        <v>20</v>
      </c>
      <c r="C86" s="425" t="s">
        <v>25</v>
      </c>
      <c r="D86" s="255">
        <f>E86+G86</f>
        <v>201865</v>
      </c>
      <c r="E86" s="255">
        <v>201865</v>
      </c>
      <c r="F86" s="255">
        <f>SUM(F87:F87)</f>
        <v>0</v>
      </c>
      <c r="G86" s="255">
        <f>SUM(G87:G87)</f>
        <v>0</v>
      </c>
      <c r="H86" s="254">
        <f>I86+K86</f>
        <v>0</v>
      </c>
      <c r="I86" s="254"/>
      <c r="J86" s="254"/>
      <c r="K86" s="254">
        <f>SUM(K87:K87)</f>
        <v>0</v>
      </c>
      <c r="L86" s="253">
        <f>M86+O86</f>
        <v>201865</v>
      </c>
      <c r="M86" s="253">
        <v>201865</v>
      </c>
      <c r="N86" s="253">
        <f>SUM(N87:N87)</f>
        <v>0</v>
      </c>
      <c r="O86" s="253">
        <f>SUM(O87:O87)</f>
        <v>0</v>
      </c>
    </row>
    <row r="87" spans="1:15" ht="39" customHeight="1" x14ac:dyDescent="0.25">
      <c r="A87" s="87"/>
      <c r="B87" s="90" t="s">
        <v>245</v>
      </c>
      <c r="C87" s="426"/>
      <c r="D87" s="245"/>
      <c r="E87" s="245"/>
      <c r="F87" s="245"/>
      <c r="G87" s="245"/>
      <c r="H87" s="244"/>
      <c r="I87" s="244"/>
      <c r="J87" s="244"/>
      <c r="K87" s="244"/>
      <c r="L87" s="86"/>
      <c r="M87" s="86"/>
      <c r="N87" s="86"/>
      <c r="O87" s="86"/>
    </row>
    <row r="88" spans="1:15" ht="15" customHeight="1" x14ac:dyDescent="0.25">
      <c r="A88" s="50" t="s">
        <v>98</v>
      </c>
      <c r="B88" s="21" t="s">
        <v>7</v>
      </c>
      <c r="C88" s="427" t="s">
        <v>25</v>
      </c>
      <c r="D88" s="247">
        <f>E88+G88</f>
        <v>8110</v>
      </c>
      <c r="E88" s="247">
        <v>8110</v>
      </c>
      <c r="F88" s="247">
        <v>5786</v>
      </c>
      <c r="G88" s="247">
        <f>SUM(G89:G89)</f>
        <v>0</v>
      </c>
      <c r="H88" s="246">
        <f>I88+K88</f>
        <v>0</v>
      </c>
      <c r="I88" s="246"/>
      <c r="J88" s="246"/>
      <c r="K88" s="246">
        <f>SUM(K89:K89)</f>
        <v>0</v>
      </c>
      <c r="L88" s="85">
        <f>M88+O88</f>
        <v>8110</v>
      </c>
      <c r="M88" s="85">
        <f>E88+I88</f>
        <v>8110</v>
      </c>
      <c r="N88" s="85">
        <f>F88+J88</f>
        <v>5786</v>
      </c>
      <c r="O88" s="85">
        <f>G88+K88</f>
        <v>0</v>
      </c>
    </row>
    <row r="89" spans="1:15" ht="39" x14ac:dyDescent="0.25">
      <c r="A89" s="70"/>
      <c r="B89" s="82" t="s">
        <v>244</v>
      </c>
      <c r="C89" s="426"/>
      <c r="D89" s="245"/>
      <c r="E89" s="245"/>
      <c r="F89" s="245"/>
      <c r="G89" s="245"/>
      <c r="H89" s="244"/>
      <c r="I89" s="244"/>
      <c r="J89" s="244"/>
      <c r="K89" s="244"/>
      <c r="L89" s="86"/>
      <c r="M89" s="86"/>
      <c r="N89" s="86"/>
      <c r="O89" s="86"/>
    </row>
    <row r="90" spans="1:15" ht="15" customHeight="1" x14ac:dyDescent="0.25">
      <c r="A90" s="50" t="s">
        <v>99</v>
      </c>
      <c r="B90" s="21" t="s">
        <v>10</v>
      </c>
      <c r="C90" s="427" t="s">
        <v>25</v>
      </c>
      <c r="D90" s="247">
        <f>E90+G90</f>
        <v>8110</v>
      </c>
      <c r="E90" s="247">
        <v>8110</v>
      </c>
      <c r="F90" s="247">
        <v>5786</v>
      </c>
      <c r="G90" s="247">
        <f>SUM(G91:G91)</f>
        <v>0</v>
      </c>
      <c r="H90" s="246">
        <f>I90+K90</f>
        <v>0</v>
      </c>
      <c r="I90" s="246"/>
      <c r="J90" s="246"/>
      <c r="K90" s="246">
        <f>SUM(K91:K91)</f>
        <v>0</v>
      </c>
      <c r="L90" s="85">
        <f>M90+O90</f>
        <v>8110</v>
      </c>
      <c r="M90" s="85">
        <f>E90+I90</f>
        <v>8110</v>
      </c>
      <c r="N90" s="85">
        <f>F90+J90</f>
        <v>5786</v>
      </c>
      <c r="O90" s="85">
        <f>G90+K90</f>
        <v>0</v>
      </c>
    </row>
    <row r="91" spans="1:15" ht="39" x14ac:dyDescent="0.25">
      <c r="A91" s="70"/>
      <c r="B91" s="82" t="s">
        <v>244</v>
      </c>
      <c r="C91" s="426"/>
      <c r="D91" s="245"/>
      <c r="E91" s="245"/>
      <c r="F91" s="245"/>
      <c r="G91" s="245"/>
      <c r="H91" s="244"/>
      <c r="I91" s="244"/>
      <c r="J91" s="244"/>
      <c r="K91" s="244"/>
      <c r="L91" s="86"/>
      <c r="M91" s="86"/>
      <c r="N91" s="86"/>
      <c r="O91" s="86"/>
    </row>
    <row r="92" spans="1:15" ht="15" customHeight="1" x14ac:dyDescent="0.25">
      <c r="A92" s="50" t="s">
        <v>100</v>
      </c>
      <c r="B92" s="21" t="s">
        <v>11</v>
      </c>
      <c r="C92" s="427" t="s">
        <v>25</v>
      </c>
      <c r="D92" s="247">
        <f>E92+G92</f>
        <v>13529</v>
      </c>
      <c r="E92" s="247">
        <v>13529</v>
      </c>
      <c r="F92" s="247">
        <v>9653</v>
      </c>
      <c r="G92" s="247">
        <f>SUM(G93:G93)</f>
        <v>0</v>
      </c>
      <c r="H92" s="246">
        <f>I92+K92</f>
        <v>0</v>
      </c>
      <c r="I92" s="246"/>
      <c r="J92" s="246"/>
      <c r="K92" s="246">
        <f>SUM(K93:K93)</f>
        <v>0</v>
      </c>
      <c r="L92" s="85">
        <f>M92+O92</f>
        <v>13529</v>
      </c>
      <c r="M92" s="85">
        <f>E92+I92</f>
        <v>13529</v>
      </c>
      <c r="N92" s="85">
        <f>F92+J92</f>
        <v>9653</v>
      </c>
      <c r="O92" s="85">
        <f>G92+K92</f>
        <v>0</v>
      </c>
    </row>
    <row r="93" spans="1:15" ht="39" x14ac:dyDescent="0.25">
      <c r="A93" s="70"/>
      <c r="B93" s="82" t="s">
        <v>244</v>
      </c>
      <c r="C93" s="426"/>
      <c r="D93" s="245"/>
      <c r="E93" s="245"/>
      <c r="F93" s="245"/>
      <c r="G93" s="245"/>
      <c r="H93" s="244"/>
      <c r="I93" s="244"/>
      <c r="J93" s="244"/>
      <c r="K93" s="244"/>
      <c r="L93" s="86"/>
      <c r="M93" s="86"/>
      <c r="N93" s="86"/>
      <c r="O93" s="86"/>
    </row>
    <row r="94" spans="1:15" ht="15" customHeight="1" x14ac:dyDescent="0.25">
      <c r="A94" s="50" t="s">
        <v>101</v>
      </c>
      <c r="B94" s="21" t="s">
        <v>12</v>
      </c>
      <c r="C94" s="427" t="s">
        <v>25</v>
      </c>
      <c r="D94" s="247">
        <f>E94+G94</f>
        <v>9584</v>
      </c>
      <c r="E94" s="247">
        <v>9584</v>
      </c>
      <c r="F94" s="247">
        <v>6838</v>
      </c>
      <c r="G94" s="247">
        <f>SUM(G95:G95)</f>
        <v>0</v>
      </c>
      <c r="H94" s="246">
        <f>I94+K94</f>
        <v>0</v>
      </c>
      <c r="I94" s="246"/>
      <c r="J94" s="246"/>
      <c r="K94" s="246">
        <f>SUM(K95:K95)</f>
        <v>0</v>
      </c>
      <c r="L94" s="85">
        <f>M94+O94</f>
        <v>9584</v>
      </c>
      <c r="M94" s="85">
        <f>E94+I94</f>
        <v>9584</v>
      </c>
      <c r="N94" s="85">
        <f>F94+J94</f>
        <v>6838</v>
      </c>
      <c r="O94" s="85">
        <f>G94+K94</f>
        <v>0</v>
      </c>
    </row>
    <row r="95" spans="1:15" ht="39" x14ac:dyDescent="0.25">
      <c r="A95" s="70"/>
      <c r="B95" s="82" t="s">
        <v>244</v>
      </c>
      <c r="C95" s="426"/>
      <c r="D95" s="245"/>
      <c r="E95" s="245"/>
      <c r="F95" s="245"/>
      <c r="G95" s="245"/>
      <c r="H95" s="244"/>
      <c r="I95" s="244"/>
      <c r="J95" s="244"/>
      <c r="K95" s="244"/>
      <c r="L95" s="86"/>
      <c r="M95" s="86"/>
      <c r="N95" s="86"/>
      <c r="O95" s="86"/>
    </row>
    <row r="96" spans="1:15" ht="15" customHeight="1" x14ac:dyDescent="0.25">
      <c r="A96" s="50" t="s">
        <v>102</v>
      </c>
      <c r="B96" s="21" t="s">
        <v>69</v>
      </c>
      <c r="C96" s="427" t="s">
        <v>25</v>
      </c>
      <c r="D96" s="247">
        <f>E96+G96</f>
        <v>13270</v>
      </c>
      <c r="E96" s="247">
        <v>13270</v>
      </c>
      <c r="F96" s="247">
        <v>8417</v>
      </c>
      <c r="G96" s="247">
        <f>SUM(G97:G97)</f>
        <v>0</v>
      </c>
      <c r="H96" s="246">
        <f>I96+K96</f>
        <v>0</v>
      </c>
      <c r="I96" s="246"/>
      <c r="J96" s="246"/>
      <c r="K96" s="246">
        <f>SUM(K97:K97)</f>
        <v>0</v>
      </c>
      <c r="L96" s="85">
        <f>M96+O96</f>
        <v>13270</v>
      </c>
      <c r="M96" s="85">
        <f>E96+I96</f>
        <v>13270</v>
      </c>
      <c r="N96" s="85">
        <f>F96+J96</f>
        <v>8417</v>
      </c>
      <c r="O96" s="85">
        <f>G96+K96</f>
        <v>0</v>
      </c>
    </row>
    <row r="97" spans="1:15" ht="39" x14ac:dyDescent="0.25">
      <c r="A97" s="70"/>
      <c r="B97" s="82" t="s">
        <v>244</v>
      </c>
      <c r="C97" s="426"/>
      <c r="D97" s="245"/>
      <c r="E97" s="245"/>
      <c r="F97" s="245"/>
      <c r="G97" s="245"/>
      <c r="H97" s="244"/>
      <c r="I97" s="244"/>
      <c r="J97" s="244"/>
      <c r="K97" s="244"/>
      <c r="L97" s="86"/>
      <c r="M97" s="86"/>
      <c r="N97" s="86"/>
      <c r="O97" s="86"/>
    </row>
    <row r="98" spans="1:15" ht="15" customHeight="1" x14ac:dyDescent="0.25">
      <c r="A98" s="50" t="s">
        <v>103</v>
      </c>
      <c r="B98" s="21" t="s">
        <v>14</v>
      </c>
      <c r="C98" s="427" t="s">
        <v>25</v>
      </c>
      <c r="D98" s="247">
        <f>E98+G98</f>
        <v>9215</v>
      </c>
      <c r="E98" s="247">
        <v>9215</v>
      </c>
      <c r="F98" s="247">
        <v>6575</v>
      </c>
      <c r="G98" s="247">
        <f>SUM(G99:G99)</f>
        <v>0</v>
      </c>
      <c r="H98" s="246">
        <f>I98+K98</f>
        <v>0</v>
      </c>
      <c r="I98" s="246"/>
      <c r="J98" s="246"/>
      <c r="K98" s="246">
        <f>SUM(K99:K99)</f>
        <v>0</v>
      </c>
      <c r="L98" s="85">
        <f>M98+O98</f>
        <v>9215</v>
      </c>
      <c r="M98" s="85">
        <f>E98+I98</f>
        <v>9215</v>
      </c>
      <c r="N98" s="85">
        <f>F98+J98</f>
        <v>6575</v>
      </c>
      <c r="O98" s="85">
        <f>G98+K98</f>
        <v>0</v>
      </c>
    </row>
    <row r="99" spans="1:15" ht="39" x14ac:dyDescent="0.25">
      <c r="A99" s="70"/>
      <c r="B99" s="82" t="s">
        <v>244</v>
      </c>
      <c r="C99" s="426"/>
      <c r="D99" s="245"/>
      <c r="E99" s="245"/>
      <c r="F99" s="245"/>
      <c r="G99" s="245"/>
      <c r="H99" s="244"/>
      <c r="I99" s="244"/>
      <c r="J99" s="244"/>
      <c r="K99" s="244"/>
      <c r="L99" s="86"/>
      <c r="M99" s="86"/>
      <c r="N99" s="86"/>
      <c r="O99" s="86"/>
    </row>
    <row r="100" spans="1:15" ht="15" customHeight="1" x14ac:dyDescent="0.25">
      <c r="A100" s="50" t="s">
        <v>104</v>
      </c>
      <c r="B100" s="21" t="s">
        <v>15</v>
      </c>
      <c r="C100" s="427" t="s">
        <v>25</v>
      </c>
      <c r="D100" s="247">
        <f>E100+G100</f>
        <v>10327</v>
      </c>
      <c r="E100" s="247">
        <v>10327</v>
      </c>
      <c r="F100" s="247">
        <v>7368</v>
      </c>
      <c r="G100" s="247">
        <f>SUM(G101:G101)</f>
        <v>0</v>
      </c>
      <c r="H100" s="246">
        <f>I100+K100</f>
        <v>0</v>
      </c>
      <c r="I100" s="246"/>
      <c r="J100" s="246"/>
      <c r="K100" s="246">
        <f>SUM(K101:K101)</f>
        <v>0</v>
      </c>
      <c r="L100" s="85">
        <f>M100+O100</f>
        <v>10327</v>
      </c>
      <c r="M100" s="85">
        <f>E100+I100</f>
        <v>10327</v>
      </c>
      <c r="N100" s="85">
        <f>F100+J100</f>
        <v>7368</v>
      </c>
      <c r="O100" s="85">
        <f>G100+K100</f>
        <v>0</v>
      </c>
    </row>
    <row r="101" spans="1:15" ht="39" x14ac:dyDescent="0.25">
      <c r="A101" s="70"/>
      <c r="B101" s="82" t="s">
        <v>244</v>
      </c>
      <c r="C101" s="426"/>
      <c r="D101" s="245"/>
      <c r="E101" s="245"/>
      <c r="F101" s="245"/>
      <c r="G101" s="245"/>
      <c r="H101" s="244"/>
      <c r="I101" s="244"/>
      <c r="J101" s="244"/>
      <c r="K101" s="244"/>
      <c r="L101" s="86"/>
      <c r="M101" s="86"/>
      <c r="N101" s="86"/>
      <c r="O101" s="86"/>
    </row>
    <row r="102" spans="1:15" ht="15" customHeight="1" x14ac:dyDescent="0.25">
      <c r="A102" s="50" t="s">
        <v>105</v>
      </c>
      <c r="B102" s="21" t="s">
        <v>16</v>
      </c>
      <c r="C102" s="427" t="s">
        <v>25</v>
      </c>
      <c r="D102" s="247">
        <f>E102+G102</f>
        <v>29119</v>
      </c>
      <c r="E102" s="247">
        <v>29119</v>
      </c>
      <c r="F102" s="247">
        <v>20778</v>
      </c>
      <c r="G102" s="247">
        <f>SUM(G103:G103)</f>
        <v>0</v>
      </c>
      <c r="H102" s="246">
        <f>I102+K102</f>
        <v>0</v>
      </c>
      <c r="I102" s="246"/>
      <c r="J102" s="246"/>
      <c r="K102" s="246">
        <f>SUM(K103:K103)</f>
        <v>0</v>
      </c>
      <c r="L102" s="85">
        <f>M102+O102</f>
        <v>29119</v>
      </c>
      <c r="M102" s="85">
        <f>E102+I102</f>
        <v>29119</v>
      </c>
      <c r="N102" s="85">
        <f>F102+J102</f>
        <v>20778</v>
      </c>
      <c r="O102" s="85">
        <f>G102+K102</f>
        <v>0</v>
      </c>
    </row>
    <row r="103" spans="1:15" ht="39" x14ac:dyDescent="0.25">
      <c r="A103" s="70"/>
      <c r="B103" s="82" t="s">
        <v>244</v>
      </c>
      <c r="C103" s="426"/>
      <c r="D103" s="245"/>
      <c r="E103" s="245"/>
      <c r="F103" s="245"/>
      <c r="G103" s="245"/>
      <c r="H103" s="244"/>
      <c r="I103" s="244"/>
      <c r="J103" s="244"/>
      <c r="K103" s="244"/>
      <c r="L103" s="86"/>
      <c r="M103" s="86"/>
      <c r="N103" s="86"/>
      <c r="O103" s="86"/>
    </row>
    <row r="104" spans="1:15" ht="15" customHeight="1" x14ac:dyDescent="0.25">
      <c r="A104" s="50" t="s">
        <v>106</v>
      </c>
      <c r="B104" s="21" t="s">
        <v>17</v>
      </c>
      <c r="C104" s="427" t="s">
        <v>25</v>
      </c>
      <c r="D104" s="247">
        <f>E104+G104</f>
        <v>8478</v>
      </c>
      <c r="E104" s="247">
        <v>8478</v>
      </c>
      <c r="F104" s="247">
        <v>6049</v>
      </c>
      <c r="G104" s="247">
        <f>SUM(G105:G105)</f>
        <v>0</v>
      </c>
      <c r="H104" s="246">
        <f>I104+K104</f>
        <v>0</v>
      </c>
      <c r="I104" s="246"/>
      <c r="J104" s="246"/>
      <c r="K104" s="246">
        <f>SUM(K105:K105)</f>
        <v>0</v>
      </c>
      <c r="L104" s="85">
        <f>M104+O104</f>
        <v>8478</v>
      </c>
      <c r="M104" s="85">
        <f>E104+I104</f>
        <v>8478</v>
      </c>
      <c r="N104" s="85">
        <f>F104+J104</f>
        <v>6049</v>
      </c>
      <c r="O104" s="85">
        <f>G104+K104</f>
        <v>0</v>
      </c>
    </row>
    <row r="105" spans="1:15" ht="39" x14ac:dyDescent="0.25">
      <c r="A105" s="70"/>
      <c r="B105" s="82" t="s">
        <v>244</v>
      </c>
      <c r="C105" s="426"/>
      <c r="D105" s="245"/>
      <c r="E105" s="245"/>
      <c r="F105" s="245"/>
      <c r="G105" s="245"/>
      <c r="H105" s="244"/>
      <c r="I105" s="244"/>
      <c r="J105" s="244"/>
      <c r="K105" s="244"/>
      <c r="L105" s="86"/>
      <c r="M105" s="86"/>
      <c r="N105" s="86"/>
      <c r="O105" s="86"/>
    </row>
    <row r="106" spans="1:15" ht="15" customHeight="1" x14ac:dyDescent="0.25">
      <c r="A106" s="50" t="s">
        <v>107</v>
      </c>
      <c r="B106" s="21" t="s">
        <v>18</v>
      </c>
      <c r="C106" s="427" t="s">
        <v>25</v>
      </c>
      <c r="D106" s="247">
        <f>E106+G106</f>
        <v>6635</v>
      </c>
      <c r="E106" s="247">
        <v>6635</v>
      </c>
      <c r="F106" s="247">
        <v>4734</v>
      </c>
      <c r="G106" s="247">
        <f>SUM(G107:G107)</f>
        <v>0</v>
      </c>
      <c r="H106" s="246">
        <f>I106+K106</f>
        <v>0</v>
      </c>
      <c r="I106" s="246"/>
      <c r="J106" s="246"/>
      <c r="K106" s="246">
        <f>SUM(K107:K107)</f>
        <v>0</v>
      </c>
      <c r="L106" s="85">
        <f>M106+O106</f>
        <v>6635</v>
      </c>
      <c r="M106" s="85">
        <f>E106+I106</f>
        <v>6635</v>
      </c>
      <c r="N106" s="85">
        <f>F106+J106</f>
        <v>4734</v>
      </c>
      <c r="O106" s="85">
        <f>G106+K106</f>
        <v>0</v>
      </c>
    </row>
    <row r="107" spans="1:15" ht="39" x14ac:dyDescent="0.25">
      <c r="A107" s="70"/>
      <c r="B107" s="82" t="s">
        <v>244</v>
      </c>
      <c r="C107" s="426"/>
      <c r="D107" s="245"/>
      <c r="E107" s="245"/>
      <c r="F107" s="245"/>
      <c r="G107" s="245"/>
      <c r="H107" s="244"/>
      <c r="I107" s="244"/>
      <c r="J107" s="244"/>
      <c r="K107" s="244"/>
      <c r="L107" s="86"/>
      <c r="M107" s="86"/>
      <c r="N107" s="86"/>
      <c r="O107" s="86"/>
    </row>
    <row r="108" spans="1:15" ht="15" customHeight="1" x14ac:dyDescent="0.25">
      <c r="A108" s="50" t="s">
        <v>108</v>
      </c>
      <c r="B108" s="21" t="s">
        <v>19</v>
      </c>
      <c r="C108" s="427" t="s">
        <v>25</v>
      </c>
      <c r="D108" s="247">
        <f>E108+G108</f>
        <v>75195</v>
      </c>
      <c r="E108" s="247">
        <v>75195</v>
      </c>
      <c r="F108" s="247">
        <v>46027</v>
      </c>
      <c r="G108" s="247">
        <f>SUM(G109:G109)</f>
        <v>0</v>
      </c>
      <c r="H108" s="246">
        <f>I108+K108</f>
        <v>0</v>
      </c>
      <c r="I108" s="246"/>
      <c r="J108" s="246"/>
      <c r="K108" s="246">
        <f>SUM(K109:K109)</f>
        <v>0</v>
      </c>
      <c r="L108" s="85">
        <f>M108+O108</f>
        <v>75195</v>
      </c>
      <c r="M108" s="85">
        <f>E108+I108</f>
        <v>75195</v>
      </c>
      <c r="N108" s="85">
        <f>F108+J108</f>
        <v>46027</v>
      </c>
      <c r="O108" s="85">
        <f>G108+K108</f>
        <v>0</v>
      </c>
    </row>
    <row r="109" spans="1:15" ht="39" x14ac:dyDescent="0.25">
      <c r="A109" s="70"/>
      <c r="B109" s="82" t="s">
        <v>244</v>
      </c>
      <c r="C109" s="426"/>
      <c r="D109" s="245"/>
      <c r="E109" s="245"/>
      <c r="F109" s="245"/>
      <c r="G109" s="245"/>
      <c r="H109" s="244"/>
      <c r="I109" s="244"/>
      <c r="J109" s="244"/>
      <c r="K109" s="244"/>
      <c r="L109" s="86"/>
      <c r="M109" s="86"/>
      <c r="N109" s="86"/>
      <c r="O109" s="86"/>
    </row>
    <row r="110" spans="1:15" ht="15.95" customHeight="1" x14ac:dyDescent="0.25">
      <c r="A110" s="15" t="s">
        <v>109</v>
      </c>
      <c r="B110" s="19" t="s">
        <v>197</v>
      </c>
      <c r="C110" s="17"/>
      <c r="D110" s="195">
        <f>SUM(D86:D109)</f>
        <v>393437</v>
      </c>
      <c r="E110" s="195">
        <f>SUM(E86:E109)</f>
        <v>393437</v>
      </c>
      <c r="F110" s="195">
        <f>SUM(F86:F109)</f>
        <v>128011</v>
      </c>
      <c r="G110" s="195">
        <f>SUM(G86:G109)</f>
        <v>0</v>
      </c>
      <c r="H110" s="194">
        <f>SUM(H86:H109)</f>
        <v>0</v>
      </c>
      <c r="I110" s="194">
        <f>SUM(I86:I109)</f>
        <v>0</v>
      </c>
      <c r="J110" s="194">
        <f>SUM(J86:J109)</f>
        <v>0</v>
      </c>
      <c r="K110" s="194">
        <f>SUM(K86:K109)</f>
        <v>0</v>
      </c>
      <c r="L110" s="1">
        <f>SUM(L86:L109)</f>
        <v>393437</v>
      </c>
      <c r="M110" s="1">
        <f>SUM(M86:M109)</f>
        <v>393437</v>
      </c>
      <c r="N110" s="1">
        <f>SUM(N86:N109)</f>
        <v>128011</v>
      </c>
      <c r="O110" s="1">
        <f>SUM(O86:O109)</f>
        <v>0</v>
      </c>
    </row>
    <row r="111" spans="1:15" ht="15.95" customHeight="1" x14ac:dyDescent="0.25">
      <c r="A111" s="13" t="s">
        <v>110</v>
      </c>
      <c r="B111" s="385" t="s">
        <v>76</v>
      </c>
      <c r="C111" s="386"/>
      <c r="D111" s="386"/>
      <c r="E111" s="386"/>
      <c r="F111" s="386"/>
      <c r="G111" s="386"/>
      <c r="H111" s="386"/>
      <c r="I111" s="386"/>
      <c r="J111" s="386"/>
      <c r="K111" s="386"/>
      <c r="L111" s="386"/>
      <c r="M111" s="386"/>
      <c r="N111" s="386"/>
      <c r="O111" s="387"/>
    </row>
    <row r="112" spans="1:15" ht="15" customHeight="1" x14ac:dyDescent="0.25">
      <c r="A112" s="437" t="s">
        <v>111</v>
      </c>
      <c r="B112" s="49" t="s">
        <v>20</v>
      </c>
      <c r="C112" s="252"/>
      <c r="D112" s="251">
        <f>SUM(D114:D117)</f>
        <v>1079053</v>
      </c>
      <c r="E112" s="251">
        <f>SUM(E114:E117)</f>
        <v>1079053</v>
      </c>
      <c r="F112" s="251">
        <f>SUM(F114:F117)</f>
        <v>0</v>
      </c>
      <c r="G112" s="251">
        <f>SUM(G114:G117)</f>
        <v>0</v>
      </c>
      <c r="H112" s="250">
        <f>SUM(H114:H117)</f>
        <v>0</v>
      </c>
      <c r="I112" s="250">
        <f>SUM(I114:I117)</f>
        <v>0</v>
      </c>
      <c r="J112" s="250">
        <f>SUM(J114:J117)</f>
        <v>0</v>
      </c>
      <c r="K112" s="250">
        <f>SUM(K114:K117)</f>
        <v>0</v>
      </c>
      <c r="L112" s="49">
        <f>SUM(L114:L117)</f>
        <v>1079053</v>
      </c>
      <c r="M112" s="49">
        <f>SUM(M114:M117)</f>
        <v>1079053</v>
      </c>
      <c r="N112" s="49">
        <f>SUM(N114:N117)</f>
        <v>0</v>
      </c>
      <c r="O112" s="49">
        <f>SUM(O114:O117)</f>
        <v>0</v>
      </c>
    </row>
    <row r="113" spans="1:15" ht="15" customHeight="1" x14ac:dyDescent="0.25">
      <c r="A113" s="438"/>
      <c r="B113" s="77" t="s">
        <v>217</v>
      </c>
      <c r="C113" s="91"/>
      <c r="D113" s="249"/>
      <c r="E113" s="249"/>
      <c r="F113" s="249"/>
      <c r="G113" s="249"/>
      <c r="H113" s="248"/>
      <c r="I113" s="248"/>
      <c r="J113" s="248"/>
      <c r="K113" s="248"/>
      <c r="L113" s="21"/>
      <c r="M113" s="21"/>
      <c r="N113" s="21"/>
      <c r="O113" s="21"/>
    </row>
    <row r="114" spans="1:15" ht="26.25" x14ac:dyDescent="0.25">
      <c r="A114" s="438"/>
      <c r="B114" s="79" t="s">
        <v>246</v>
      </c>
      <c r="C114" s="92">
        <v>10</v>
      </c>
      <c r="D114" s="200">
        <f>E114+G114</f>
        <v>28806</v>
      </c>
      <c r="E114" s="200">
        <v>28806</v>
      </c>
      <c r="F114" s="200"/>
      <c r="G114" s="200"/>
      <c r="H114" s="201">
        <f>I114+K114</f>
        <v>0</v>
      </c>
      <c r="I114" s="201"/>
      <c r="J114" s="201"/>
      <c r="K114" s="201"/>
      <c r="L114" s="93">
        <f>M114+O114</f>
        <v>28806</v>
      </c>
      <c r="M114" s="93">
        <f>E114+H114</f>
        <v>28806</v>
      </c>
      <c r="N114" s="93">
        <f>F114+I114</f>
        <v>0</v>
      </c>
      <c r="O114" s="93">
        <f>G114+J114</f>
        <v>0</v>
      </c>
    </row>
    <row r="115" spans="1:15" ht="26.25" x14ac:dyDescent="0.25">
      <c r="A115" s="438"/>
      <c r="B115" s="311" t="s">
        <v>222</v>
      </c>
      <c r="C115" s="28" t="s">
        <v>24</v>
      </c>
      <c r="D115" s="197">
        <f>E115+G115</f>
        <v>211160</v>
      </c>
      <c r="E115" s="197">
        <v>211160</v>
      </c>
      <c r="F115" s="197"/>
      <c r="G115" s="197"/>
      <c r="H115" s="196">
        <f>I115+K115</f>
        <v>0</v>
      </c>
      <c r="I115" s="196"/>
      <c r="J115" s="196"/>
      <c r="K115" s="196"/>
      <c r="L115" s="10">
        <f>M115+O115</f>
        <v>211160</v>
      </c>
      <c r="M115" s="93">
        <f>E115+H115</f>
        <v>211160</v>
      </c>
      <c r="N115" s="93">
        <f>F115+I115</f>
        <v>0</v>
      </c>
      <c r="O115" s="93">
        <f>G115+J115</f>
        <v>0</v>
      </c>
    </row>
    <row r="116" spans="1:15" x14ac:dyDescent="0.25">
      <c r="A116" s="438"/>
      <c r="B116" s="311" t="s">
        <v>247</v>
      </c>
      <c r="C116" s="22" t="s">
        <v>24</v>
      </c>
      <c r="D116" s="197">
        <f>E116+G116</f>
        <v>500773</v>
      </c>
      <c r="E116" s="198">
        <v>500773</v>
      </c>
      <c r="F116" s="198"/>
      <c r="G116" s="198"/>
      <c r="H116" s="196">
        <f>I116+K116</f>
        <v>0</v>
      </c>
      <c r="I116" s="203"/>
      <c r="J116" s="203"/>
      <c r="K116" s="203"/>
      <c r="L116" s="10">
        <f>M116+O116</f>
        <v>500773</v>
      </c>
      <c r="M116" s="93">
        <f>E116+H116</f>
        <v>500773</v>
      </c>
      <c r="N116" s="93">
        <f>F116+I116</f>
        <v>0</v>
      </c>
      <c r="O116" s="93">
        <f>G116+J116</f>
        <v>0</v>
      </c>
    </row>
    <row r="117" spans="1:15" ht="26.25" x14ac:dyDescent="0.25">
      <c r="A117" s="438"/>
      <c r="B117" s="312" t="s">
        <v>248</v>
      </c>
      <c r="C117" s="22" t="s">
        <v>24</v>
      </c>
      <c r="D117" s="197">
        <f>E117+G117</f>
        <v>338314</v>
      </c>
      <c r="E117" s="197">
        <v>338314</v>
      </c>
      <c r="F117" s="197"/>
      <c r="G117" s="197"/>
      <c r="H117" s="196">
        <f>I117+K117</f>
        <v>0</v>
      </c>
      <c r="I117" s="196"/>
      <c r="J117" s="196"/>
      <c r="K117" s="196"/>
      <c r="L117" s="10">
        <f>M117+O117</f>
        <v>338314</v>
      </c>
      <c r="M117" s="93">
        <f>E117+H117</f>
        <v>338314</v>
      </c>
      <c r="N117" s="93">
        <f>F117+I117</f>
        <v>0</v>
      </c>
      <c r="O117" s="93">
        <f>G117+J117</f>
        <v>0</v>
      </c>
    </row>
    <row r="118" spans="1:15" ht="15" customHeight="1" x14ac:dyDescent="0.25">
      <c r="A118" s="435" t="s">
        <v>112</v>
      </c>
      <c r="B118" s="49" t="s">
        <v>59</v>
      </c>
      <c r="C118" s="427" t="s">
        <v>24</v>
      </c>
      <c r="D118" s="247">
        <f>E118+G118</f>
        <v>99270</v>
      </c>
      <c r="E118" s="247">
        <v>99270</v>
      </c>
      <c r="F118" s="247">
        <v>75790</v>
      </c>
      <c r="G118" s="247"/>
      <c r="H118" s="246">
        <f>I118+K118</f>
        <v>0</v>
      </c>
      <c r="I118" s="246"/>
      <c r="J118" s="246"/>
      <c r="K118" s="246"/>
      <c r="L118" s="85">
        <f>M118+O118</f>
        <v>99270</v>
      </c>
      <c r="M118" s="85">
        <f>E118+H118</f>
        <v>99270</v>
      </c>
      <c r="N118" s="85">
        <f>F118+I118</f>
        <v>75790</v>
      </c>
      <c r="O118" s="85">
        <f>G118+J118</f>
        <v>0</v>
      </c>
    </row>
    <row r="119" spans="1:15" s="26" customFormat="1" ht="25.5" x14ac:dyDescent="0.2">
      <c r="A119" s="436"/>
      <c r="B119" s="82" t="s">
        <v>249</v>
      </c>
      <c r="C119" s="426"/>
      <c r="D119" s="245"/>
      <c r="E119" s="245"/>
      <c r="F119" s="245"/>
      <c r="G119" s="245"/>
      <c r="H119" s="244"/>
      <c r="I119" s="244"/>
      <c r="J119" s="244"/>
      <c r="K119" s="244"/>
      <c r="L119" s="86"/>
      <c r="M119" s="86"/>
      <c r="N119" s="86"/>
      <c r="O119" s="86"/>
    </row>
    <row r="120" spans="1:15" ht="15.95" customHeight="1" x14ac:dyDescent="0.25">
      <c r="A120" s="64" t="s">
        <v>113</v>
      </c>
      <c r="B120" s="35" t="s">
        <v>199</v>
      </c>
      <c r="C120" s="20"/>
      <c r="D120" s="195">
        <f>D112+D118</f>
        <v>1178323</v>
      </c>
      <c r="E120" s="195">
        <f>E112+E118</f>
        <v>1178323</v>
      </c>
      <c r="F120" s="195">
        <f>F112+F118</f>
        <v>75790</v>
      </c>
      <c r="G120" s="195">
        <f>G112+G118</f>
        <v>0</v>
      </c>
      <c r="H120" s="194">
        <f>H112+H118</f>
        <v>0</v>
      </c>
      <c r="I120" s="194">
        <f>I112+I118</f>
        <v>0</v>
      </c>
      <c r="J120" s="194">
        <f>J112+J118</f>
        <v>0</v>
      </c>
      <c r="K120" s="194">
        <f>K112+K118</f>
        <v>0</v>
      </c>
      <c r="L120" s="1">
        <f>L112+L118</f>
        <v>1178323</v>
      </c>
      <c r="M120" s="1">
        <f>M112+M118</f>
        <v>1178323</v>
      </c>
      <c r="N120" s="1">
        <f>N112+N118</f>
        <v>75790</v>
      </c>
      <c r="O120" s="1">
        <f>O112+O118</f>
        <v>0</v>
      </c>
    </row>
    <row r="121" spans="1:15" ht="15.95" customHeight="1" x14ac:dyDescent="0.25">
      <c r="A121" s="74" t="s">
        <v>114</v>
      </c>
      <c r="B121" s="75" t="s">
        <v>190</v>
      </c>
      <c r="C121" s="94"/>
      <c r="D121" s="243">
        <f>SUM(D123:D142)</f>
        <v>2568263</v>
      </c>
      <c r="E121" s="243">
        <f>SUM(E123:E142)</f>
        <v>2568263</v>
      </c>
      <c r="F121" s="243">
        <f>SUM(F123:F142)</f>
        <v>825214</v>
      </c>
      <c r="G121" s="243">
        <f>SUM(G123:G142)</f>
        <v>0</v>
      </c>
      <c r="H121" s="242">
        <f>SUM(H123:H142)</f>
        <v>3538</v>
      </c>
      <c r="I121" s="242">
        <f>SUM(I123:I142)</f>
        <v>3538</v>
      </c>
      <c r="J121" s="242">
        <f>SUM(J123:J142)</f>
        <v>2701</v>
      </c>
      <c r="K121" s="242">
        <f>SUM(K123:K142)</f>
        <v>0</v>
      </c>
      <c r="L121" s="95">
        <f>SUM(L123:L142)</f>
        <v>2571801</v>
      </c>
      <c r="M121" s="95">
        <f>SUM(M123:M142)</f>
        <v>2571801</v>
      </c>
      <c r="N121" s="95">
        <f>SUM(N123:N142)</f>
        <v>827915</v>
      </c>
      <c r="O121" s="95">
        <f>SUM(O123:O142)</f>
        <v>0</v>
      </c>
    </row>
    <row r="122" spans="1:15" ht="15" customHeight="1" x14ac:dyDescent="0.25">
      <c r="A122" s="71"/>
      <c r="B122" s="96" t="s">
        <v>217</v>
      </c>
      <c r="C122" s="97"/>
      <c r="D122" s="241"/>
      <c r="E122" s="241"/>
      <c r="F122" s="240"/>
      <c r="G122" s="240"/>
      <c r="H122" s="239"/>
      <c r="I122" s="239"/>
      <c r="J122" s="238"/>
      <c r="K122" s="238"/>
      <c r="L122" s="237"/>
      <c r="M122" s="237"/>
      <c r="N122" s="236"/>
      <c r="O122" s="236"/>
    </row>
    <row r="123" spans="1:15" ht="26.25" x14ac:dyDescent="0.25">
      <c r="A123" s="71"/>
      <c r="B123" s="98" t="s">
        <v>230</v>
      </c>
      <c r="C123" s="99"/>
      <c r="D123" s="235">
        <f>E123+G123</f>
        <v>782</v>
      </c>
      <c r="E123" s="235">
        <f>E18</f>
        <v>782</v>
      </c>
      <c r="F123" s="235">
        <f>F18</f>
        <v>597</v>
      </c>
      <c r="G123" s="235">
        <f>G18</f>
        <v>0</v>
      </c>
      <c r="H123" s="206">
        <f>I123+K123</f>
        <v>0</v>
      </c>
      <c r="I123" s="206">
        <f>I18</f>
        <v>0</v>
      </c>
      <c r="J123" s="206">
        <f>J18</f>
        <v>0</v>
      </c>
      <c r="K123" s="206">
        <f>K18</f>
        <v>0</v>
      </c>
      <c r="L123" s="234">
        <f>M123+O123</f>
        <v>782</v>
      </c>
      <c r="M123" s="234">
        <f>M18</f>
        <v>782</v>
      </c>
      <c r="N123" s="234">
        <f>N18</f>
        <v>597</v>
      </c>
      <c r="O123" s="234">
        <f>O18</f>
        <v>0</v>
      </c>
    </row>
    <row r="124" spans="1:15" x14ac:dyDescent="0.25">
      <c r="A124" s="101"/>
      <c r="B124" s="102" t="s">
        <v>224</v>
      </c>
      <c r="C124" s="103"/>
      <c r="D124" s="207">
        <f>E124+G124</f>
        <v>62761</v>
      </c>
      <c r="E124" s="207">
        <f>E19</f>
        <v>62761</v>
      </c>
      <c r="F124" s="207">
        <f>F19</f>
        <v>23594</v>
      </c>
      <c r="G124" s="207">
        <f>G19</f>
        <v>0</v>
      </c>
      <c r="H124" s="205">
        <f>I124+K124</f>
        <v>0</v>
      </c>
      <c r="I124" s="205">
        <f>I19</f>
        <v>0</v>
      </c>
      <c r="J124" s="205">
        <f>J19</f>
        <v>0</v>
      </c>
      <c r="K124" s="205">
        <f>K19</f>
        <v>0</v>
      </c>
      <c r="L124" s="73">
        <f>M124+O124</f>
        <v>62761</v>
      </c>
      <c r="M124" s="73">
        <f>M19</f>
        <v>62761</v>
      </c>
      <c r="N124" s="73">
        <f>N19</f>
        <v>23594</v>
      </c>
      <c r="O124" s="73">
        <f>O19</f>
        <v>0</v>
      </c>
    </row>
    <row r="125" spans="1:15" ht="26.25" x14ac:dyDescent="0.25">
      <c r="A125" s="101"/>
      <c r="B125" s="102" t="s">
        <v>232</v>
      </c>
      <c r="C125" s="103"/>
      <c r="D125" s="207">
        <f>E125+G125</f>
        <v>8000</v>
      </c>
      <c r="E125" s="207">
        <f>E20</f>
        <v>8000</v>
      </c>
      <c r="F125" s="207">
        <f>F20</f>
        <v>6100</v>
      </c>
      <c r="G125" s="207">
        <f>G20</f>
        <v>0</v>
      </c>
      <c r="H125" s="205">
        <f>I125+K125</f>
        <v>0</v>
      </c>
      <c r="I125" s="205">
        <f>I20</f>
        <v>0</v>
      </c>
      <c r="J125" s="205">
        <f>J20</f>
        <v>0</v>
      </c>
      <c r="K125" s="205">
        <f>K20</f>
        <v>0</v>
      </c>
      <c r="L125" s="73">
        <f>M125+O125</f>
        <v>8000</v>
      </c>
      <c r="M125" s="73">
        <f>M20</f>
        <v>8000</v>
      </c>
      <c r="N125" s="73">
        <f>N20</f>
        <v>6100</v>
      </c>
      <c r="O125" s="73">
        <f>O20</f>
        <v>0</v>
      </c>
    </row>
    <row r="126" spans="1:15" ht="26.25" x14ac:dyDescent="0.25">
      <c r="A126" s="101"/>
      <c r="B126" s="102" t="s">
        <v>226</v>
      </c>
      <c r="C126" s="103"/>
      <c r="D126" s="207">
        <f>E126+G126</f>
        <v>25933</v>
      </c>
      <c r="E126" s="207">
        <f>E21</f>
        <v>25933</v>
      </c>
      <c r="F126" s="207">
        <f>F21</f>
        <v>16000</v>
      </c>
      <c r="G126" s="207">
        <f>G21</f>
        <v>0</v>
      </c>
      <c r="H126" s="205">
        <f>I126+K126</f>
        <v>0</v>
      </c>
      <c r="I126" s="205">
        <f>I21</f>
        <v>0</v>
      </c>
      <c r="J126" s="205">
        <f>J21</f>
        <v>0</v>
      </c>
      <c r="K126" s="205">
        <f>K21</f>
        <v>0</v>
      </c>
      <c r="L126" s="73">
        <f>M126+O126</f>
        <v>25933</v>
      </c>
      <c r="M126" s="73">
        <f>M21</f>
        <v>25933</v>
      </c>
      <c r="N126" s="73">
        <f>N21</f>
        <v>16000</v>
      </c>
      <c r="O126" s="73">
        <f>O21</f>
        <v>0</v>
      </c>
    </row>
    <row r="127" spans="1:15" x14ac:dyDescent="0.25">
      <c r="A127" s="101"/>
      <c r="B127" s="102" t="s">
        <v>233</v>
      </c>
      <c r="C127" s="103"/>
      <c r="D127" s="207">
        <f>E127+G127</f>
        <v>92215</v>
      </c>
      <c r="E127" s="207">
        <f>E22</f>
        <v>92215</v>
      </c>
      <c r="F127" s="207">
        <f>F22</f>
        <v>66468</v>
      </c>
      <c r="G127" s="207">
        <f>G22</f>
        <v>0</v>
      </c>
      <c r="H127" s="205">
        <f>I127+K127</f>
        <v>0</v>
      </c>
      <c r="I127" s="205">
        <f>I22</f>
        <v>0</v>
      </c>
      <c r="J127" s="205">
        <f>J22</f>
        <v>0</v>
      </c>
      <c r="K127" s="205">
        <f>K22</f>
        <v>0</v>
      </c>
      <c r="L127" s="73">
        <f>M127+O127</f>
        <v>92215</v>
      </c>
      <c r="M127" s="73">
        <f>M22</f>
        <v>92215</v>
      </c>
      <c r="N127" s="73">
        <f>N22</f>
        <v>66468</v>
      </c>
      <c r="O127" s="73">
        <f>O22</f>
        <v>0</v>
      </c>
    </row>
    <row r="128" spans="1:15" x14ac:dyDescent="0.25">
      <c r="A128" s="101"/>
      <c r="B128" s="102" t="s">
        <v>234</v>
      </c>
      <c r="C128" s="103"/>
      <c r="D128" s="207">
        <f>E128+G128</f>
        <v>13718</v>
      </c>
      <c r="E128" s="207">
        <f>E23</f>
        <v>13718</v>
      </c>
      <c r="F128" s="207">
        <f>F23</f>
        <v>9917</v>
      </c>
      <c r="G128" s="207">
        <f>G23</f>
        <v>0</v>
      </c>
      <c r="H128" s="205">
        <f>I128+K128</f>
        <v>0</v>
      </c>
      <c r="I128" s="205">
        <f>I23</f>
        <v>0</v>
      </c>
      <c r="J128" s="205">
        <f>J23</f>
        <v>0</v>
      </c>
      <c r="K128" s="205">
        <f>K23</f>
        <v>0</v>
      </c>
      <c r="L128" s="73">
        <f>M128+O128</f>
        <v>13718</v>
      </c>
      <c r="M128" s="73">
        <f>M23</f>
        <v>13718</v>
      </c>
      <c r="N128" s="73">
        <f>N23</f>
        <v>9917</v>
      </c>
      <c r="O128" s="73">
        <f>O23</f>
        <v>0</v>
      </c>
    </row>
    <row r="129" spans="1:15" ht="26.25" x14ac:dyDescent="0.25">
      <c r="A129" s="101"/>
      <c r="B129" s="102" t="s">
        <v>225</v>
      </c>
      <c r="C129" s="103"/>
      <c r="D129" s="207">
        <f>E129+G129</f>
        <v>8689</v>
      </c>
      <c r="E129" s="207">
        <f>E24</f>
        <v>8689</v>
      </c>
      <c r="F129" s="207">
        <f>F24</f>
        <v>6634</v>
      </c>
      <c r="G129" s="207">
        <f>G24</f>
        <v>0</v>
      </c>
      <c r="H129" s="205">
        <f>I129+K129</f>
        <v>0</v>
      </c>
      <c r="I129" s="205">
        <f>I24</f>
        <v>0</v>
      </c>
      <c r="J129" s="205">
        <f>J24</f>
        <v>0</v>
      </c>
      <c r="K129" s="205">
        <f>K24</f>
        <v>0</v>
      </c>
      <c r="L129" s="73">
        <f>M129+O129</f>
        <v>8689</v>
      </c>
      <c r="M129" s="73">
        <f>M24</f>
        <v>8689</v>
      </c>
      <c r="N129" s="73">
        <f>N24</f>
        <v>6634</v>
      </c>
      <c r="O129" s="73">
        <f>O24</f>
        <v>0</v>
      </c>
    </row>
    <row r="130" spans="1:15" x14ac:dyDescent="0.25">
      <c r="A130" s="101"/>
      <c r="B130" s="102" t="s">
        <v>235</v>
      </c>
      <c r="C130" s="103"/>
      <c r="D130" s="207">
        <f>E130+G130</f>
        <v>12483</v>
      </c>
      <c r="E130" s="207">
        <f>E25</f>
        <v>12483</v>
      </c>
      <c r="F130" s="207">
        <f>F25</f>
        <v>3215</v>
      </c>
      <c r="G130" s="207">
        <f>G25</f>
        <v>0</v>
      </c>
      <c r="H130" s="205">
        <f>I130+K130</f>
        <v>0</v>
      </c>
      <c r="I130" s="205">
        <f>I25</f>
        <v>0</v>
      </c>
      <c r="J130" s="205">
        <f>J25</f>
        <v>0</v>
      </c>
      <c r="K130" s="205">
        <f>K25</f>
        <v>0</v>
      </c>
      <c r="L130" s="73">
        <f>M130+O130</f>
        <v>12483</v>
      </c>
      <c r="M130" s="73">
        <f>M25</f>
        <v>12483</v>
      </c>
      <c r="N130" s="73">
        <f>N25</f>
        <v>3215</v>
      </c>
      <c r="O130" s="73">
        <f>O25</f>
        <v>0</v>
      </c>
    </row>
    <row r="131" spans="1:15" ht="26.25" x14ac:dyDescent="0.25">
      <c r="A131" s="101"/>
      <c r="B131" s="102" t="s">
        <v>250</v>
      </c>
      <c r="C131" s="103"/>
      <c r="D131" s="207">
        <f>E131+G131</f>
        <v>579</v>
      </c>
      <c r="E131" s="207">
        <f>E26</f>
        <v>579</v>
      </c>
      <c r="F131" s="207">
        <f>F26</f>
        <v>442</v>
      </c>
      <c r="G131" s="207">
        <f>G26</f>
        <v>0</v>
      </c>
      <c r="H131" s="205">
        <f>I131+K131</f>
        <v>0</v>
      </c>
      <c r="I131" s="205">
        <f>I26</f>
        <v>0</v>
      </c>
      <c r="J131" s="205">
        <f>J26</f>
        <v>0</v>
      </c>
      <c r="K131" s="205">
        <f>K26</f>
        <v>0</v>
      </c>
      <c r="L131" s="73">
        <f>M131+O131</f>
        <v>579</v>
      </c>
      <c r="M131" s="73">
        <f>M26</f>
        <v>579</v>
      </c>
      <c r="N131" s="73">
        <f>N26</f>
        <v>442</v>
      </c>
      <c r="O131" s="73">
        <f>O26</f>
        <v>0</v>
      </c>
    </row>
    <row r="132" spans="1:15" x14ac:dyDescent="0.25">
      <c r="A132" s="101"/>
      <c r="B132" s="102" t="s">
        <v>231</v>
      </c>
      <c r="C132" s="103"/>
      <c r="D132" s="207">
        <f>E132+G132</f>
        <v>16855</v>
      </c>
      <c r="E132" s="207">
        <f>E27</f>
        <v>16855</v>
      </c>
      <c r="F132" s="207">
        <f>F27</f>
        <v>11448</v>
      </c>
      <c r="G132" s="207">
        <f>G27</f>
        <v>0</v>
      </c>
      <c r="H132" s="205">
        <f>I132+K132</f>
        <v>0</v>
      </c>
      <c r="I132" s="205">
        <f>I27</f>
        <v>0</v>
      </c>
      <c r="J132" s="205">
        <f>J27</f>
        <v>0</v>
      </c>
      <c r="K132" s="205">
        <f>K27</f>
        <v>0</v>
      </c>
      <c r="L132" s="73">
        <f>M132+O132</f>
        <v>16855</v>
      </c>
      <c r="M132" s="73">
        <f>M27</f>
        <v>16855</v>
      </c>
      <c r="N132" s="73">
        <f>N27</f>
        <v>11448</v>
      </c>
      <c r="O132" s="73">
        <f>O27</f>
        <v>0</v>
      </c>
    </row>
    <row r="133" spans="1:15" x14ac:dyDescent="0.25">
      <c r="A133" s="101"/>
      <c r="B133" s="102" t="s">
        <v>221</v>
      </c>
      <c r="C133" s="103"/>
      <c r="D133" s="207">
        <f>E133+G133</f>
        <v>7501</v>
      </c>
      <c r="E133" s="207">
        <f>E28</f>
        <v>7501</v>
      </c>
      <c r="F133" s="207">
        <f>F28</f>
        <v>5096</v>
      </c>
      <c r="G133" s="207">
        <f>G28</f>
        <v>0</v>
      </c>
      <c r="H133" s="205">
        <f>I133+K133</f>
        <v>0</v>
      </c>
      <c r="I133" s="205">
        <f>I28</f>
        <v>0</v>
      </c>
      <c r="J133" s="205">
        <f>J28</f>
        <v>0</v>
      </c>
      <c r="K133" s="205">
        <f>K28</f>
        <v>0</v>
      </c>
      <c r="L133" s="73">
        <f>M133+O133</f>
        <v>7501</v>
      </c>
      <c r="M133" s="73">
        <f>M28</f>
        <v>7501</v>
      </c>
      <c r="N133" s="73">
        <f>N28</f>
        <v>5096</v>
      </c>
      <c r="O133" s="73">
        <f>O28</f>
        <v>0</v>
      </c>
    </row>
    <row r="134" spans="1:15" x14ac:dyDescent="0.25">
      <c r="A134" s="101"/>
      <c r="B134" s="102" t="s">
        <v>238</v>
      </c>
      <c r="C134" s="103"/>
      <c r="D134" s="207">
        <f>E134+G134</f>
        <v>232565</v>
      </c>
      <c r="E134" s="207">
        <f>E29+E36+E40+E44+E48+E52+E56+E60+E64+E68+E72</f>
        <v>232565</v>
      </c>
      <c r="F134" s="207">
        <f>F29+F36+F40+F44+F48+F52+F56+F60+F64+F68+F72</f>
        <v>143176</v>
      </c>
      <c r="G134" s="207">
        <f>G29+G36+G40+G44+G48+G52+G56+G60+G64+G68+G72</f>
        <v>0</v>
      </c>
      <c r="H134" s="205">
        <f>I134+K134</f>
        <v>0</v>
      </c>
      <c r="I134" s="205">
        <f>I29+I36+I40+I44+I48+I52+I56+I60+I64+I68+I72</f>
        <v>0</v>
      </c>
      <c r="J134" s="205">
        <f>J29+J36+J40+J44+J48+J52+J56+J60+J64+J68+J72</f>
        <v>0</v>
      </c>
      <c r="K134" s="205">
        <f>K29+K36+K40+K44+K48+K52+K56+K60+K64+K68+K72</f>
        <v>0</v>
      </c>
      <c r="L134" s="73">
        <f>M134+O134</f>
        <v>232565</v>
      </c>
      <c r="M134" s="73">
        <f>M29+M36+M40+M44+M48+M52+M56+M60+M64+M68+M72</f>
        <v>232565</v>
      </c>
      <c r="N134" s="73">
        <f>N29+N36+N40+N44+N48+N52+N56+N60+N64+N68+N72</f>
        <v>143176</v>
      </c>
      <c r="O134" s="73">
        <f>O29+O36+O40+O44+O48+O52+O56+O60+O64+O68+O72</f>
        <v>0</v>
      </c>
    </row>
    <row r="135" spans="1:15" ht="40.5" customHeight="1" x14ac:dyDescent="0.25">
      <c r="A135" s="101"/>
      <c r="B135" s="102" t="s">
        <v>245</v>
      </c>
      <c r="C135" s="103"/>
      <c r="D135" s="207">
        <f>E135+G135</f>
        <v>201865</v>
      </c>
      <c r="E135" s="207">
        <f>E86</f>
        <v>201865</v>
      </c>
      <c r="F135" s="207">
        <f>F86</f>
        <v>0</v>
      </c>
      <c r="G135" s="207">
        <f>G86</f>
        <v>0</v>
      </c>
      <c r="H135" s="205">
        <f>I135+K135</f>
        <v>0</v>
      </c>
      <c r="I135" s="205">
        <f>I86</f>
        <v>0</v>
      </c>
      <c r="J135" s="205">
        <f>J86</f>
        <v>0</v>
      </c>
      <c r="K135" s="205">
        <f>K86</f>
        <v>0</v>
      </c>
      <c r="L135" s="73">
        <f>M135+O135</f>
        <v>201865</v>
      </c>
      <c r="M135" s="73">
        <f>M86</f>
        <v>201865</v>
      </c>
      <c r="N135" s="73">
        <f>N86</f>
        <v>0</v>
      </c>
      <c r="O135" s="73">
        <f>O86</f>
        <v>0</v>
      </c>
    </row>
    <row r="136" spans="1:15" x14ac:dyDescent="0.25">
      <c r="A136" s="101"/>
      <c r="B136" s="102" t="s">
        <v>243</v>
      </c>
      <c r="C136" s="103"/>
      <c r="D136" s="207">
        <f>E136+G136</f>
        <v>316976</v>
      </c>
      <c r="E136" s="207">
        <f>E76</f>
        <v>316976</v>
      </c>
      <c r="F136" s="207">
        <f>F76</f>
        <v>219892</v>
      </c>
      <c r="G136" s="207">
        <f>G76</f>
        <v>0</v>
      </c>
      <c r="H136" s="205">
        <f>I136+K136</f>
        <v>3538</v>
      </c>
      <c r="I136" s="205">
        <f>I76</f>
        <v>3538</v>
      </c>
      <c r="J136" s="205">
        <f>J76</f>
        <v>2701</v>
      </c>
      <c r="K136" s="205">
        <f>K76</f>
        <v>0</v>
      </c>
      <c r="L136" s="73">
        <f>M136+O136</f>
        <v>320514</v>
      </c>
      <c r="M136" s="73">
        <f>M76</f>
        <v>320514</v>
      </c>
      <c r="N136" s="73">
        <f>N76</f>
        <v>222593</v>
      </c>
      <c r="O136" s="73">
        <f>O76</f>
        <v>0</v>
      </c>
    </row>
    <row r="137" spans="1:15" ht="26.25" x14ac:dyDescent="0.25">
      <c r="A137" s="101"/>
      <c r="B137" s="102" t="s">
        <v>223</v>
      </c>
      <c r="C137" s="103"/>
      <c r="D137" s="207">
        <f>E137+G137</f>
        <v>148302</v>
      </c>
      <c r="E137" s="207">
        <f>E82+E83</f>
        <v>148302</v>
      </c>
      <c r="F137" s="207">
        <f>F82+F83</f>
        <v>80621</v>
      </c>
      <c r="G137" s="207">
        <f>G82+G83</f>
        <v>0</v>
      </c>
      <c r="H137" s="205">
        <f>I137+K137</f>
        <v>0</v>
      </c>
      <c r="I137" s="205">
        <f>I82+I83</f>
        <v>0</v>
      </c>
      <c r="J137" s="205">
        <f>J82+J83</f>
        <v>0</v>
      </c>
      <c r="K137" s="205">
        <f>K82+K83</f>
        <v>0</v>
      </c>
      <c r="L137" s="73">
        <f>M137+O137</f>
        <v>148302</v>
      </c>
      <c r="M137" s="73">
        <f>M82+M83</f>
        <v>148302</v>
      </c>
      <c r="N137" s="73">
        <f>N82+N83</f>
        <v>80621</v>
      </c>
      <c r="O137" s="73">
        <f>O82+O83</f>
        <v>0</v>
      </c>
    </row>
    <row r="138" spans="1:15" ht="26.25" x14ac:dyDescent="0.25">
      <c r="A138" s="101"/>
      <c r="B138" s="102" t="s">
        <v>246</v>
      </c>
      <c r="C138" s="103"/>
      <c r="D138" s="207">
        <f>E138+G138</f>
        <v>29958</v>
      </c>
      <c r="E138" s="207">
        <f>E30+E114</f>
        <v>29958</v>
      </c>
      <c r="F138" s="207">
        <f>F30+F114</f>
        <v>880</v>
      </c>
      <c r="G138" s="207">
        <f>G30+G114</f>
        <v>0</v>
      </c>
      <c r="H138" s="205">
        <f>I138+K138</f>
        <v>0</v>
      </c>
      <c r="I138" s="205">
        <f>I30+I114</f>
        <v>0</v>
      </c>
      <c r="J138" s="205">
        <f>J30+J114</f>
        <v>0</v>
      </c>
      <c r="K138" s="205">
        <f>K30+K114</f>
        <v>0</v>
      </c>
      <c r="L138" s="73">
        <f>M138+O138</f>
        <v>29958</v>
      </c>
      <c r="M138" s="73">
        <f>M30+M114</f>
        <v>29958</v>
      </c>
      <c r="N138" s="73">
        <f>N30+N114</f>
        <v>880</v>
      </c>
      <c r="O138" s="73">
        <f>O30+O114</f>
        <v>0</v>
      </c>
    </row>
    <row r="139" spans="1:15" ht="26.25" x14ac:dyDescent="0.25">
      <c r="A139" s="101"/>
      <c r="B139" s="102" t="s">
        <v>222</v>
      </c>
      <c r="C139" s="103"/>
      <c r="D139" s="207">
        <f>E139+G139</f>
        <v>216439</v>
      </c>
      <c r="E139" s="207">
        <f>E31+E115</f>
        <v>216439</v>
      </c>
      <c r="F139" s="207">
        <f>F31+F115</f>
        <v>0</v>
      </c>
      <c r="G139" s="207">
        <f>G31+G115</f>
        <v>0</v>
      </c>
      <c r="H139" s="205">
        <f>I139+K139</f>
        <v>0</v>
      </c>
      <c r="I139" s="205">
        <f>I31+I115</f>
        <v>0</v>
      </c>
      <c r="J139" s="205">
        <f>J31+J115</f>
        <v>0</v>
      </c>
      <c r="K139" s="205">
        <f>K31+K115</f>
        <v>0</v>
      </c>
      <c r="L139" s="73">
        <f>M139+O139</f>
        <v>216439</v>
      </c>
      <c r="M139" s="73">
        <f>M31+M115</f>
        <v>216439</v>
      </c>
      <c r="N139" s="73">
        <f>N31+N115</f>
        <v>0</v>
      </c>
      <c r="O139" s="73">
        <f>O31+O115</f>
        <v>0</v>
      </c>
    </row>
    <row r="140" spans="1:15" x14ac:dyDescent="0.25">
      <c r="A140" s="101"/>
      <c r="B140" s="102" t="s">
        <v>247</v>
      </c>
      <c r="C140" s="103"/>
      <c r="D140" s="207">
        <f>E140+G140</f>
        <v>520804</v>
      </c>
      <c r="E140" s="207">
        <f>E32+E116</f>
        <v>520804</v>
      </c>
      <c r="F140" s="207">
        <f>F32+F116</f>
        <v>12225</v>
      </c>
      <c r="G140" s="207">
        <f>G32+G116</f>
        <v>0</v>
      </c>
      <c r="H140" s="205">
        <f>I140+K140</f>
        <v>0</v>
      </c>
      <c r="I140" s="205">
        <f>I32+I116</f>
        <v>0</v>
      </c>
      <c r="J140" s="205">
        <f>J32+J116</f>
        <v>0</v>
      </c>
      <c r="K140" s="205">
        <f>K32+K116</f>
        <v>0</v>
      </c>
      <c r="L140" s="73">
        <f>M140+O140</f>
        <v>520804</v>
      </c>
      <c r="M140" s="73">
        <f>M32+M116</f>
        <v>520804</v>
      </c>
      <c r="N140" s="73">
        <f>N32+N116</f>
        <v>12225</v>
      </c>
      <c r="O140" s="73">
        <f>O32+O116</f>
        <v>0</v>
      </c>
    </row>
    <row r="141" spans="1:15" x14ac:dyDescent="0.25">
      <c r="A141" s="101"/>
      <c r="B141" s="102" t="s">
        <v>251</v>
      </c>
      <c r="C141" s="103"/>
      <c r="D141" s="207">
        <f>E141+G141</f>
        <v>447733</v>
      </c>
      <c r="E141" s="207">
        <f>E33+E117+E118</f>
        <v>447733</v>
      </c>
      <c r="F141" s="207">
        <f>F33+F117+F118</f>
        <v>82782</v>
      </c>
      <c r="G141" s="207">
        <f>G33+G117+G118</f>
        <v>0</v>
      </c>
      <c r="H141" s="205">
        <f>I141+K141</f>
        <v>0</v>
      </c>
      <c r="I141" s="205">
        <f>I33+I117+I118</f>
        <v>0</v>
      </c>
      <c r="J141" s="205">
        <f>J33+J117+J118</f>
        <v>0</v>
      </c>
      <c r="K141" s="205">
        <f>K33+K117+K118</f>
        <v>0</v>
      </c>
      <c r="L141" s="73">
        <f>M141+O141</f>
        <v>447733</v>
      </c>
      <c r="M141" s="73">
        <f>M33+M117+M118</f>
        <v>447733</v>
      </c>
      <c r="N141" s="73">
        <f>N33+N117+N118</f>
        <v>82782</v>
      </c>
      <c r="O141" s="73">
        <f>O33+O117+O118</f>
        <v>0</v>
      </c>
    </row>
    <row r="142" spans="1:15" ht="39" x14ac:dyDescent="0.25">
      <c r="A142" s="100"/>
      <c r="B142" s="105" t="s">
        <v>244</v>
      </c>
      <c r="C142" s="103"/>
      <c r="D142" s="207">
        <f>E142+G142</f>
        <v>204105</v>
      </c>
      <c r="E142" s="207">
        <f>E37+E41+E45+E49+E53+E57+E61+E65+E69+E73+E74+E88+E90+E92+E94+E96+E98+E100+E102+E104+E106+E108</f>
        <v>204105</v>
      </c>
      <c r="F142" s="207">
        <f>F37+F41+F45+F49+F53+F57+F61+F65+F69+F73+F74+F88+F90+F92+F94+F96+F98+F100+F102+F104+F106+F108</f>
        <v>136127</v>
      </c>
      <c r="G142" s="207">
        <f>G37+G41+G45+G49+G53+G57+G61+G65+G69+G73+G74+G88+G90+G92+G94+G96+G98+G100+G102+G104+G106+G108</f>
        <v>0</v>
      </c>
      <c r="H142" s="205">
        <f>I142+K142</f>
        <v>0</v>
      </c>
      <c r="I142" s="205">
        <f>I37+I41+I45+I49+I53+I57+I61+I65+I69+I73+I74+I88+I90+I92+I94+I96+I98+I100+I102+I104+I106+I108</f>
        <v>0</v>
      </c>
      <c r="J142" s="205">
        <f>J37+J41+J45+J49+J53+J57+J61+J65+J69+J73+J74+J88+J90+J92+J94+J96+J98+J100+J102+J104+J106+J108</f>
        <v>0</v>
      </c>
      <c r="K142" s="205">
        <f>K37+K41+K45+K49+K53+K57+K61+K65+K69+K73+K74+K88+K90+K92+K94+K96+K98+K100+K102+K104+K106+K108</f>
        <v>0</v>
      </c>
      <c r="L142" s="73">
        <f>M142+O142</f>
        <v>204105</v>
      </c>
      <c r="M142" s="73">
        <f>M37+M41+M45+M49+M53+M57+M61+M65+M69+M73+M74+M88+M90+M92+M94+M96+M98+M100+M102+M104+M106+M108</f>
        <v>204105</v>
      </c>
      <c r="N142" s="73">
        <f>N37+N41+N45+N49+N53+N57+N61+N65+N69+N73+N74+N88+N90+N92+N94+N96+N98+N100+N102+N104+N106+N108</f>
        <v>136127</v>
      </c>
      <c r="O142" s="73">
        <f>O37+O41+O45+O49+O53+O57+O61+O65+O69+O73+O74+O88+O90+O92+O94+O96+O98+O100+O102+O104+O106+O108</f>
        <v>0</v>
      </c>
    </row>
    <row r="143" spans="1:15" x14ac:dyDescent="0.25">
      <c r="A143" s="14"/>
      <c r="B143" s="190"/>
      <c r="C143" s="191"/>
      <c r="D143" s="190"/>
      <c r="E143" s="190"/>
      <c r="F143" s="190"/>
      <c r="G143" s="190"/>
      <c r="H143" s="190"/>
      <c r="I143" s="190"/>
      <c r="J143" s="190"/>
      <c r="K143" s="190"/>
      <c r="L143" s="190"/>
      <c r="M143" s="190"/>
      <c r="N143" s="190"/>
      <c r="O143" s="14"/>
    </row>
    <row r="144" spans="1:15" x14ac:dyDescent="0.25">
      <c r="A144" s="14"/>
      <c r="B144" s="14"/>
      <c r="C144" s="46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</row>
    <row r="145" spans="1:15" x14ac:dyDescent="0.25">
      <c r="A145" s="14"/>
      <c r="B145" s="14"/>
      <c r="C145" s="46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</row>
    <row r="146" spans="1:15" x14ac:dyDescent="0.25">
      <c r="A146" s="14"/>
      <c r="B146" s="14"/>
      <c r="C146" s="46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</row>
    <row r="147" spans="1:15" x14ac:dyDescent="0.25">
      <c r="A147" s="14"/>
      <c r="B147" s="14"/>
      <c r="C147" s="46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</row>
    <row r="148" spans="1:15" x14ac:dyDescent="0.25">
      <c r="A148" s="14"/>
      <c r="B148" s="14"/>
      <c r="C148" s="46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</row>
    <row r="149" spans="1:15" x14ac:dyDescent="0.25">
      <c r="A149" s="14"/>
      <c r="B149" s="14"/>
      <c r="C149" s="46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</row>
    <row r="150" spans="1:15" x14ac:dyDescent="0.25">
      <c r="A150" s="14"/>
      <c r="B150" s="14"/>
      <c r="C150" s="46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</row>
    <row r="151" spans="1:15" x14ac:dyDescent="0.25">
      <c r="A151" s="14"/>
      <c r="B151" s="14"/>
      <c r="C151" s="46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</row>
    <row r="152" spans="1:15" x14ac:dyDescent="0.25">
      <c r="A152" s="14"/>
      <c r="B152" s="14"/>
      <c r="C152" s="46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</row>
    <row r="153" spans="1:15" x14ac:dyDescent="0.25">
      <c r="A153" s="14"/>
      <c r="B153" s="14"/>
      <c r="C153" s="46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</row>
    <row r="154" spans="1:15" x14ac:dyDescent="0.25">
      <c r="A154" s="14"/>
      <c r="B154" s="14"/>
      <c r="C154" s="46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</row>
    <row r="155" spans="1:15" x14ac:dyDescent="0.25">
      <c r="A155" s="14"/>
      <c r="B155" s="14"/>
      <c r="C155" s="46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</row>
    <row r="156" spans="1:15" x14ac:dyDescent="0.25">
      <c r="A156" s="14"/>
      <c r="B156" s="14"/>
      <c r="C156" s="46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</row>
    <row r="157" spans="1:15" x14ac:dyDescent="0.25">
      <c r="A157" s="14"/>
      <c r="B157" s="14"/>
      <c r="C157" s="46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</row>
    <row r="158" spans="1:15" x14ac:dyDescent="0.25">
      <c r="A158" s="14"/>
      <c r="B158" s="14"/>
      <c r="C158" s="46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</row>
    <row r="159" spans="1:15" x14ac:dyDescent="0.25">
      <c r="A159" s="14"/>
      <c r="B159" s="14"/>
      <c r="C159" s="46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</row>
    <row r="160" spans="1:15" x14ac:dyDescent="0.25">
      <c r="A160" s="14"/>
      <c r="B160" s="14"/>
      <c r="C160" s="46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</row>
    <row r="161" spans="1:15" x14ac:dyDescent="0.25">
      <c r="A161" s="14"/>
      <c r="B161" s="14"/>
      <c r="C161" s="46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</row>
    <row r="162" spans="1:15" x14ac:dyDescent="0.25">
      <c r="A162" s="14"/>
      <c r="B162" s="14"/>
      <c r="C162" s="46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</row>
    <row r="163" spans="1:15" x14ac:dyDescent="0.25">
      <c r="A163" s="14"/>
      <c r="B163" s="14"/>
      <c r="C163" s="46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</row>
    <row r="164" spans="1:15" x14ac:dyDescent="0.25">
      <c r="A164" s="14"/>
      <c r="B164" s="14"/>
      <c r="C164" s="46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</row>
    <row r="165" spans="1:15" x14ac:dyDescent="0.25">
      <c r="A165" s="14"/>
      <c r="B165" s="14"/>
      <c r="C165" s="46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</row>
    <row r="166" spans="1:15" x14ac:dyDescent="0.25">
      <c r="A166" s="14"/>
      <c r="B166" s="14"/>
      <c r="C166" s="46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</row>
    <row r="167" spans="1:15" x14ac:dyDescent="0.25">
      <c r="A167" s="14"/>
      <c r="B167" s="14"/>
      <c r="C167" s="46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</row>
    <row r="168" spans="1:15" x14ac:dyDescent="0.25">
      <c r="A168" s="14"/>
      <c r="B168" s="14"/>
      <c r="C168" s="46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</row>
    <row r="169" spans="1:15" x14ac:dyDescent="0.25">
      <c r="A169" s="14"/>
      <c r="B169" s="14"/>
      <c r="C169" s="46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</row>
    <row r="170" spans="1:15" x14ac:dyDescent="0.25">
      <c r="A170" s="14"/>
      <c r="B170" s="14"/>
      <c r="C170" s="46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</row>
    <row r="171" spans="1:15" x14ac:dyDescent="0.25">
      <c r="A171" s="14"/>
      <c r="B171" s="14"/>
      <c r="C171" s="46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</row>
    <row r="172" spans="1:15" x14ac:dyDescent="0.25">
      <c r="A172" s="14"/>
      <c r="B172" s="14"/>
      <c r="C172" s="46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</row>
    <row r="173" spans="1:15" x14ac:dyDescent="0.25">
      <c r="A173" s="14"/>
      <c r="B173" s="14"/>
      <c r="C173" s="46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</row>
    <row r="174" spans="1:15" x14ac:dyDescent="0.25">
      <c r="A174" s="14"/>
      <c r="B174" s="14"/>
      <c r="C174" s="46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</row>
    <row r="175" spans="1:15" x14ac:dyDescent="0.25">
      <c r="A175" s="14"/>
      <c r="B175" s="14"/>
      <c r="C175" s="46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</row>
    <row r="176" spans="1:15" x14ac:dyDescent="0.25">
      <c r="A176" s="14"/>
      <c r="B176" s="14"/>
      <c r="C176" s="46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</row>
    <row r="177" spans="1:15" x14ac:dyDescent="0.25">
      <c r="A177" s="14"/>
      <c r="B177" s="14"/>
      <c r="C177" s="46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</row>
    <row r="178" spans="1:15" x14ac:dyDescent="0.25">
      <c r="A178" s="14"/>
      <c r="B178" s="14"/>
      <c r="C178" s="46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</row>
    <row r="179" spans="1:15" x14ac:dyDescent="0.25">
      <c r="A179" s="14"/>
      <c r="B179" s="14"/>
      <c r="C179" s="46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</row>
    <row r="180" spans="1:15" x14ac:dyDescent="0.25">
      <c r="A180" s="14"/>
      <c r="B180" s="14"/>
      <c r="C180" s="46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</row>
    <row r="181" spans="1:15" x14ac:dyDescent="0.25">
      <c r="A181" s="14"/>
      <c r="B181" s="14"/>
      <c r="C181" s="46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</row>
    <row r="182" spans="1:15" x14ac:dyDescent="0.25">
      <c r="A182" s="14"/>
      <c r="B182" s="14"/>
      <c r="C182" s="46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</row>
    <row r="183" spans="1:15" x14ac:dyDescent="0.25">
      <c r="A183" s="14"/>
      <c r="B183" s="14"/>
      <c r="C183" s="46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</row>
    <row r="184" spans="1:15" x14ac:dyDescent="0.25">
      <c r="A184" s="14"/>
      <c r="B184" s="14"/>
      <c r="C184" s="46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</row>
    <row r="185" spans="1:15" x14ac:dyDescent="0.25">
      <c r="A185" s="14"/>
      <c r="B185" s="14"/>
      <c r="C185" s="46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</row>
    <row r="186" spans="1:15" x14ac:dyDescent="0.25">
      <c r="A186" s="14"/>
      <c r="B186" s="14"/>
      <c r="C186" s="46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</row>
    <row r="187" spans="1:15" x14ac:dyDescent="0.25">
      <c r="A187" s="14"/>
      <c r="B187" s="14"/>
      <c r="C187" s="46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</row>
    <row r="188" spans="1:15" x14ac:dyDescent="0.25">
      <c r="A188" s="14"/>
      <c r="B188" s="14"/>
      <c r="C188" s="46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</row>
    <row r="189" spans="1:15" x14ac:dyDescent="0.25">
      <c r="A189" s="14"/>
      <c r="B189" s="14"/>
      <c r="C189" s="46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</row>
    <row r="190" spans="1:15" x14ac:dyDescent="0.25">
      <c r="A190" s="14"/>
      <c r="B190" s="14"/>
      <c r="C190" s="46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</row>
    <row r="191" spans="1:15" x14ac:dyDescent="0.25">
      <c r="A191" s="14"/>
      <c r="B191" s="14"/>
      <c r="C191" s="46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</row>
    <row r="192" spans="1:15" x14ac:dyDescent="0.25">
      <c r="A192" s="14"/>
      <c r="B192" s="14"/>
      <c r="C192" s="46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</row>
    <row r="193" spans="1:15" x14ac:dyDescent="0.25">
      <c r="A193" s="14"/>
      <c r="B193" s="14"/>
      <c r="C193" s="46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</row>
    <row r="194" spans="1:15" x14ac:dyDescent="0.25">
      <c r="A194" s="14"/>
      <c r="B194" s="14"/>
      <c r="C194" s="46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</row>
    <row r="195" spans="1:15" x14ac:dyDescent="0.25">
      <c r="A195" s="14"/>
      <c r="B195" s="14"/>
      <c r="C195" s="46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</row>
    <row r="196" spans="1:15" x14ac:dyDescent="0.25">
      <c r="A196" s="14"/>
      <c r="B196" s="14"/>
      <c r="C196" s="46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</row>
    <row r="197" spans="1:15" x14ac:dyDescent="0.25">
      <c r="A197" s="14"/>
      <c r="B197" s="14"/>
      <c r="C197" s="46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</row>
    <row r="198" spans="1:15" x14ac:dyDescent="0.25">
      <c r="A198" s="14"/>
      <c r="B198" s="14"/>
      <c r="C198" s="46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</row>
    <row r="199" spans="1:15" x14ac:dyDescent="0.25">
      <c r="A199" s="14"/>
      <c r="B199" s="14"/>
      <c r="C199" s="46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</row>
    <row r="200" spans="1:15" x14ac:dyDescent="0.25">
      <c r="A200" s="14"/>
      <c r="B200" s="14"/>
      <c r="C200" s="46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</row>
    <row r="201" spans="1:15" x14ac:dyDescent="0.25">
      <c r="A201" s="14"/>
      <c r="B201" s="14"/>
      <c r="C201" s="46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</row>
    <row r="202" spans="1:15" x14ac:dyDescent="0.25">
      <c r="A202" s="14"/>
      <c r="B202" s="14"/>
      <c r="C202" s="46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</row>
    <row r="203" spans="1:15" x14ac:dyDescent="0.25">
      <c r="A203" s="14"/>
      <c r="B203" s="14"/>
      <c r="C203" s="46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</row>
    <row r="204" spans="1:15" x14ac:dyDescent="0.25">
      <c r="A204" s="14"/>
      <c r="B204" s="14"/>
      <c r="C204" s="46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</row>
    <row r="205" spans="1:15" x14ac:dyDescent="0.25">
      <c r="A205" s="14"/>
      <c r="B205" s="14"/>
      <c r="C205" s="46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</row>
    <row r="206" spans="1:15" x14ac:dyDescent="0.25">
      <c r="A206" s="14"/>
      <c r="B206" s="14"/>
      <c r="C206" s="46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</row>
    <row r="207" spans="1:15" x14ac:dyDescent="0.25">
      <c r="A207" s="14"/>
      <c r="B207" s="14"/>
      <c r="C207" s="46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</row>
    <row r="208" spans="1:15" x14ac:dyDescent="0.25">
      <c r="A208" s="14"/>
      <c r="B208" s="14"/>
      <c r="C208" s="46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</row>
    <row r="209" spans="1:15" x14ac:dyDescent="0.25">
      <c r="A209" s="14"/>
      <c r="B209" s="14"/>
      <c r="C209" s="46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</row>
    <row r="210" spans="1:15" x14ac:dyDescent="0.25">
      <c r="A210" s="14"/>
      <c r="B210" s="14"/>
      <c r="C210" s="46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</row>
    <row r="211" spans="1:15" x14ac:dyDescent="0.25">
      <c r="A211" s="14"/>
      <c r="B211" s="14"/>
      <c r="C211" s="46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</row>
    <row r="212" spans="1:15" x14ac:dyDescent="0.25">
      <c r="A212" s="14"/>
      <c r="B212" s="14"/>
      <c r="C212" s="46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</row>
    <row r="213" spans="1:15" x14ac:dyDescent="0.25">
      <c r="A213" s="14"/>
      <c r="B213" s="14"/>
      <c r="C213" s="46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</row>
    <row r="214" spans="1:15" x14ac:dyDescent="0.25">
      <c r="A214" s="14"/>
      <c r="B214" s="14"/>
      <c r="C214" s="46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</row>
    <row r="215" spans="1:15" x14ac:dyDescent="0.25">
      <c r="A215" s="14"/>
      <c r="B215" s="14"/>
      <c r="C215" s="46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</row>
    <row r="216" spans="1:15" x14ac:dyDescent="0.25">
      <c r="A216" s="14"/>
      <c r="B216" s="14"/>
      <c r="C216" s="46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</row>
    <row r="217" spans="1:15" x14ac:dyDescent="0.25">
      <c r="A217" s="14"/>
      <c r="B217" s="14"/>
      <c r="C217" s="46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</row>
    <row r="218" spans="1:15" x14ac:dyDescent="0.25">
      <c r="A218" s="14"/>
      <c r="B218" s="14"/>
      <c r="C218" s="46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</row>
    <row r="219" spans="1:15" x14ac:dyDescent="0.25">
      <c r="A219" s="14"/>
      <c r="B219" s="14"/>
      <c r="C219" s="46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</row>
    <row r="220" spans="1:15" x14ac:dyDescent="0.25">
      <c r="A220" s="14"/>
      <c r="B220" s="14"/>
      <c r="C220" s="46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</row>
    <row r="221" spans="1:15" x14ac:dyDescent="0.25">
      <c r="A221" s="14"/>
      <c r="B221" s="14"/>
      <c r="C221" s="46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</row>
    <row r="222" spans="1:15" x14ac:dyDescent="0.25">
      <c r="A222" s="14"/>
      <c r="B222" s="14"/>
      <c r="C222" s="46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</row>
    <row r="223" spans="1:15" x14ac:dyDescent="0.25">
      <c r="A223" s="14"/>
      <c r="B223" s="14"/>
      <c r="C223" s="46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</row>
    <row r="224" spans="1:15" x14ac:dyDescent="0.25">
      <c r="A224" s="14"/>
      <c r="B224" s="14"/>
      <c r="C224" s="46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</row>
    <row r="225" spans="1:15" x14ac:dyDescent="0.25">
      <c r="A225" s="14"/>
      <c r="B225" s="14"/>
      <c r="C225" s="46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</row>
    <row r="226" spans="1:15" x14ac:dyDescent="0.25">
      <c r="A226" s="14"/>
      <c r="B226" s="14"/>
      <c r="C226" s="46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</row>
    <row r="227" spans="1:15" x14ac:dyDescent="0.25">
      <c r="A227" s="14"/>
      <c r="B227" s="14"/>
      <c r="C227" s="46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</row>
    <row r="228" spans="1:15" x14ac:dyDescent="0.25">
      <c r="A228" s="14"/>
      <c r="B228" s="14"/>
      <c r="C228" s="46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</row>
    <row r="229" spans="1:15" x14ac:dyDescent="0.25">
      <c r="A229" s="14"/>
      <c r="B229" s="14"/>
      <c r="C229" s="46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</row>
    <row r="230" spans="1:15" x14ac:dyDescent="0.25">
      <c r="A230" s="14"/>
      <c r="B230" s="14"/>
      <c r="C230" s="46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</row>
    <row r="231" spans="1:15" x14ac:dyDescent="0.25">
      <c r="A231" s="14"/>
      <c r="B231" s="14"/>
      <c r="C231" s="46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</row>
    <row r="232" spans="1:15" x14ac:dyDescent="0.25">
      <c r="A232" s="14"/>
      <c r="B232" s="14"/>
      <c r="C232" s="46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</row>
    <row r="233" spans="1:15" x14ac:dyDescent="0.25">
      <c r="A233" s="14"/>
      <c r="B233" s="14"/>
      <c r="C233" s="46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</row>
    <row r="234" spans="1:15" x14ac:dyDescent="0.25">
      <c r="A234" s="14"/>
      <c r="B234" s="14"/>
      <c r="C234" s="46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</row>
    <row r="235" spans="1:15" x14ac:dyDescent="0.25">
      <c r="A235" s="14"/>
      <c r="B235" s="14"/>
      <c r="C235" s="46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</row>
    <row r="236" spans="1:15" x14ac:dyDescent="0.25">
      <c r="A236" s="14"/>
      <c r="B236" s="14"/>
      <c r="C236" s="46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</row>
    <row r="237" spans="1:15" x14ac:dyDescent="0.25">
      <c r="A237" s="14"/>
      <c r="B237" s="14"/>
      <c r="C237" s="46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</row>
    <row r="238" spans="1:15" x14ac:dyDescent="0.25">
      <c r="C238" s="47"/>
    </row>
    <row r="239" spans="1:15" x14ac:dyDescent="0.25">
      <c r="C239" s="47"/>
    </row>
    <row r="240" spans="1:15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</sheetData>
  <mergeCells count="46">
    <mergeCell ref="A118:A119"/>
    <mergeCell ref="A112:A117"/>
    <mergeCell ref="C118:C119"/>
    <mergeCell ref="C92:C93"/>
    <mergeCell ref="C94:C95"/>
    <mergeCell ref="B111:O111"/>
    <mergeCell ref="A80:A83"/>
    <mergeCell ref="C108:C109"/>
    <mergeCell ref="C86:C87"/>
    <mergeCell ref="C102:C103"/>
    <mergeCell ref="C106:C107"/>
    <mergeCell ref="C104:C105"/>
    <mergeCell ref="C96:C97"/>
    <mergeCell ref="E12:G12"/>
    <mergeCell ref="E13:F13"/>
    <mergeCell ref="G13:G14"/>
    <mergeCell ref="C74:C75"/>
    <mergeCell ref="B15:O15"/>
    <mergeCell ref="H12:H14"/>
    <mergeCell ref="B79:O79"/>
    <mergeCell ref="C76:C77"/>
    <mergeCell ref="C100:C101"/>
    <mergeCell ref="C88:C89"/>
    <mergeCell ref="C90:C91"/>
    <mergeCell ref="C98:C99"/>
    <mergeCell ref="B85:O85"/>
    <mergeCell ref="B5:O5"/>
    <mergeCell ref="B6:O6"/>
    <mergeCell ref="A12:A14"/>
    <mergeCell ref="B12:B14"/>
    <mergeCell ref="C12:C14"/>
    <mergeCell ref="K13:K14"/>
    <mergeCell ref="I13:J13"/>
    <mergeCell ref="D12:D14"/>
    <mergeCell ref="B7:O7"/>
    <mergeCell ref="B8:O8"/>
    <mergeCell ref="B1:O1"/>
    <mergeCell ref="B2:O2"/>
    <mergeCell ref="B3:O3"/>
    <mergeCell ref="B4:O4"/>
    <mergeCell ref="I12:K12"/>
    <mergeCell ref="A10:O10"/>
    <mergeCell ref="L12:L14"/>
    <mergeCell ref="M12:O12"/>
    <mergeCell ref="M13:N13"/>
    <mergeCell ref="O13:O14"/>
  </mergeCells>
  <pageMargins left="1.1811023622047245" right="0.39370078740157483" top="0.78740157480314965" bottom="0.78740157480314965" header="0" footer="0"/>
  <pageSetup paperSize="9" scale="96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01"/>
  <sheetViews>
    <sheetView showZeros="0" workbookViewId="0">
      <selection activeCell="U13" sqref="U13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6384" width="9.140625" style="2"/>
  </cols>
  <sheetData>
    <row r="1" spans="1:17" x14ac:dyDescent="0.25">
      <c r="B1" s="439" t="s">
        <v>381</v>
      </c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</row>
    <row r="2" spans="1:17" x14ac:dyDescent="0.25">
      <c r="B2" s="439" t="s">
        <v>380</v>
      </c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</row>
    <row r="3" spans="1:17" x14ac:dyDescent="0.25">
      <c r="B3" s="439" t="s">
        <v>379</v>
      </c>
      <c r="C3" s="439"/>
      <c r="D3" s="439"/>
      <c r="E3" s="439"/>
      <c r="F3" s="439"/>
      <c r="G3" s="439"/>
      <c r="H3" s="439"/>
      <c r="I3" s="439"/>
      <c r="J3" s="439"/>
      <c r="K3" s="439"/>
      <c r="L3" s="439"/>
      <c r="M3" s="439"/>
      <c r="N3" s="439"/>
      <c r="O3" s="439"/>
    </row>
    <row r="4" spans="1:17" x14ac:dyDescent="0.25">
      <c r="B4" s="439" t="s">
        <v>437</v>
      </c>
      <c r="C4" s="439"/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439"/>
    </row>
    <row r="5" spans="1:17" ht="15" customHeight="1" x14ac:dyDescent="0.25">
      <c r="B5" s="439" t="s">
        <v>433</v>
      </c>
      <c r="C5" s="439"/>
      <c r="D5" s="439"/>
      <c r="E5" s="439"/>
      <c r="F5" s="439"/>
      <c r="G5" s="439"/>
      <c r="H5" s="439"/>
      <c r="I5" s="439"/>
      <c r="J5" s="439"/>
      <c r="K5" s="439"/>
      <c r="L5" s="439"/>
      <c r="M5" s="439"/>
      <c r="N5" s="439"/>
      <c r="O5" s="439"/>
    </row>
    <row r="6" spans="1:17" ht="15" customHeight="1" x14ac:dyDescent="0.25">
      <c r="B6" s="439" t="s">
        <v>420</v>
      </c>
      <c r="C6" s="439"/>
      <c r="D6" s="439"/>
      <c r="E6" s="439"/>
      <c r="F6" s="439"/>
      <c r="G6" s="439"/>
      <c r="H6" s="439"/>
      <c r="I6" s="439"/>
      <c r="J6" s="439"/>
      <c r="K6" s="439"/>
      <c r="L6" s="439"/>
      <c r="M6" s="439"/>
      <c r="N6" s="439"/>
      <c r="O6" s="439"/>
    </row>
    <row r="7" spans="1:17" ht="15" customHeight="1" x14ac:dyDescent="0.25">
      <c r="B7" s="439" t="s">
        <v>515</v>
      </c>
      <c r="C7" s="439"/>
      <c r="D7" s="439"/>
      <c r="E7" s="439"/>
      <c r="F7" s="439"/>
      <c r="G7" s="439"/>
      <c r="H7" s="439"/>
      <c r="I7" s="439"/>
      <c r="J7" s="439"/>
      <c r="K7" s="439"/>
      <c r="L7" s="439"/>
      <c r="M7" s="439"/>
      <c r="N7" s="439"/>
      <c r="O7" s="439"/>
    </row>
    <row r="8" spans="1:17" ht="15" customHeight="1" x14ac:dyDescent="0.25">
      <c r="B8" s="439" t="s">
        <v>511</v>
      </c>
      <c r="C8" s="439"/>
      <c r="D8" s="439"/>
      <c r="E8" s="439"/>
      <c r="F8" s="439"/>
      <c r="G8" s="439"/>
      <c r="H8" s="439"/>
      <c r="I8" s="439"/>
      <c r="J8" s="439"/>
      <c r="K8" s="439"/>
      <c r="L8" s="439"/>
      <c r="M8" s="439"/>
      <c r="N8" s="439"/>
      <c r="O8" s="439"/>
    </row>
    <row r="9" spans="1:17" x14ac:dyDescent="0.25">
      <c r="A9" s="14"/>
      <c r="B9" s="14"/>
      <c r="C9" s="261"/>
      <c r="D9" s="14"/>
      <c r="E9" s="261"/>
      <c r="F9" s="261"/>
      <c r="G9" s="261"/>
      <c r="H9" s="261"/>
      <c r="I9" s="261"/>
      <c r="J9" s="261"/>
      <c r="K9" s="261"/>
      <c r="L9" s="261"/>
      <c r="M9" s="261"/>
      <c r="N9" s="261"/>
      <c r="O9" s="14"/>
    </row>
    <row r="10" spans="1:17" ht="27" customHeight="1" x14ac:dyDescent="0.25">
      <c r="A10" s="440" t="s">
        <v>214</v>
      </c>
      <c r="B10" s="440"/>
      <c r="C10" s="440"/>
      <c r="D10" s="440"/>
      <c r="E10" s="440"/>
      <c r="F10" s="440"/>
      <c r="G10" s="440"/>
      <c r="H10" s="440"/>
      <c r="I10" s="440"/>
      <c r="J10" s="440"/>
      <c r="K10" s="440"/>
      <c r="L10" s="440"/>
      <c r="M10" s="440"/>
      <c r="N10" s="440"/>
      <c r="O10" s="440"/>
    </row>
    <row r="11" spans="1:17" x14ac:dyDescent="0.25">
      <c r="A11" s="309"/>
      <c r="B11" s="309"/>
      <c r="C11" s="309"/>
      <c r="D11" s="259"/>
      <c r="E11" s="259"/>
      <c r="F11" s="259"/>
      <c r="G11" s="259"/>
      <c r="H11" s="259"/>
      <c r="I11" s="259"/>
      <c r="J11" s="259"/>
      <c r="K11" s="259"/>
      <c r="L11" s="259"/>
      <c r="M11" s="259"/>
      <c r="N11" s="259"/>
      <c r="O11" s="4" t="s">
        <v>187</v>
      </c>
    </row>
    <row r="12" spans="1:17" ht="15" customHeight="1" x14ac:dyDescent="0.25">
      <c r="A12" s="404" t="s">
        <v>5</v>
      </c>
      <c r="B12" s="407" t="s">
        <v>436</v>
      </c>
      <c r="C12" s="407" t="s">
        <v>60</v>
      </c>
      <c r="D12" s="397" t="s">
        <v>425</v>
      </c>
      <c r="E12" s="401" t="s">
        <v>217</v>
      </c>
      <c r="F12" s="401"/>
      <c r="G12" s="402"/>
      <c r="H12" s="410" t="s">
        <v>427</v>
      </c>
      <c r="I12" s="413" t="s">
        <v>217</v>
      </c>
      <c r="J12" s="414"/>
      <c r="K12" s="415"/>
      <c r="L12" s="441" t="s">
        <v>0</v>
      </c>
      <c r="M12" s="381" t="s">
        <v>217</v>
      </c>
      <c r="N12" s="382"/>
      <c r="O12" s="383"/>
    </row>
    <row r="13" spans="1:17" x14ac:dyDescent="0.25">
      <c r="A13" s="405"/>
      <c r="B13" s="408"/>
      <c r="C13" s="408"/>
      <c r="D13" s="398"/>
      <c r="E13" s="402" t="s">
        <v>1</v>
      </c>
      <c r="F13" s="417"/>
      <c r="G13" s="403" t="s">
        <v>2</v>
      </c>
      <c r="H13" s="411"/>
      <c r="I13" s="416" t="s">
        <v>1</v>
      </c>
      <c r="J13" s="416"/>
      <c r="K13" s="394" t="s">
        <v>2</v>
      </c>
      <c r="L13" s="442"/>
      <c r="M13" s="396" t="s">
        <v>1</v>
      </c>
      <c r="N13" s="396"/>
      <c r="O13" s="384" t="s">
        <v>2</v>
      </c>
    </row>
    <row r="14" spans="1:17" ht="28.5" customHeight="1" x14ac:dyDescent="0.25">
      <c r="A14" s="406"/>
      <c r="B14" s="409"/>
      <c r="C14" s="409"/>
      <c r="D14" s="399"/>
      <c r="E14" s="298" t="s">
        <v>3</v>
      </c>
      <c r="F14" s="299" t="s">
        <v>4</v>
      </c>
      <c r="G14" s="403"/>
      <c r="H14" s="412"/>
      <c r="I14" s="304" t="s">
        <v>3</v>
      </c>
      <c r="J14" s="300" t="s">
        <v>4</v>
      </c>
      <c r="K14" s="394"/>
      <c r="L14" s="443"/>
      <c r="M14" s="296" t="s">
        <v>3</v>
      </c>
      <c r="N14" s="302" t="s">
        <v>4</v>
      </c>
      <c r="O14" s="384"/>
    </row>
    <row r="15" spans="1:17" ht="15.95" customHeight="1" x14ac:dyDescent="0.25">
      <c r="A15" s="13" t="s">
        <v>79</v>
      </c>
      <c r="B15" s="385" t="s">
        <v>189</v>
      </c>
      <c r="C15" s="386"/>
      <c r="D15" s="386"/>
      <c r="E15" s="386"/>
      <c r="F15" s="386"/>
      <c r="G15" s="386"/>
      <c r="H15" s="386"/>
      <c r="I15" s="386"/>
      <c r="J15" s="386"/>
      <c r="K15" s="386"/>
      <c r="L15" s="386"/>
      <c r="M15" s="386"/>
      <c r="N15" s="386"/>
      <c r="O15" s="387"/>
    </row>
    <row r="16" spans="1:17" ht="15" customHeight="1" x14ac:dyDescent="0.25">
      <c r="A16" s="7" t="s">
        <v>201</v>
      </c>
      <c r="B16" s="66" t="s">
        <v>20</v>
      </c>
      <c r="C16" s="215"/>
      <c r="D16" s="200">
        <f>E16+G16</f>
        <v>923622</v>
      </c>
      <c r="E16" s="200">
        <f>E17+E18</f>
        <v>923622</v>
      </c>
      <c r="F16" s="200">
        <f>F17+F18</f>
        <v>685700</v>
      </c>
      <c r="G16" s="200">
        <f>G17+G18</f>
        <v>0</v>
      </c>
      <c r="H16" s="201">
        <f>H17+H18</f>
        <v>55736</v>
      </c>
      <c r="I16" s="201">
        <f>I17+I18</f>
        <v>55736</v>
      </c>
      <c r="J16" s="201">
        <f>J17+J18</f>
        <v>2600</v>
      </c>
      <c r="K16" s="201">
        <f>K17+K18</f>
        <v>0</v>
      </c>
      <c r="L16" s="81">
        <f>L17+L18</f>
        <v>979358</v>
      </c>
      <c r="M16" s="81">
        <f>M17+M18</f>
        <v>979358</v>
      </c>
      <c r="N16" s="81">
        <f>N17+N18</f>
        <v>688300</v>
      </c>
      <c r="O16" s="81">
        <f>O17+O18</f>
        <v>0</v>
      </c>
      <c r="P16" s="151"/>
      <c r="Q16" s="257" t="s">
        <v>435</v>
      </c>
    </row>
    <row r="17" spans="1:17" ht="15" customHeight="1" x14ac:dyDescent="0.25">
      <c r="A17" s="13"/>
      <c r="B17" s="66"/>
      <c r="C17" s="22" t="s">
        <v>32</v>
      </c>
      <c r="D17" s="197">
        <f>E17+G17</f>
        <v>3084</v>
      </c>
      <c r="E17" s="197">
        <v>3084</v>
      </c>
      <c r="F17" s="197"/>
      <c r="G17" s="197"/>
      <c r="H17" s="196">
        <f>I17+K17</f>
        <v>0</v>
      </c>
      <c r="I17" s="196"/>
      <c r="J17" s="196"/>
      <c r="K17" s="196"/>
      <c r="L17" s="10">
        <f>M17+O17</f>
        <v>3084</v>
      </c>
      <c r="M17" s="10">
        <f>E17+I17</f>
        <v>3084</v>
      </c>
      <c r="N17" s="10">
        <f>F17+J17</f>
        <v>0</v>
      </c>
      <c r="O17" s="10">
        <f>G17+K17</f>
        <v>0</v>
      </c>
      <c r="P17" s="229" t="s">
        <v>394</v>
      </c>
      <c r="Q17" s="151"/>
    </row>
    <row r="18" spans="1:17" ht="15" customHeight="1" x14ac:dyDescent="0.25">
      <c r="A18" s="87"/>
      <c r="B18" s="106"/>
      <c r="C18" s="22" t="s">
        <v>57</v>
      </c>
      <c r="D18" s="197">
        <f>E18+G18</f>
        <v>920538</v>
      </c>
      <c r="E18" s="197">
        <v>920538</v>
      </c>
      <c r="F18" s="197">
        <v>685700</v>
      </c>
      <c r="G18" s="197"/>
      <c r="H18" s="196">
        <f>I18+K18</f>
        <v>55736</v>
      </c>
      <c r="I18" s="196">
        <v>55736</v>
      </c>
      <c r="J18" s="196">
        <v>2600</v>
      </c>
      <c r="K18" s="196"/>
      <c r="L18" s="10">
        <f>M18+O18</f>
        <v>976274</v>
      </c>
      <c r="M18" s="10">
        <f>E18+I18</f>
        <v>976274</v>
      </c>
      <c r="N18" s="10">
        <f>F18+J18</f>
        <v>688300</v>
      </c>
      <c r="O18" s="10">
        <f>G18+K18</f>
        <v>0</v>
      </c>
      <c r="P18" s="229" t="s">
        <v>393</v>
      </c>
      <c r="Q18" s="151"/>
    </row>
    <row r="19" spans="1:17" ht="15" customHeight="1" x14ac:dyDescent="0.25">
      <c r="A19" s="13" t="s">
        <v>80</v>
      </c>
      <c r="B19" s="66" t="s">
        <v>62</v>
      </c>
      <c r="C19" s="22" t="s">
        <v>57</v>
      </c>
      <c r="D19" s="197">
        <f>E19+G19</f>
        <v>436859</v>
      </c>
      <c r="E19" s="197">
        <v>436859</v>
      </c>
      <c r="F19" s="197">
        <v>324881</v>
      </c>
      <c r="G19" s="197"/>
      <c r="H19" s="196">
        <f>I19+K19</f>
        <v>385</v>
      </c>
      <c r="I19" s="196">
        <v>385</v>
      </c>
      <c r="J19" s="196">
        <v>294</v>
      </c>
      <c r="K19" s="196"/>
      <c r="L19" s="10">
        <f>M19+O19</f>
        <v>437244</v>
      </c>
      <c r="M19" s="10">
        <f>E19+I19</f>
        <v>437244</v>
      </c>
      <c r="N19" s="10">
        <f>F19+J19</f>
        <v>325175</v>
      </c>
      <c r="O19" s="10">
        <f>G19+K19</f>
        <v>0</v>
      </c>
      <c r="P19" s="229" t="s">
        <v>392</v>
      </c>
      <c r="Q19" s="151"/>
    </row>
    <row r="20" spans="1:17" ht="15" customHeight="1" x14ac:dyDescent="0.25">
      <c r="A20" s="7" t="s">
        <v>81</v>
      </c>
      <c r="B20" s="21" t="s">
        <v>35</v>
      </c>
      <c r="C20" s="22" t="s">
        <v>57</v>
      </c>
      <c r="D20" s="197">
        <f>E20+G20</f>
        <v>489362</v>
      </c>
      <c r="E20" s="197">
        <v>489362</v>
      </c>
      <c r="F20" s="197">
        <v>362916</v>
      </c>
      <c r="G20" s="197"/>
      <c r="H20" s="196">
        <f>I20+K20</f>
        <v>385</v>
      </c>
      <c r="I20" s="196">
        <v>385</v>
      </c>
      <c r="J20" s="196">
        <v>294</v>
      </c>
      <c r="K20" s="196"/>
      <c r="L20" s="10">
        <f>M20+O20</f>
        <v>489747</v>
      </c>
      <c r="M20" s="10">
        <f>E20+I20</f>
        <v>489747</v>
      </c>
      <c r="N20" s="10">
        <f>F20+J20</f>
        <v>363210</v>
      </c>
      <c r="O20" s="10">
        <f>G20+K20</f>
        <v>0</v>
      </c>
      <c r="P20" s="229" t="s">
        <v>391</v>
      </c>
      <c r="Q20" s="151"/>
    </row>
    <row r="21" spans="1:17" ht="15" customHeight="1" x14ac:dyDescent="0.25">
      <c r="A21" s="7" t="s">
        <v>82</v>
      </c>
      <c r="B21" s="21" t="s">
        <v>175</v>
      </c>
      <c r="C21" s="22" t="s">
        <v>57</v>
      </c>
      <c r="D21" s="197">
        <f>E21+G21</f>
        <v>672450</v>
      </c>
      <c r="E21" s="197">
        <v>672450</v>
      </c>
      <c r="F21" s="197">
        <v>498727</v>
      </c>
      <c r="G21" s="197"/>
      <c r="H21" s="196">
        <f>I21+K21</f>
        <v>771</v>
      </c>
      <c r="I21" s="196">
        <v>771</v>
      </c>
      <c r="J21" s="196">
        <v>589</v>
      </c>
      <c r="K21" s="196"/>
      <c r="L21" s="10">
        <f>M21+O21</f>
        <v>673221</v>
      </c>
      <c r="M21" s="10">
        <f>E21+I21</f>
        <v>673221</v>
      </c>
      <c r="N21" s="10">
        <f>F21+J21</f>
        <v>499316</v>
      </c>
      <c r="O21" s="10">
        <f>G21+K21</f>
        <v>0</v>
      </c>
      <c r="P21" s="229" t="s">
        <v>390</v>
      </c>
      <c r="Q21" s="151"/>
    </row>
    <row r="22" spans="1:17" ht="15" customHeight="1" x14ac:dyDescent="0.25">
      <c r="A22" s="7" t="s">
        <v>83</v>
      </c>
      <c r="B22" s="21" t="s">
        <v>183</v>
      </c>
      <c r="C22" s="22" t="s">
        <v>57</v>
      </c>
      <c r="D22" s="197">
        <f>E22+G22</f>
        <v>393865</v>
      </c>
      <c r="E22" s="197">
        <v>393865</v>
      </c>
      <c r="F22" s="197">
        <v>292545</v>
      </c>
      <c r="G22" s="197"/>
      <c r="H22" s="196">
        <f>I22+K22</f>
        <v>385</v>
      </c>
      <c r="I22" s="196">
        <v>385</v>
      </c>
      <c r="J22" s="196">
        <v>294</v>
      </c>
      <c r="K22" s="196"/>
      <c r="L22" s="10">
        <f>M22+O22</f>
        <v>394250</v>
      </c>
      <c r="M22" s="10">
        <f>E22+I22</f>
        <v>394250</v>
      </c>
      <c r="N22" s="10">
        <f>F22+J22</f>
        <v>292839</v>
      </c>
      <c r="O22" s="10">
        <f>G22+K22</f>
        <v>0</v>
      </c>
      <c r="P22" s="229" t="s">
        <v>389</v>
      </c>
      <c r="Q22" s="151"/>
    </row>
    <row r="23" spans="1:17" ht="15" customHeight="1" x14ac:dyDescent="0.25">
      <c r="A23" s="11" t="s">
        <v>84</v>
      </c>
      <c r="B23" s="12" t="s">
        <v>163</v>
      </c>
      <c r="C23" s="22" t="s">
        <v>57</v>
      </c>
      <c r="D23" s="197">
        <f>E23+G23</f>
        <v>244143</v>
      </c>
      <c r="E23" s="197">
        <v>244143</v>
      </c>
      <c r="F23" s="197">
        <v>180634</v>
      </c>
      <c r="G23" s="197"/>
      <c r="H23" s="196">
        <f>I23+K23</f>
        <v>385</v>
      </c>
      <c r="I23" s="196">
        <v>385</v>
      </c>
      <c r="J23" s="196">
        <v>294</v>
      </c>
      <c r="K23" s="196"/>
      <c r="L23" s="10">
        <f>M23+O23</f>
        <v>244528</v>
      </c>
      <c r="M23" s="10">
        <f>E23+I23</f>
        <v>244528</v>
      </c>
      <c r="N23" s="10">
        <f>F23+J23</f>
        <v>180928</v>
      </c>
      <c r="O23" s="10">
        <f>G23+K23</f>
        <v>0</v>
      </c>
      <c r="P23" s="229" t="s">
        <v>388</v>
      </c>
      <c r="Q23" s="151"/>
    </row>
    <row r="24" spans="1:17" ht="15" customHeight="1" x14ac:dyDescent="0.25">
      <c r="A24" s="13" t="s">
        <v>85</v>
      </c>
      <c r="B24" s="23" t="s">
        <v>422</v>
      </c>
      <c r="C24" s="22" t="s">
        <v>57</v>
      </c>
      <c r="D24" s="197">
        <f>E24+G24</f>
        <v>373011</v>
      </c>
      <c r="E24" s="197">
        <v>373011</v>
      </c>
      <c r="F24" s="197">
        <v>277168</v>
      </c>
      <c r="G24" s="197"/>
      <c r="H24" s="196">
        <f>I24+K24</f>
        <v>385</v>
      </c>
      <c r="I24" s="196">
        <v>385</v>
      </c>
      <c r="J24" s="196">
        <v>294</v>
      </c>
      <c r="K24" s="196"/>
      <c r="L24" s="10">
        <f>M24+O24</f>
        <v>373396</v>
      </c>
      <c r="M24" s="10">
        <f>E24+I24</f>
        <v>373396</v>
      </c>
      <c r="N24" s="10">
        <f>F24+J24</f>
        <v>277462</v>
      </c>
      <c r="O24" s="10">
        <f>G24+K24</f>
        <v>0</v>
      </c>
      <c r="P24" s="229" t="s">
        <v>387</v>
      </c>
      <c r="Q24" s="228">
        <f>L17+L58</f>
        <v>10896</v>
      </c>
    </row>
    <row r="25" spans="1:17" ht="15" customHeight="1" x14ac:dyDescent="0.25">
      <c r="A25" s="7" t="s">
        <v>86</v>
      </c>
      <c r="B25" s="21" t="s">
        <v>45</v>
      </c>
      <c r="C25" s="22" t="s">
        <v>57</v>
      </c>
      <c r="D25" s="197">
        <f>E25+G25</f>
        <v>178910</v>
      </c>
      <c r="E25" s="197">
        <v>178910</v>
      </c>
      <c r="F25" s="197">
        <v>133730</v>
      </c>
      <c r="G25" s="197"/>
      <c r="H25" s="196">
        <f>I25+K25</f>
        <v>-38015</v>
      </c>
      <c r="I25" s="196">
        <v>-38015</v>
      </c>
      <c r="J25" s="196">
        <v>-26890</v>
      </c>
      <c r="K25" s="196"/>
      <c r="L25" s="10">
        <f>M25+O25</f>
        <v>140895</v>
      </c>
      <c r="M25" s="10">
        <f>E25+I25</f>
        <v>140895</v>
      </c>
      <c r="N25" s="10">
        <f>F25+J25</f>
        <v>106840</v>
      </c>
      <c r="O25" s="10">
        <f>G25+K25</f>
        <v>0</v>
      </c>
      <c r="P25" s="229" t="s">
        <v>386</v>
      </c>
      <c r="Q25" s="228">
        <f>SUM(L18:L57)</f>
        <v>8904465</v>
      </c>
    </row>
    <row r="26" spans="1:17" ht="15" customHeight="1" x14ac:dyDescent="0.25">
      <c r="A26" s="7" t="s">
        <v>87</v>
      </c>
      <c r="B26" s="21" t="s">
        <v>166</v>
      </c>
      <c r="C26" s="9" t="s">
        <v>57</v>
      </c>
      <c r="D26" s="197">
        <f>E26+G26</f>
        <v>413198</v>
      </c>
      <c r="E26" s="197">
        <v>413198</v>
      </c>
      <c r="F26" s="197">
        <v>305318</v>
      </c>
      <c r="G26" s="197"/>
      <c r="H26" s="196">
        <f>I26+K26</f>
        <v>578</v>
      </c>
      <c r="I26" s="196">
        <v>578</v>
      </c>
      <c r="J26" s="196">
        <v>441</v>
      </c>
      <c r="K26" s="196"/>
      <c r="L26" s="10">
        <f>M26+O26</f>
        <v>413776</v>
      </c>
      <c r="M26" s="10">
        <f>E26+I26</f>
        <v>413776</v>
      </c>
      <c r="N26" s="10">
        <f>F26+J26</f>
        <v>305759</v>
      </c>
      <c r="O26" s="10">
        <f>G26+K26</f>
        <v>0</v>
      </c>
      <c r="P26" s="229" t="s">
        <v>385</v>
      </c>
      <c r="Q26" s="151"/>
    </row>
    <row r="27" spans="1:17" ht="15" customHeight="1" x14ac:dyDescent="0.25">
      <c r="A27" s="7" t="s">
        <v>88</v>
      </c>
      <c r="B27" s="21" t="s">
        <v>165</v>
      </c>
      <c r="C27" s="9" t="s">
        <v>57</v>
      </c>
      <c r="D27" s="197">
        <f>E27+G27</f>
        <v>513527</v>
      </c>
      <c r="E27" s="197">
        <v>513527</v>
      </c>
      <c r="F27" s="197">
        <v>379276</v>
      </c>
      <c r="G27" s="197"/>
      <c r="H27" s="196">
        <f>I27+K27</f>
        <v>674</v>
      </c>
      <c r="I27" s="196">
        <v>674</v>
      </c>
      <c r="J27" s="196">
        <v>515</v>
      </c>
      <c r="K27" s="196"/>
      <c r="L27" s="10">
        <f>M27+O27</f>
        <v>514201</v>
      </c>
      <c r="M27" s="10">
        <f>E27+I27</f>
        <v>514201</v>
      </c>
      <c r="N27" s="10">
        <f>F27+J27</f>
        <v>379791</v>
      </c>
      <c r="O27" s="10">
        <f>G27+K27</f>
        <v>0</v>
      </c>
      <c r="P27" s="227" t="s">
        <v>190</v>
      </c>
      <c r="Q27" s="226">
        <f>SUM(Q17:Q26)</f>
        <v>8915361</v>
      </c>
    </row>
    <row r="28" spans="1:17" ht="15" customHeight="1" x14ac:dyDescent="0.25">
      <c r="A28" s="7" t="s">
        <v>89</v>
      </c>
      <c r="B28" s="21" t="s">
        <v>164</v>
      </c>
      <c r="C28" s="9" t="s">
        <v>57</v>
      </c>
      <c r="D28" s="197">
        <f>E28+G28</f>
        <v>545874</v>
      </c>
      <c r="E28" s="197">
        <v>545874</v>
      </c>
      <c r="F28" s="197">
        <v>402542</v>
      </c>
      <c r="G28" s="197"/>
      <c r="H28" s="196">
        <f>I28+K28</f>
        <v>578</v>
      </c>
      <c r="I28" s="196">
        <v>578</v>
      </c>
      <c r="J28" s="196">
        <v>441</v>
      </c>
      <c r="K28" s="196"/>
      <c r="L28" s="10">
        <f>M28+O28</f>
        <v>546452</v>
      </c>
      <c r="M28" s="10">
        <f>E28+I28</f>
        <v>546452</v>
      </c>
      <c r="N28" s="10">
        <f>F28+J28</f>
        <v>402983</v>
      </c>
      <c r="O28" s="10">
        <f>G28+K28</f>
        <v>0</v>
      </c>
      <c r="P28" s="151"/>
      <c r="Q28" s="151"/>
    </row>
    <row r="29" spans="1:17" ht="15" customHeight="1" x14ac:dyDescent="0.25">
      <c r="A29" s="7" t="s">
        <v>90</v>
      </c>
      <c r="B29" s="21" t="s">
        <v>510</v>
      </c>
      <c r="C29" s="9" t="s">
        <v>57</v>
      </c>
      <c r="D29" s="197">
        <f>E29+G29</f>
        <v>597122</v>
      </c>
      <c r="E29" s="197">
        <v>597122</v>
      </c>
      <c r="F29" s="197">
        <v>440295</v>
      </c>
      <c r="G29" s="197"/>
      <c r="H29" s="196">
        <f>I29+K29</f>
        <v>770</v>
      </c>
      <c r="I29" s="196">
        <v>770</v>
      </c>
      <c r="J29" s="196">
        <v>588</v>
      </c>
      <c r="K29" s="196"/>
      <c r="L29" s="10">
        <f>M29+O29</f>
        <v>597892</v>
      </c>
      <c r="M29" s="10">
        <f>E29+I29</f>
        <v>597892</v>
      </c>
      <c r="N29" s="10">
        <f>F29+J29</f>
        <v>440883</v>
      </c>
      <c r="O29" s="10">
        <f>G29+K29</f>
        <v>0</v>
      </c>
      <c r="P29" s="151"/>
      <c r="Q29" s="151">
        <f>Q27-L59</f>
        <v>0</v>
      </c>
    </row>
    <row r="30" spans="1:17" ht="15" customHeight="1" x14ac:dyDescent="0.25">
      <c r="A30" s="7" t="s">
        <v>91</v>
      </c>
      <c r="B30" s="24" t="s">
        <v>52</v>
      </c>
      <c r="C30" s="22" t="s">
        <v>57</v>
      </c>
      <c r="D30" s="197">
        <f>E30+G30</f>
        <v>119356</v>
      </c>
      <c r="E30" s="197">
        <v>119356</v>
      </c>
      <c r="F30" s="197">
        <v>88827</v>
      </c>
      <c r="G30" s="197"/>
      <c r="H30" s="196">
        <f>I30+K30</f>
        <v>-31758</v>
      </c>
      <c r="I30" s="196">
        <v>-31758</v>
      </c>
      <c r="J30" s="196">
        <v>-22856</v>
      </c>
      <c r="K30" s="196"/>
      <c r="L30" s="10">
        <f>M30+O30</f>
        <v>87598</v>
      </c>
      <c r="M30" s="10">
        <f>E30+I30</f>
        <v>87598</v>
      </c>
      <c r="N30" s="10">
        <f>F30+J30</f>
        <v>65971</v>
      </c>
      <c r="O30" s="10">
        <f>G30+K30</f>
        <v>0</v>
      </c>
    </row>
    <row r="31" spans="1:17" ht="15" customHeight="1" x14ac:dyDescent="0.25">
      <c r="A31" s="7" t="s">
        <v>92</v>
      </c>
      <c r="B31" s="24" t="s">
        <v>51</v>
      </c>
      <c r="C31" s="22" t="s">
        <v>57</v>
      </c>
      <c r="D31" s="197">
        <f>E31+G31</f>
        <v>151694</v>
      </c>
      <c r="E31" s="197">
        <v>151694</v>
      </c>
      <c r="F31" s="197">
        <v>113328</v>
      </c>
      <c r="G31" s="197"/>
      <c r="H31" s="196">
        <f>I31+K31</f>
        <v>193</v>
      </c>
      <c r="I31" s="196">
        <v>193</v>
      </c>
      <c r="J31" s="196">
        <v>147</v>
      </c>
      <c r="K31" s="196"/>
      <c r="L31" s="10">
        <f>M31+O31</f>
        <v>151887</v>
      </c>
      <c r="M31" s="10">
        <f>E31+I31</f>
        <v>151887</v>
      </c>
      <c r="N31" s="10">
        <f>F31+J31</f>
        <v>113475</v>
      </c>
      <c r="O31" s="10">
        <f>G31+K31</f>
        <v>0</v>
      </c>
    </row>
    <row r="32" spans="1:17" ht="15" customHeight="1" x14ac:dyDescent="0.25">
      <c r="A32" s="7" t="s">
        <v>93</v>
      </c>
      <c r="B32" s="21" t="s">
        <v>47</v>
      </c>
      <c r="C32" s="22" t="s">
        <v>57</v>
      </c>
      <c r="D32" s="197">
        <f>E32+G32</f>
        <v>183415</v>
      </c>
      <c r="E32" s="197">
        <v>183415</v>
      </c>
      <c r="F32" s="197">
        <v>137154</v>
      </c>
      <c r="G32" s="197"/>
      <c r="H32" s="196">
        <f>I32+K32</f>
        <v>193</v>
      </c>
      <c r="I32" s="196">
        <v>193</v>
      </c>
      <c r="J32" s="196">
        <v>147</v>
      </c>
      <c r="K32" s="196"/>
      <c r="L32" s="10">
        <f>M32+O32</f>
        <v>183608</v>
      </c>
      <c r="M32" s="10">
        <f>E32+I32</f>
        <v>183608</v>
      </c>
      <c r="N32" s="10">
        <f>F32+J32</f>
        <v>137301</v>
      </c>
      <c r="O32" s="10">
        <f>G32+K32</f>
        <v>0</v>
      </c>
    </row>
    <row r="33" spans="1:15" ht="15" customHeight="1" x14ac:dyDescent="0.25">
      <c r="A33" s="7" t="s">
        <v>94</v>
      </c>
      <c r="B33" s="21" t="s">
        <v>50</v>
      </c>
      <c r="C33" s="22" t="s">
        <v>57</v>
      </c>
      <c r="D33" s="197">
        <f>E33+G33</f>
        <v>169025</v>
      </c>
      <c r="E33" s="197">
        <v>169025</v>
      </c>
      <c r="F33" s="197">
        <v>126345</v>
      </c>
      <c r="G33" s="197"/>
      <c r="H33" s="196">
        <f>I33+K33</f>
        <v>193</v>
      </c>
      <c r="I33" s="196">
        <v>193</v>
      </c>
      <c r="J33" s="196">
        <v>147</v>
      </c>
      <c r="K33" s="196"/>
      <c r="L33" s="10">
        <f>M33+O33</f>
        <v>169218</v>
      </c>
      <c r="M33" s="10">
        <f>E33+I33</f>
        <v>169218</v>
      </c>
      <c r="N33" s="10">
        <f>F33+J33</f>
        <v>126492</v>
      </c>
      <c r="O33" s="10">
        <f>G33+K33</f>
        <v>0</v>
      </c>
    </row>
    <row r="34" spans="1:15" ht="15" customHeight="1" x14ac:dyDescent="0.25">
      <c r="A34" s="7" t="s">
        <v>95</v>
      </c>
      <c r="B34" s="21" t="s">
        <v>181</v>
      </c>
      <c r="C34" s="22" t="s">
        <v>57</v>
      </c>
      <c r="D34" s="197">
        <f>E34+G34</f>
        <v>265147</v>
      </c>
      <c r="E34" s="197">
        <v>265147</v>
      </c>
      <c r="F34" s="197">
        <v>197374</v>
      </c>
      <c r="G34" s="197"/>
      <c r="H34" s="196">
        <f>I34+K34</f>
        <v>385</v>
      </c>
      <c r="I34" s="196">
        <v>385</v>
      </c>
      <c r="J34" s="196">
        <v>294</v>
      </c>
      <c r="K34" s="196"/>
      <c r="L34" s="10">
        <f>M34+O34</f>
        <v>265532</v>
      </c>
      <c r="M34" s="10">
        <f>E34+I34</f>
        <v>265532</v>
      </c>
      <c r="N34" s="10">
        <f>F34+J34</f>
        <v>197668</v>
      </c>
      <c r="O34" s="10">
        <f>G34+K34</f>
        <v>0</v>
      </c>
    </row>
    <row r="35" spans="1:15" ht="15" customHeight="1" x14ac:dyDescent="0.25">
      <c r="A35" s="7" t="s">
        <v>96</v>
      </c>
      <c r="B35" s="21" t="s">
        <v>49</v>
      </c>
      <c r="C35" s="22" t="s">
        <v>57</v>
      </c>
      <c r="D35" s="197">
        <f>E35+G35</f>
        <v>118669</v>
      </c>
      <c r="E35" s="197">
        <v>118669</v>
      </c>
      <c r="F35" s="197">
        <v>89961</v>
      </c>
      <c r="G35" s="197"/>
      <c r="H35" s="196">
        <f>I35+K35</f>
        <v>-2631</v>
      </c>
      <c r="I35" s="196">
        <v>-2631</v>
      </c>
      <c r="J35" s="196">
        <v>-1590</v>
      </c>
      <c r="K35" s="196"/>
      <c r="L35" s="10">
        <f>M35+O35</f>
        <v>116038</v>
      </c>
      <c r="M35" s="10">
        <f>E35+I35</f>
        <v>116038</v>
      </c>
      <c r="N35" s="10">
        <f>F35+J35</f>
        <v>88371</v>
      </c>
      <c r="O35" s="10">
        <f>G35+K35</f>
        <v>0</v>
      </c>
    </row>
    <row r="36" spans="1:15" ht="15" customHeight="1" x14ac:dyDescent="0.25">
      <c r="A36" s="7" t="s">
        <v>97</v>
      </c>
      <c r="B36" s="21" t="s">
        <v>48</v>
      </c>
      <c r="C36" s="22" t="s">
        <v>57</v>
      </c>
      <c r="D36" s="197">
        <f>E36+G36</f>
        <v>117728</v>
      </c>
      <c r="E36" s="197">
        <v>117728</v>
      </c>
      <c r="F36" s="197">
        <v>88088</v>
      </c>
      <c r="G36" s="197"/>
      <c r="H36" s="196">
        <f>I36+K36</f>
        <v>193</v>
      </c>
      <c r="I36" s="196">
        <v>193</v>
      </c>
      <c r="J36" s="196">
        <v>147</v>
      </c>
      <c r="K36" s="196"/>
      <c r="L36" s="10">
        <f>M36+O36</f>
        <v>117921</v>
      </c>
      <c r="M36" s="10">
        <f>E36+I36</f>
        <v>117921</v>
      </c>
      <c r="N36" s="10">
        <f>F36+J36</f>
        <v>88235</v>
      </c>
      <c r="O36" s="10">
        <f>G36+K36</f>
        <v>0</v>
      </c>
    </row>
    <row r="37" spans="1:15" ht="15" customHeight="1" x14ac:dyDescent="0.25">
      <c r="A37" s="7" t="s">
        <v>98</v>
      </c>
      <c r="B37" s="24" t="s">
        <v>53</v>
      </c>
      <c r="C37" s="22" t="s">
        <v>57</v>
      </c>
      <c r="D37" s="197">
        <f>E37+G37</f>
        <v>221061</v>
      </c>
      <c r="E37" s="197">
        <v>221061</v>
      </c>
      <c r="F37" s="197">
        <v>164753</v>
      </c>
      <c r="G37" s="197"/>
      <c r="H37" s="196">
        <f>I37+K37</f>
        <v>385</v>
      </c>
      <c r="I37" s="196">
        <v>385</v>
      </c>
      <c r="J37" s="196">
        <v>294</v>
      </c>
      <c r="K37" s="196"/>
      <c r="L37" s="10">
        <f>M37+O37</f>
        <v>221446</v>
      </c>
      <c r="M37" s="10">
        <f>E37+I37</f>
        <v>221446</v>
      </c>
      <c r="N37" s="10">
        <f>F37+J37</f>
        <v>165047</v>
      </c>
      <c r="O37" s="10">
        <f>G37+K37</f>
        <v>0</v>
      </c>
    </row>
    <row r="38" spans="1:15" ht="15" customHeight="1" x14ac:dyDescent="0.25">
      <c r="A38" s="27" t="s">
        <v>99</v>
      </c>
      <c r="B38" s="474" t="s">
        <v>509</v>
      </c>
      <c r="C38" s="22" t="s">
        <v>57</v>
      </c>
      <c r="D38" s="197">
        <f>E38+G38</f>
        <v>0</v>
      </c>
      <c r="E38" s="197"/>
      <c r="F38" s="197"/>
      <c r="G38" s="197"/>
      <c r="H38" s="196">
        <f>I38+K38</f>
        <v>38271</v>
      </c>
      <c r="I38" s="196">
        <v>38271</v>
      </c>
      <c r="J38" s="196">
        <v>27086</v>
      </c>
      <c r="K38" s="196"/>
      <c r="L38" s="10">
        <f>M38+O38</f>
        <v>38271</v>
      </c>
      <c r="M38" s="10">
        <f>E38+I38</f>
        <v>38271</v>
      </c>
      <c r="N38" s="10">
        <f>F38+J38</f>
        <v>27086</v>
      </c>
      <c r="O38" s="10"/>
    </row>
    <row r="39" spans="1:15" ht="15" customHeight="1" x14ac:dyDescent="0.25">
      <c r="A39" s="7" t="s">
        <v>100</v>
      </c>
      <c r="B39" s="21" t="s">
        <v>71</v>
      </c>
      <c r="C39" s="22" t="s">
        <v>57</v>
      </c>
      <c r="D39" s="197">
        <f>E39+G39</f>
        <v>71068</v>
      </c>
      <c r="E39" s="197">
        <v>71068</v>
      </c>
      <c r="F39" s="197">
        <v>52722</v>
      </c>
      <c r="G39" s="197"/>
      <c r="H39" s="196">
        <f>I39+K39</f>
        <v>0</v>
      </c>
      <c r="I39" s="196"/>
      <c r="J39" s="196"/>
      <c r="K39" s="196"/>
      <c r="L39" s="10">
        <f>M39+O39</f>
        <v>71068</v>
      </c>
      <c r="M39" s="10">
        <f>E39+I39</f>
        <v>71068</v>
      </c>
      <c r="N39" s="10">
        <f>F39+J39</f>
        <v>52722</v>
      </c>
      <c r="O39" s="10">
        <f>G39+K39</f>
        <v>0</v>
      </c>
    </row>
    <row r="40" spans="1:15" ht="15" customHeight="1" x14ac:dyDescent="0.25">
      <c r="A40" s="7" t="s">
        <v>101</v>
      </c>
      <c r="B40" s="21" t="s">
        <v>44</v>
      </c>
      <c r="C40" s="22" t="s">
        <v>57</v>
      </c>
      <c r="D40" s="197">
        <f>E40+G40</f>
        <v>170171</v>
      </c>
      <c r="E40" s="197">
        <v>170171</v>
      </c>
      <c r="F40" s="197">
        <v>124650</v>
      </c>
      <c r="G40" s="197"/>
      <c r="H40" s="196">
        <f>I40+K40</f>
        <v>193</v>
      </c>
      <c r="I40" s="196">
        <v>193</v>
      </c>
      <c r="J40" s="196">
        <v>147</v>
      </c>
      <c r="K40" s="196"/>
      <c r="L40" s="10">
        <f>M40+O40</f>
        <v>170364</v>
      </c>
      <c r="M40" s="10">
        <f>E40+I40</f>
        <v>170364</v>
      </c>
      <c r="N40" s="10">
        <f>F40+J40</f>
        <v>124797</v>
      </c>
      <c r="O40" s="10">
        <f>G40+K40</f>
        <v>0</v>
      </c>
    </row>
    <row r="41" spans="1:15" ht="15" customHeight="1" x14ac:dyDescent="0.25">
      <c r="A41" s="27" t="s">
        <v>102</v>
      </c>
      <c r="B41" s="473" t="s">
        <v>508</v>
      </c>
      <c r="C41" s="22" t="s">
        <v>57</v>
      </c>
      <c r="D41" s="197">
        <f>E41+G41</f>
        <v>0</v>
      </c>
      <c r="E41" s="197"/>
      <c r="F41" s="197"/>
      <c r="G41" s="197"/>
      <c r="H41" s="196">
        <f>I41+K41</f>
        <v>31887</v>
      </c>
      <c r="I41" s="196">
        <v>31887</v>
      </c>
      <c r="J41" s="196">
        <v>22955</v>
      </c>
      <c r="K41" s="196"/>
      <c r="L41" s="10">
        <f>M41+O41</f>
        <v>31887</v>
      </c>
      <c r="M41" s="10">
        <f>E41+I41</f>
        <v>31887</v>
      </c>
      <c r="N41" s="10">
        <f>F41+J41</f>
        <v>22955</v>
      </c>
      <c r="O41" s="10">
        <f>G41+K41</f>
        <v>0</v>
      </c>
    </row>
    <row r="42" spans="1:15" ht="15" customHeight="1" x14ac:dyDescent="0.25">
      <c r="A42" s="7" t="s">
        <v>103</v>
      </c>
      <c r="B42" s="24" t="s">
        <v>43</v>
      </c>
      <c r="C42" s="22" t="s">
        <v>57</v>
      </c>
      <c r="D42" s="197">
        <f>E42+G42</f>
        <v>85106</v>
      </c>
      <c r="E42" s="197">
        <v>85106</v>
      </c>
      <c r="F42" s="197">
        <v>62731</v>
      </c>
      <c r="G42" s="197"/>
      <c r="H42" s="196">
        <f>I42+K42</f>
        <v>0</v>
      </c>
      <c r="I42" s="196"/>
      <c r="J42" s="196"/>
      <c r="K42" s="196"/>
      <c r="L42" s="10">
        <f>M42+O42</f>
        <v>85106</v>
      </c>
      <c r="M42" s="10">
        <f>E42+I42</f>
        <v>85106</v>
      </c>
      <c r="N42" s="10">
        <f>F42+J42</f>
        <v>62731</v>
      </c>
      <c r="O42" s="10">
        <f>G42+K42</f>
        <v>0</v>
      </c>
    </row>
    <row r="43" spans="1:15" ht="15" customHeight="1" x14ac:dyDescent="0.25">
      <c r="A43" s="7" t="s">
        <v>104</v>
      </c>
      <c r="B43" s="21" t="s">
        <v>176</v>
      </c>
      <c r="C43" s="22" t="s">
        <v>57</v>
      </c>
      <c r="D43" s="197">
        <f>E43+G43</f>
        <v>76373</v>
      </c>
      <c r="E43" s="197">
        <v>76373</v>
      </c>
      <c r="F43" s="197">
        <v>56866</v>
      </c>
      <c r="G43" s="197"/>
      <c r="H43" s="196">
        <f>I43+K43</f>
        <v>0</v>
      </c>
      <c r="I43" s="196"/>
      <c r="J43" s="196"/>
      <c r="K43" s="196"/>
      <c r="L43" s="10">
        <f>M43+O43</f>
        <v>76373</v>
      </c>
      <c r="M43" s="10">
        <f>E43+I43</f>
        <v>76373</v>
      </c>
      <c r="N43" s="10">
        <f>F43+J43</f>
        <v>56866</v>
      </c>
      <c r="O43" s="10">
        <f>G43+K43</f>
        <v>0</v>
      </c>
    </row>
    <row r="44" spans="1:15" ht="15" customHeight="1" x14ac:dyDescent="0.25">
      <c r="A44" s="7" t="s">
        <v>105</v>
      </c>
      <c r="B44" s="21" t="s">
        <v>167</v>
      </c>
      <c r="C44" s="22" t="s">
        <v>57</v>
      </c>
      <c r="D44" s="197">
        <f>E44+G44</f>
        <v>160642</v>
      </c>
      <c r="E44" s="197">
        <v>160642</v>
      </c>
      <c r="F44" s="197">
        <v>117173</v>
      </c>
      <c r="G44" s="197"/>
      <c r="H44" s="196">
        <f>I44+K44</f>
        <v>0</v>
      </c>
      <c r="I44" s="196"/>
      <c r="J44" s="196"/>
      <c r="K44" s="196"/>
      <c r="L44" s="10">
        <f>M44+O44</f>
        <v>160642</v>
      </c>
      <c r="M44" s="10">
        <f>E44+I44</f>
        <v>160642</v>
      </c>
      <c r="N44" s="10">
        <f>F44+J44</f>
        <v>117173</v>
      </c>
      <c r="O44" s="10">
        <f>G44+K44</f>
        <v>0</v>
      </c>
    </row>
    <row r="45" spans="1:15" ht="15" customHeight="1" x14ac:dyDescent="0.25">
      <c r="A45" s="7" t="s">
        <v>106</v>
      </c>
      <c r="B45" s="21" t="s">
        <v>36</v>
      </c>
      <c r="C45" s="22" t="s">
        <v>57</v>
      </c>
      <c r="D45" s="197">
        <f>E45+G45</f>
        <v>87332</v>
      </c>
      <c r="E45" s="197">
        <v>87332</v>
      </c>
      <c r="F45" s="197">
        <v>63706</v>
      </c>
      <c r="G45" s="197"/>
      <c r="H45" s="196">
        <f>I45+K45</f>
        <v>0</v>
      </c>
      <c r="I45" s="196"/>
      <c r="J45" s="196"/>
      <c r="K45" s="196"/>
      <c r="L45" s="10">
        <f>M45+O45</f>
        <v>87332</v>
      </c>
      <c r="M45" s="10">
        <f>E45+I45</f>
        <v>87332</v>
      </c>
      <c r="N45" s="10">
        <f>F45+J45</f>
        <v>63706</v>
      </c>
      <c r="O45" s="10">
        <f>G45+K45</f>
        <v>0</v>
      </c>
    </row>
    <row r="46" spans="1:15" ht="15" customHeight="1" x14ac:dyDescent="0.25">
      <c r="A46" s="7" t="s">
        <v>107</v>
      </c>
      <c r="B46" s="21" t="s">
        <v>38</v>
      </c>
      <c r="C46" s="22" t="s">
        <v>57</v>
      </c>
      <c r="D46" s="197">
        <f>E46+G46</f>
        <v>89708</v>
      </c>
      <c r="E46" s="197">
        <v>89708</v>
      </c>
      <c r="F46" s="197">
        <v>65419</v>
      </c>
      <c r="G46" s="197"/>
      <c r="H46" s="196">
        <f>I46+K46</f>
        <v>0</v>
      </c>
      <c r="I46" s="196"/>
      <c r="J46" s="196"/>
      <c r="K46" s="196"/>
      <c r="L46" s="10">
        <f>M46+O46</f>
        <v>89708</v>
      </c>
      <c r="M46" s="10">
        <f>E46+I46</f>
        <v>89708</v>
      </c>
      <c r="N46" s="10">
        <f>F46+J46</f>
        <v>65419</v>
      </c>
      <c r="O46" s="10">
        <f>G46+K46</f>
        <v>0</v>
      </c>
    </row>
    <row r="47" spans="1:15" ht="15" customHeight="1" x14ac:dyDescent="0.25">
      <c r="A47" s="7" t="s">
        <v>108</v>
      </c>
      <c r="B47" s="21" t="s">
        <v>40</v>
      </c>
      <c r="C47" s="22" t="s">
        <v>57</v>
      </c>
      <c r="D47" s="197">
        <f>E47+G47</f>
        <v>182714</v>
      </c>
      <c r="E47" s="197">
        <v>182714</v>
      </c>
      <c r="F47" s="197">
        <v>133230</v>
      </c>
      <c r="G47" s="197"/>
      <c r="H47" s="196">
        <f>I47+K47</f>
        <v>0</v>
      </c>
      <c r="I47" s="196"/>
      <c r="J47" s="196"/>
      <c r="K47" s="196"/>
      <c r="L47" s="10">
        <f>M47+O47</f>
        <v>182714</v>
      </c>
      <c r="M47" s="10">
        <f>E47+I47</f>
        <v>182714</v>
      </c>
      <c r="N47" s="10">
        <f>F47+J47</f>
        <v>133230</v>
      </c>
      <c r="O47" s="10">
        <f>G47+K47</f>
        <v>0</v>
      </c>
    </row>
    <row r="48" spans="1:15" ht="15" customHeight="1" x14ac:dyDescent="0.25">
      <c r="A48" s="7" t="s">
        <v>109</v>
      </c>
      <c r="B48" s="21" t="s">
        <v>39</v>
      </c>
      <c r="C48" s="22" t="s">
        <v>57</v>
      </c>
      <c r="D48" s="197">
        <f>E48+G48</f>
        <v>93424</v>
      </c>
      <c r="E48" s="197">
        <v>93424</v>
      </c>
      <c r="F48" s="197">
        <v>68338</v>
      </c>
      <c r="G48" s="197"/>
      <c r="H48" s="196">
        <f>I48+K48</f>
        <v>0</v>
      </c>
      <c r="I48" s="196"/>
      <c r="J48" s="196"/>
      <c r="K48" s="196"/>
      <c r="L48" s="10">
        <f>M48+O48</f>
        <v>93424</v>
      </c>
      <c r="M48" s="10">
        <f>E48+I48</f>
        <v>93424</v>
      </c>
      <c r="N48" s="10">
        <f>F48+J48</f>
        <v>68338</v>
      </c>
      <c r="O48" s="10">
        <f>G48+K48</f>
        <v>0</v>
      </c>
    </row>
    <row r="49" spans="1:15" ht="15" customHeight="1" x14ac:dyDescent="0.25">
      <c r="A49" s="7" t="s">
        <v>110</v>
      </c>
      <c r="B49" s="18" t="s">
        <v>37</v>
      </c>
      <c r="C49" s="9" t="s">
        <v>57</v>
      </c>
      <c r="D49" s="197">
        <f>E49+G49</f>
        <v>147696</v>
      </c>
      <c r="E49" s="197">
        <v>147696</v>
      </c>
      <c r="F49" s="197">
        <v>107728</v>
      </c>
      <c r="G49" s="197"/>
      <c r="H49" s="196">
        <f>I49+K49</f>
        <v>0</v>
      </c>
      <c r="I49" s="196"/>
      <c r="J49" s="196"/>
      <c r="K49" s="196"/>
      <c r="L49" s="10">
        <f>M49+O49</f>
        <v>147696</v>
      </c>
      <c r="M49" s="10">
        <f>E49+I49</f>
        <v>147696</v>
      </c>
      <c r="N49" s="10">
        <f>F49+J49</f>
        <v>107728</v>
      </c>
      <c r="O49" s="10">
        <f>G49+K49</f>
        <v>0</v>
      </c>
    </row>
    <row r="50" spans="1:15" ht="15" customHeight="1" x14ac:dyDescent="0.25">
      <c r="A50" s="7" t="s">
        <v>111</v>
      </c>
      <c r="B50" s="25" t="s">
        <v>41</v>
      </c>
      <c r="C50" s="9" t="s">
        <v>57</v>
      </c>
      <c r="D50" s="197">
        <f>E50+G50</f>
        <v>29635</v>
      </c>
      <c r="E50" s="197">
        <v>29635</v>
      </c>
      <c r="F50" s="197">
        <v>21898</v>
      </c>
      <c r="G50" s="197"/>
      <c r="H50" s="196">
        <f>I50+K50</f>
        <v>0</v>
      </c>
      <c r="I50" s="196"/>
      <c r="J50" s="196"/>
      <c r="K50" s="196"/>
      <c r="L50" s="10">
        <f>M50+O50</f>
        <v>29635</v>
      </c>
      <c r="M50" s="10">
        <f>E50+I50</f>
        <v>29635</v>
      </c>
      <c r="N50" s="10">
        <f>F50+J50</f>
        <v>21898</v>
      </c>
      <c r="O50" s="10">
        <f>G50+K50</f>
        <v>0</v>
      </c>
    </row>
    <row r="51" spans="1:15" ht="15" customHeight="1" x14ac:dyDescent="0.25">
      <c r="A51" s="7" t="s">
        <v>112</v>
      </c>
      <c r="B51" s="25" t="s">
        <v>42</v>
      </c>
      <c r="C51" s="9" t="s">
        <v>57</v>
      </c>
      <c r="D51" s="197">
        <f>E51+G51</f>
        <v>44013</v>
      </c>
      <c r="E51" s="197">
        <v>44013</v>
      </c>
      <c r="F51" s="197">
        <v>32194</v>
      </c>
      <c r="G51" s="197"/>
      <c r="H51" s="196">
        <f>I51+K51</f>
        <v>0</v>
      </c>
      <c r="I51" s="196"/>
      <c r="J51" s="196"/>
      <c r="K51" s="196"/>
      <c r="L51" s="10">
        <f>M51+O51</f>
        <v>44013</v>
      </c>
      <c r="M51" s="10">
        <f>E51+I51</f>
        <v>44013</v>
      </c>
      <c r="N51" s="10">
        <f>F51+J51</f>
        <v>32194</v>
      </c>
      <c r="O51" s="10">
        <f>G51+K51</f>
        <v>0</v>
      </c>
    </row>
    <row r="52" spans="1:15" ht="15" customHeight="1" x14ac:dyDescent="0.25">
      <c r="A52" s="7" t="s">
        <v>113</v>
      </c>
      <c r="B52" s="18" t="s">
        <v>55</v>
      </c>
      <c r="C52" s="9" t="s">
        <v>57</v>
      </c>
      <c r="D52" s="197">
        <f>E52+G52</f>
        <v>732</v>
      </c>
      <c r="E52" s="197">
        <v>732</v>
      </c>
      <c r="F52" s="197">
        <v>559</v>
      </c>
      <c r="G52" s="197"/>
      <c r="H52" s="196">
        <f>I52+K52</f>
        <v>0</v>
      </c>
      <c r="I52" s="196"/>
      <c r="J52" s="196"/>
      <c r="K52" s="196"/>
      <c r="L52" s="10">
        <f>M52+O52</f>
        <v>732</v>
      </c>
      <c r="M52" s="10">
        <f>E52+I52</f>
        <v>732</v>
      </c>
      <c r="N52" s="10">
        <f>F52+J52</f>
        <v>559</v>
      </c>
      <c r="O52" s="10">
        <f>G52+K52</f>
        <v>0</v>
      </c>
    </row>
    <row r="53" spans="1:15" ht="15" customHeight="1" x14ac:dyDescent="0.25">
      <c r="A53" s="7" t="s">
        <v>114</v>
      </c>
      <c r="B53" s="18" t="s">
        <v>54</v>
      </c>
      <c r="C53" s="9" t="s">
        <v>57</v>
      </c>
      <c r="D53" s="197">
        <f>E53+G53</f>
        <v>7188</v>
      </c>
      <c r="E53" s="197">
        <v>7188</v>
      </c>
      <c r="F53" s="197">
        <v>5488</v>
      </c>
      <c r="G53" s="197"/>
      <c r="H53" s="196">
        <f>I53+K53</f>
        <v>0</v>
      </c>
      <c r="I53" s="196"/>
      <c r="J53" s="196"/>
      <c r="K53" s="196"/>
      <c r="L53" s="10">
        <f>M53+O53</f>
        <v>7188</v>
      </c>
      <c r="M53" s="10">
        <f>E53+I53</f>
        <v>7188</v>
      </c>
      <c r="N53" s="10">
        <f>F53+J53</f>
        <v>5488</v>
      </c>
      <c r="O53" s="10">
        <f>G53+K53</f>
        <v>0</v>
      </c>
    </row>
    <row r="54" spans="1:15" ht="15" customHeight="1" x14ac:dyDescent="0.25">
      <c r="A54" s="7" t="s">
        <v>115</v>
      </c>
      <c r="B54" s="18" t="s">
        <v>73</v>
      </c>
      <c r="C54" s="9" t="s">
        <v>57</v>
      </c>
      <c r="D54" s="197">
        <f>E54+G54</f>
        <v>1572</v>
      </c>
      <c r="E54" s="197">
        <v>1572</v>
      </c>
      <c r="F54" s="197">
        <v>1200</v>
      </c>
      <c r="G54" s="197"/>
      <c r="H54" s="196">
        <f>I54+K54</f>
        <v>0</v>
      </c>
      <c r="I54" s="196"/>
      <c r="J54" s="196"/>
      <c r="K54" s="196"/>
      <c r="L54" s="10">
        <f>M54+O54</f>
        <v>1572</v>
      </c>
      <c r="M54" s="10">
        <f>E54+I54</f>
        <v>1572</v>
      </c>
      <c r="N54" s="10">
        <f>F54+J54</f>
        <v>1200</v>
      </c>
      <c r="O54" s="10">
        <f>G54+K54</f>
        <v>0</v>
      </c>
    </row>
    <row r="55" spans="1:15" ht="15" customHeight="1" x14ac:dyDescent="0.25">
      <c r="A55" s="7" t="s">
        <v>116</v>
      </c>
      <c r="B55" s="18" t="s">
        <v>56</v>
      </c>
      <c r="C55" s="9" t="s">
        <v>57</v>
      </c>
      <c r="D55" s="197">
        <f>E55+G55</f>
        <v>59995</v>
      </c>
      <c r="E55" s="197">
        <v>59995</v>
      </c>
      <c r="F55" s="197">
        <v>45805</v>
      </c>
      <c r="G55" s="197"/>
      <c r="H55" s="196">
        <f>I55+K55</f>
        <v>0</v>
      </c>
      <c r="I55" s="196"/>
      <c r="J55" s="196"/>
      <c r="K55" s="196"/>
      <c r="L55" s="10">
        <f>M55+O55</f>
        <v>59995</v>
      </c>
      <c r="M55" s="10">
        <f>E55+I55</f>
        <v>59995</v>
      </c>
      <c r="N55" s="10">
        <f>F55+J55</f>
        <v>45805</v>
      </c>
      <c r="O55" s="10">
        <f>G55+K55</f>
        <v>0</v>
      </c>
    </row>
    <row r="56" spans="1:15" ht="15" customHeight="1" x14ac:dyDescent="0.25">
      <c r="A56" s="7" t="s">
        <v>117</v>
      </c>
      <c r="B56" s="18" t="s">
        <v>184</v>
      </c>
      <c r="C56" s="9" t="s">
        <v>57</v>
      </c>
      <c r="D56" s="197">
        <f>E56+G56</f>
        <v>245952</v>
      </c>
      <c r="E56" s="197">
        <v>245952</v>
      </c>
      <c r="F56" s="197">
        <v>184798</v>
      </c>
      <c r="G56" s="197"/>
      <c r="H56" s="196">
        <f>I56+K56</f>
        <v>0</v>
      </c>
      <c r="I56" s="196"/>
      <c r="J56" s="196"/>
      <c r="K56" s="196"/>
      <c r="L56" s="10">
        <f>M56+O56</f>
        <v>245952</v>
      </c>
      <c r="M56" s="10">
        <f>E56+I56</f>
        <v>245952</v>
      </c>
      <c r="N56" s="10">
        <f>F56+J56</f>
        <v>184798</v>
      </c>
      <c r="O56" s="10">
        <f>G56+K56</f>
        <v>0</v>
      </c>
    </row>
    <row r="57" spans="1:15" s="26" customFormat="1" ht="15" customHeight="1" x14ac:dyDescent="0.25">
      <c r="A57" s="7" t="s">
        <v>169</v>
      </c>
      <c r="B57" s="18" t="s">
        <v>185</v>
      </c>
      <c r="C57" s="9" t="s">
        <v>57</v>
      </c>
      <c r="D57" s="197">
        <f>E57+G57</f>
        <v>165476</v>
      </c>
      <c r="E57" s="197">
        <v>165476</v>
      </c>
      <c r="F57" s="197">
        <v>124248</v>
      </c>
      <c r="G57" s="197"/>
      <c r="H57" s="196">
        <f>I57+K57</f>
        <v>193</v>
      </c>
      <c r="I57" s="196">
        <v>193</v>
      </c>
      <c r="J57" s="196">
        <v>147</v>
      </c>
      <c r="K57" s="196"/>
      <c r="L57" s="10">
        <f>M57+O57</f>
        <v>165669</v>
      </c>
      <c r="M57" s="10">
        <f>E57+I57</f>
        <v>165669</v>
      </c>
      <c r="N57" s="10">
        <f>F57+J57</f>
        <v>124395</v>
      </c>
      <c r="O57" s="10">
        <f>G57+K57</f>
        <v>0</v>
      </c>
    </row>
    <row r="58" spans="1:15" s="26" customFormat="1" ht="15" customHeight="1" x14ac:dyDescent="0.25">
      <c r="A58" s="7" t="s">
        <v>170</v>
      </c>
      <c r="B58" s="18" t="s">
        <v>72</v>
      </c>
      <c r="C58" s="9" t="s">
        <v>32</v>
      </c>
      <c r="D58" s="197">
        <f>E58+G58</f>
        <v>7812</v>
      </c>
      <c r="E58" s="197">
        <v>7812</v>
      </c>
      <c r="F58" s="197">
        <v>5964</v>
      </c>
      <c r="G58" s="197"/>
      <c r="H58" s="196">
        <f>I58+K58</f>
        <v>0</v>
      </c>
      <c r="I58" s="196"/>
      <c r="J58" s="196"/>
      <c r="K58" s="196"/>
      <c r="L58" s="10">
        <f>M58+O58</f>
        <v>7812</v>
      </c>
      <c r="M58" s="10">
        <f>E58+I58</f>
        <v>7812</v>
      </c>
      <c r="N58" s="10">
        <f>F58+J58</f>
        <v>5964</v>
      </c>
      <c r="O58" s="10">
        <f>G58+K58</f>
        <v>0</v>
      </c>
    </row>
    <row r="59" spans="1:15" ht="15.95" customHeight="1" x14ac:dyDescent="0.25">
      <c r="A59" s="15" t="s">
        <v>118</v>
      </c>
      <c r="B59" s="19" t="s">
        <v>190</v>
      </c>
      <c r="C59" s="17"/>
      <c r="D59" s="195">
        <f>D16+SUM(D19:D58)</f>
        <v>8854647</v>
      </c>
      <c r="E59" s="195">
        <f>E16+SUM(E19:E58)</f>
        <v>8854647</v>
      </c>
      <c r="F59" s="195">
        <f>F16+SUM(F19:F58)</f>
        <v>6564279</v>
      </c>
      <c r="G59" s="195">
        <f>G16+SUM(G19:G58)</f>
        <v>0</v>
      </c>
      <c r="H59" s="194">
        <f>H16+SUM(H19:H58)</f>
        <v>60714</v>
      </c>
      <c r="I59" s="194">
        <f>I16+SUM(I19:I58)</f>
        <v>60714</v>
      </c>
      <c r="J59" s="194">
        <f>J16+SUM(J19:J58)</f>
        <v>6819</v>
      </c>
      <c r="K59" s="194">
        <f>K16+SUM(K19:K58)</f>
        <v>0</v>
      </c>
      <c r="L59" s="1">
        <f>L16+SUM(L19:L58)</f>
        <v>8915361</v>
      </c>
      <c r="M59" s="1">
        <f>M16+SUM(M19:M58)</f>
        <v>8915361</v>
      </c>
      <c r="N59" s="1">
        <f>N16+SUM(N19:N58)</f>
        <v>6571098</v>
      </c>
      <c r="O59" s="1">
        <f>O16+SUM(O19:O58)</f>
        <v>0</v>
      </c>
    </row>
    <row r="60" spans="1:15" ht="15" customHeight="1" x14ac:dyDescent="0.25">
      <c r="A60" s="40"/>
      <c r="B60" s="190"/>
      <c r="C60" s="258"/>
      <c r="D60" s="190"/>
      <c r="E60" s="190"/>
      <c r="F60" s="43"/>
      <c r="G60" s="43"/>
      <c r="H60" s="43"/>
      <c r="I60" s="43"/>
      <c r="J60" s="43"/>
      <c r="K60" s="43"/>
      <c r="L60" s="43"/>
      <c r="M60" s="43"/>
      <c r="N60" s="43"/>
    </row>
    <row r="61" spans="1:15" x14ac:dyDescent="0.25">
      <c r="A61" s="40"/>
      <c r="B61" s="14"/>
      <c r="C61" s="45"/>
      <c r="D61" s="14"/>
      <c r="E61" s="14"/>
      <c r="F61" s="44"/>
      <c r="G61" s="14"/>
      <c r="H61" s="14"/>
      <c r="I61" s="14"/>
      <c r="J61" s="14"/>
      <c r="K61" s="14"/>
      <c r="L61" s="14"/>
      <c r="M61" s="14"/>
      <c r="N61" s="14"/>
    </row>
    <row r="62" spans="1:15" x14ac:dyDescent="0.25">
      <c r="A62" s="14"/>
      <c r="B62" s="14"/>
      <c r="C62" s="46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</row>
    <row r="63" spans="1:15" x14ac:dyDescent="0.25">
      <c r="A63" s="14"/>
      <c r="B63" s="14"/>
      <c r="C63" s="46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</row>
    <row r="64" spans="1:15" x14ac:dyDescent="0.25">
      <c r="A64" s="14"/>
      <c r="B64" s="14"/>
      <c r="C64" s="46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</row>
    <row r="65" spans="1:14" x14ac:dyDescent="0.25">
      <c r="A65" s="14"/>
      <c r="B65" s="14"/>
      <c r="C65" s="46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</row>
    <row r="66" spans="1:14" x14ac:dyDescent="0.25">
      <c r="A66" s="14"/>
      <c r="B66" s="14"/>
      <c r="C66" s="46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</row>
    <row r="67" spans="1:14" x14ac:dyDescent="0.25">
      <c r="A67" s="14"/>
      <c r="B67" s="14"/>
      <c r="C67" s="46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</row>
    <row r="68" spans="1:14" x14ac:dyDescent="0.25">
      <c r="A68" s="14"/>
      <c r="B68" s="14"/>
      <c r="C68" s="46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</row>
    <row r="69" spans="1:14" x14ac:dyDescent="0.25">
      <c r="A69" s="14"/>
      <c r="B69" s="14"/>
      <c r="C69" s="46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</row>
    <row r="70" spans="1:14" x14ac:dyDescent="0.25">
      <c r="A70" s="14"/>
      <c r="B70" s="14"/>
      <c r="C70" s="46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</row>
    <row r="71" spans="1:14" x14ac:dyDescent="0.25">
      <c r="A71" s="14"/>
      <c r="B71" s="14"/>
      <c r="C71" s="46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</row>
    <row r="72" spans="1:14" x14ac:dyDescent="0.25">
      <c r="A72" s="14"/>
      <c r="B72" s="14"/>
      <c r="C72" s="46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</row>
    <row r="73" spans="1:14" x14ac:dyDescent="0.25">
      <c r="A73" s="14"/>
      <c r="B73" s="14"/>
      <c r="C73" s="46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</row>
    <row r="74" spans="1:14" x14ac:dyDescent="0.25">
      <c r="A74" s="14"/>
      <c r="B74" s="14"/>
      <c r="C74" s="46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</row>
    <row r="75" spans="1:14" x14ac:dyDescent="0.25">
      <c r="A75" s="14"/>
      <c r="B75" s="14"/>
      <c r="C75" s="46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</row>
    <row r="76" spans="1:14" x14ac:dyDescent="0.25">
      <c r="A76" s="14"/>
      <c r="B76" s="14"/>
      <c r="C76" s="46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</row>
    <row r="77" spans="1:14" x14ac:dyDescent="0.25">
      <c r="A77" s="14"/>
      <c r="B77" s="14"/>
      <c r="C77" s="46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</row>
    <row r="78" spans="1:14" x14ac:dyDescent="0.25">
      <c r="A78" s="14"/>
      <c r="B78" s="14"/>
      <c r="C78" s="46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</row>
    <row r="79" spans="1:14" x14ac:dyDescent="0.25">
      <c r="A79" s="14"/>
      <c r="B79" s="14"/>
      <c r="C79" s="46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</row>
    <row r="80" spans="1:14" x14ac:dyDescent="0.25">
      <c r="A80" s="14"/>
      <c r="B80" s="14"/>
      <c r="C80" s="46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</row>
    <row r="81" spans="1:14" x14ac:dyDescent="0.25">
      <c r="A81" s="14"/>
      <c r="B81" s="14"/>
      <c r="C81" s="46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</row>
    <row r="82" spans="1:14" x14ac:dyDescent="0.25">
      <c r="A82" s="14"/>
      <c r="B82" s="14"/>
      <c r="C82" s="46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</row>
    <row r="83" spans="1:14" x14ac:dyDescent="0.25">
      <c r="A83" s="14"/>
      <c r="B83" s="14"/>
      <c r="C83" s="46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</row>
    <row r="84" spans="1:14" x14ac:dyDescent="0.25">
      <c r="A84" s="14"/>
      <c r="B84" s="14"/>
      <c r="C84" s="46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</row>
    <row r="85" spans="1:14" x14ac:dyDescent="0.25">
      <c r="A85" s="14"/>
      <c r="B85" s="14"/>
      <c r="C85" s="46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</row>
    <row r="86" spans="1:14" x14ac:dyDescent="0.25">
      <c r="A86" s="14"/>
      <c r="B86" s="14"/>
      <c r="C86" s="46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</row>
    <row r="87" spans="1:14" x14ac:dyDescent="0.25">
      <c r="A87" s="14"/>
      <c r="B87" s="14"/>
      <c r="C87" s="46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</row>
    <row r="88" spans="1:14" x14ac:dyDescent="0.25">
      <c r="A88" s="14"/>
      <c r="B88" s="14"/>
      <c r="C88" s="46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</row>
    <row r="89" spans="1:14" x14ac:dyDescent="0.25">
      <c r="A89" s="14"/>
      <c r="B89" s="14"/>
      <c r="C89" s="46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</row>
    <row r="90" spans="1:14" x14ac:dyDescent="0.25">
      <c r="A90" s="14"/>
      <c r="B90" s="14"/>
      <c r="C90" s="46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</row>
    <row r="91" spans="1:14" x14ac:dyDescent="0.25">
      <c r="A91" s="14"/>
      <c r="B91" s="14"/>
      <c r="C91" s="46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</row>
    <row r="92" spans="1:14" x14ac:dyDescent="0.25">
      <c r="A92" s="14"/>
      <c r="B92" s="14"/>
      <c r="C92" s="46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</row>
    <row r="93" spans="1:14" x14ac:dyDescent="0.25">
      <c r="A93" s="14"/>
      <c r="B93" s="14"/>
      <c r="C93" s="46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</row>
    <row r="94" spans="1:14" x14ac:dyDescent="0.25">
      <c r="A94" s="14"/>
      <c r="B94" s="14"/>
      <c r="C94" s="46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</row>
    <row r="95" spans="1:14" x14ac:dyDescent="0.25">
      <c r="A95" s="14"/>
      <c r="B95" s="14"/>
      <c r="C95" s="46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</row>
    <row r="96" spans="1:14" x14ac:dyDescent="0.25">
      <c r="A96" s="14"/>
      <c r="B96" s="14"/>
      <c r="C96" s="46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</row>
    <row r="97" spans="1:14" x14ac:dyDescent="0.25">
      <c r="A97" s="14"/>
      <c r="B97" s="14"/>
      <c r="C97" s="46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</row>
    <row r="98" spans="1:14" x14ac:dyDescent="0.25">
      <c r="A98" s="14"/>
      <c r="B98" s="14"/>
      <c r="C98" s="46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</row>
    <row r="99" spans="1:14" x14ac:dyDescent="0.25">
      <c r="A99" s="14"/>
      <c r="B99" s="14"/>
      <c r="C99" s="46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</row>
    <row r="100" spans="1:14" x14ac:dyDescent="0.25">
      <c r="A100" s="14"/>
      <c r="B100" s="14"/>
      <c r="C100" s="46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</row>
    <row r="101" spans="1:14" x14ac:dyDescent="0.25">
      <c r="A101" s="14"/>
      <c r="B101" s="14"/>
      <c r="C101" s="46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</row>
    <row r="102" spans="1:14" x14ac:dyDescent="0.25">
      <c r="A102" s="14"/>
      <c r="B102" s="14"/>
      <c r="C102" s="46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</row>
    <row r="103" spans="1:14" x14ac:dyDescent="0.25">
      <c r="A103" s="14"/>
      <c r="B103" s="14"/>
      <c r="C103" s="46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</row>
    <row r="104" spans="1:14" x14ac:dyDescent="0.25">
      <c r="A104" s="14"/>
      <c r="B104" s="14"/>
      <c r="C104" s="46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</row>
    <row r="105" spans="1:14" x14ac:dyDescent="0.25">
      <c r="A105" s="14"/>
      <c r="B105" s="14"/>
      <c r="C105" s="46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</row>
    <row r="106" spans="1:14" x14ac:dyDescent="0.25">
      <c r="A106" s="14"/>
      <c r="B106" s="14"/>
      <c r="C106" s="46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</row>
    <row r="107" spans="1:14" x14ac:dyDescent="0.25">
      <c r="A107" s="14"/>
      <c r="B107" s="14"/>
      <c r="C107" s="46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</row>
    <row r="108" spans="1:14" x14ac:dyDescent="0.25">
      <c r="A108" s="14"/>
      <c r="B108" s="14"/>
      <c r="C108" s="46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</row>
    <row r="109" spans="1:14" x14ac:dyDescent="0.25">
      <c r="A109" s="14"/>
      <c r="B109" s="14"/>
      <c r="C109" s="46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</row>
    <row r="110" spans="1:14" x14ac:dyDescent="0.25">
      <c r="A110" s="14"/>
      <c r="B110" s="14"/>
      <c r="C110" s="46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</row>
    <row r="111" spans="1:14" x14ac:dyDescent="0.25">
      <c r="A111" s="14"/>
      <c r="B111" s="14"/>
      <c r="C111" s="46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</row>
    <row r="112" spans="1:14" x14ac:dyDescent="0.25">
      <c r="A112" s="14"/>
      <c r="B112" s="14"/>
      <c r="C112" s="46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</row>
    <row r="113" spans="1:14" x14ac:dyDescent="0.25">
      <c r="A113" s="14"/>
      <c r="B113" s="14"/>
      <c r="C113" s="46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</row>
    <row r="114" spans="1:14" x14ac:dyDescent="0.25">
      <c r="A114" s="14"/>
      <c r="B114" s="14"/>
      <c r="C114" s="46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</row>
    <row r="115" spans="1:14" x14ac:dyDescent="0.25">
      <c r="A115" s="14"/>
      <c r="B115" s="14"/>
      <c r="C115" s="46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</row>
    <row r="116" spans="1:14" x14ac:dyDescent="0.25">
      <c r="A116" s="14"/>
      <c r="B116" s="14"/>
      <c r="C116" s="46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</row>
    <row r="117" spans="1:14" x14ac:dyDescent="0.25">
      <c r="A117" s="14"/>
      <c r="B117" s="14"/>
      <c r="C117" s="46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</row>
    <row r="118" spans="1:14" x14ac:dyDescent="0.25">
      <c r="A118" s="14"/>
      <c r="B118" s="14"/>
      <c r="C118" s="46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</row>
    <row r="119" spans="1:14" x14ac:dyDescent="0.25">
      <c r="A119" s="14"/>
      <c r="B119" s="14"/>
      <c r="C119" s="46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</row>
    <row r="120" spans="1:14" x14ac:dyDescent="0.25">
      <c r="A120" s="14"/>
      <c r="B120" s="14"/>
      <c r="C120" s="46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</row>
    <row r="121" spans="1:14" x14ac:dyDescent="0.25">
      <c r="A121" s="14"/>
      <c r="B121" s="14"/>
      <c r="C121" s="46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</row>
    <row r="122" spans="1:14" x14ac:dyDescent="0.25">
      <c r="A122" s="14"/>
      <c r="B122" s="14"/>
      <c r="C122" s="46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</row>
    <row r="123" spans="1:14" x14ac:dyDescent="0.25">
      <c r="A123" s="14"/>
      <c r="B123" s="14"/>
      <c r="C123" s="46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</row>
    <row r="124" spans="1:14" x14ac:dyDescent="0.25">
      <c r="A124" s="14"/>
      <c r="B124" s="14"/>
      <c r="C124" s="46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</row>
    <row r="125" spans="1:14" x14ac:dyDescent="0.25">
      <c r="A125" s="14"/>
      <c r="B125" s="14"/>
      <c r="C125" s="46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</row>
    <row r="126" spans="1:14" x14ac:dyDescent="0.25">
      <c r="A126" s="14"/>
      <c r="B126" s="14"/>
      <c r="C126" s="46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</row>
    <row r="127" spans="1:14" x14ac:dyDescent="0.25">
      <c r="A127" s="14"/>
      <c r="B127" s="14"/>
      <c r="C127" s="46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</row>
    <row r="128" spans="1:14" x14ac:dyDescent="0.25">
      <c r="A128" s="14"/>
      <c r="B128" s="14"/>
      <c r="C128" s="46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</row>
    <row r="129" spans="1:14" x14ac:dyDescent="0.25">
      <c r="A129" s="14"/>
      <c r="B129" s="14"/>
      <c r="C129" s="46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</row>
    <row r="130" spans="1:14" x14ac:dyDescent="0.25">
      <c r="A130" s="14"/>
      <c r="B130" s="14"/>
      <c r="C130" s="46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</row>
    <row r="131" spans="1:14" x14ac:dyDescent="0.25">
      <c r="A131" s="14"/>
      <c r="B131" s="14"/>
      <c r="C131" s="46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</row>
    <row r="132" spans="1:14" x14ac:dyDescent="0.25">
      <c r="A132" s="14"/>
      <c r="B132" s="14"/>
      <c r="C132" s="46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</row>
    <row r="133" spans="1:14" x14ac:dyDescent="0.25">
      <c r="A133" s="14"/>
      <c r="B133" s="14"/>
      <c r="C133" s="46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</row>
    <row r="134" spans="1:14" x14ac:dyDescent="0.25">
      <c r="A134" s="14"/>
      <c r="B134" s="14"/>
      <c r="C134" s="46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</row>
    <row r="135" spans="1:14" x14ac:dyDescent="0.25">
      <c r="A135" s="14"/>
      <c r="B135" s="14"/>
      <c r="C135" s="46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</row>
    <row r="136" spans="1:14" x14ac:dyDescent="0.25">
      <c r="A136" s="14"/>
      <c r="B136" s="14"/>
      <c r="C136" s="46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</row>
    <row r="137" spans="1:14" x14ac:dyDescent="0.25">
      <c r="A137" s="14"/>
      <c r="B137" s="14"/>
      <c r="C137" s="46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</row>
    <row r="138" spans="1:14" x14ac:dyDescent="0.25">
      <c r="A138" s="14"/>
      <c r="B138" s="14"/>
      <c r="C138" s="46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</row>
    <row r="139" spans="1:14" x14ac:dyDescent="0.25">
      <c r="A139" s="14"/>
      <c r="B139" s="14"/>
      <c r="C139" s="46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</row>
    <row r="140" spans="1:14" x14ac:dyDescent="0.25">
      <c r="A140" s="14"/>
      <c r="B140" s="14"/>
      <c r="C140" s="46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</row>
    <row r="141" spans="1:14" x14ac:dyDescent="0.25">
      <c r="A141" s="14"/>
      <c r="B141" s="14"/>
      <c r="C141" s="46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</row>
    <row r="142" spans="1:14" x14ac:dyDescent="0.25">
      <c r="A142" s="14"/>
      <c r="B142" s="14"/>
      <c r="C142" s="46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</row>
    <row r="143" spans="1:14" x14ac:dyDescent="0.25">
      <c r="A143" s="14"/>
      <c r="B143" s="14"/>
      <c r="C143" s="46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</row>
    <row r="144" spans="1:14" x14ac:dyDescent="0.25">
      <c r="A144" s="14"/>
      <c r="B144" s="14"/>
      <c r="C144" s="46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</row>
    <row r="145" spans="1:14" x14ac:dyDescent="0.25">
      <c r="A145" s="14"/>
      <c r="B145" s="14"/>
      <c r="C145" s="46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</row>
    <row r="146" spans="1:14" x14ac:dyDescent="0.25">
      <c r="A146" s="14"/>
      <c r="B146" s="14"/>
      <c r="C146" s="46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</row>
    <row r="147" spans="1:14" x14ac:dyDescent="0.25">
      <c r="A147" s="14"/>
      <c r="B147" s="14"/>
      <c r="C147" s="46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</row>
    <row r="148" spans="1:14" x14ac:dyDescent="0.25">
      <c r="A148" s="14"/>
      <c r="B148" s="14"/>
      <c r="C148" s="46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</row>
    <row r="149" spans="1:14" x14ac:dyDescent="0.25">
      <c r="A149" s="14"/>
      <c r="B149" s="14"/>
      <c r="C149" s="46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</row>
    <row r="150" spans="1:14" x14ac:dyDescent="0.25">
      <c r="A150" s="14"/>
      <c r="B150" s="14"/>
      <c r="C150" s="46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</row>
    <row r="151" spans="1:14" x14ac:dyDescent="0.25">
      <c r="A151" s="14"/>
      <c r="B151" s="14"/>
      <c r="C151" s="46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</row>
    <row r="152" spans="1:14" x14ac:dyDescent="0.25">
      <c r="A152" s="14"/>
      <c r="B152" s="14"/>
      <c r="C152" s="46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</row>
    <row r="153" spans="1:14" x14ac:dyDescent="0.25">
      <c r="A153" s="14"/>
      <c r="B153" s="14"/>
      <c r="C153" s="46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</row>
    <row r="154" spans="1:14" x14ac:dyDescent="0.25">
      <c r="A154" s="14"/>
      <c r="B154" s="14"/>
      <c r="C154" s="46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</row>
    <row r="155" spans="1:14" x14ac:dyDescent="0.25">
      <c r="A155" s="14"/>
      <c r="B155" s="14"/>
      <c r="C155" s="46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</row>
    <row r="156" spans="1:14" x14ac:dyDescent="0.25">
      <c r="A156" s="14"/>
      <c r="B156" s="14"/>
      <c r="C156" s="46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</row>
    <row r="157" spans="1:14" x14ac:dyDescent="0.25">
      <c r="A157" s="14"/>
      <c r="B157" s="14"/>
      <c r="C157" s="46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</row>
    <row r="158" spans="1:14" x14ac:dyDescent="0.25">
      <c r="A158" s="14"/>
      <c r="B158" s="14"/>
      <c r="C158" s="46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</row>
    <row r="159" spans="1:14" x14ac:dyDescent="0.25">
      <c r="A159" s="14"/>
      <c r="B159" s="14"/>
      <c r="C159" s="46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</row>
    <row r="160" spans="1:14" x14ac:dyDescent="0.25">
      <c r="A160" s="14"/>
      <c r="B160" s="14"/>
      <c r="C160" s="46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</row>
    <row r="161" spans="1:14" x14ac:dyDescent="0.25">
      <c r="A161" s="14"/>
      <c r="B161" s="14"/>
      <c r="C161" s="46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</row>
    <row r="162" spans="1:14" x14ac:dyDescent="0.25">
      <c r="A162" s="14"/>
      <c r="B162" s="14"/>
      <c r="C162" s="46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</row>
    <row r="163" spans="1:14" x14ac:dyDescent="0.25">
      <c r="A163" s="14"/>
      <c r="B163" s="14"/>
      <c r="C163" s="46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</row>
    <row r="164" spans="1:14" x14ac:dyDescent="0.25">
      <c r="A164" s="14"/>
      <c r="B164" s="14"/>
      <c r="C164" s="46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</row>
    <row r="165" spans="1:14" x14ac:dyDescent="0.25">
      <c r="A165" s="14"/>
      <c r="B165" s="14"/>
      <c r="C165" s="46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</row>
    <row r="166" spans="1:14" x14ac:dyDescent="0.25">
      <c r="A166" s="14"/>
      <c r="B166" s="14"/>
      <c r="C166" s="46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</row>
    <row r="167" spans="1:14" x14ac:dyDescent="0.25">
      <c r="A167" s="14"/>
      <c r="B167" s="14"/>
      <c r="C167" s="46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</row>
    <row r="168" spans="1:14" x14ac:dyDescent="0.25">
      <c r="A168" s="14"/>
      <c r="B168" s="14"/>
      <c r="C168" s="46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</row>
    <row r="169" spans="1:14" x14ac:dyDescent="0.25">
      <c r="A169" s="14"/>
      <c r="B169" s="14"/>
      <c r="C169" s="46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</row>
    <row r="170" spans="1:14" x14ac:dyDescent="0.25">
      <c r="A170" s="14"/>
      <c r="B170" s="14"/>
      <c r="C170" s="46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</row>
    <row r="171" spans="1:14" x14ac:dyDescent="0.25">
      <c r="A171" s="14"/>
      <c r="B171" s="14"/>
      <c r="C171" s="46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</row>
    <row r="172" spans="1:14" x14ac:dyDescent="0.25">
      <c r="A172" s="14"/>
      <c r="B172" s="14"/>
      <c r="C172" s="46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</row>
    <row r="173" spans="1:14" x14ac:dyDescent="0.25">
      <c r="C173" s="47"/>
    </row>
    <row r="174" spans="1:14" x14ac:dyDescent="0.25">
      <c r="C174" s="47"/>
    </row>
    <row r="175" spans="1:14" x14ac:dyDescent="0.25">
      <c r="C175" s="47"/>
    </row>
    <row r="176" spans="1:14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</sheetData>
  <mergeCells count="25">
    <mergeCell ref="A10:O10"/>
    <mergeCell ref="A12:A14"/>
    <mergeCell ref="B12:B14"/>
    <mergeCell ref="H12:H14"/>
    <mergeCell ref="I12:K12"/>
    <mergeCell ref="L12:L14"/>
    <mergeCell ref="C12:C14"/>
    <mergeCell ref="M12:O12"/>
    <mergeCell ref="E12:G12"/>
    <mergeCell ref="E13:F13"/>
    <mergeCell ref="G13:G14"/>
    <mergeCell ref="B15:O15"/>
    <mergeCell ref="K13:K14"/>
    <mergeCell ref="M13:N13"/>
    <mergeCell ref="O13:O14"/>
    <mergeCell ref="I13:J13"/>
    <mergeCell ref="D12:D14"/>
    <mergeCell ref="B7:O7"/>
    <mergeCell ref="B1:O1"/>
    <mergeCell ref="B2:O2"/>
    <mergeCell ref="B3:O3"/>
    <mergeCell ref="B4:O4"/>
    <mergeCell ref="B5:O5"/>
    <mergeCell ref="B6:O6"/>
    <mergeCell ref="B8:O8"/>
  </mergeCells>
  <pageMargins left="1.1811023622047245" right="0.39370078740157483" top="0.39370078740157483" bottom="0" header="0" footer="0"/>
  <pageSetup paperSize="9" scale="96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78"/>
  <sheetViews>
    <sheetView showZeros="0" topLeftCell="A9" workbookViewId="0">
      <selection activeCell="W24" sqref="W24"/>
    </sheetView>
  </sheetViews>
  <sheetFormatPr defaultRowHeight="15" x14ac:dyDescent="0.25"/>
  <cols>
    <col min="1" max="1" width="5" style="2" customWidth="1"/>
    <col min="2" max="2" width="40.85546875" style="2" customWidth="1"/>
    <col min="3" max="3" width="6.7109375" style="329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5" width="9.7109375" style="2" customWidth="1"/>
    <col min="16" max="16" width="9.140625" style="2" customWidth="1"/>
    <col min="17" max="18" width="9.140625" style="2" hidden="1" customWidth="1"/>
    <col min="19" max="19" width="9.140625" style="2" customWidth="1"/>
    <col min="20" max="16384" width="9.140625" style="2"/>
  </cols>
  <sheetData>
    <row r="1" spans="1:15" x14ac:dyDescent="0.25">
      <c r="B1" s="439" t="s">
        <v>381</v>
      </c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</row>
    <row r="2" spans="1:15" x14ac:dyDescent="0.25">
      <c r="B2" s="439" t="s">
        <v>380</v>
      </c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</row>
    <row r="3" spans="1:15" x14ac:dyDescent="0.25">
      <c r="B3" s="439" t="s">
        <v>379</v>
      </c>
      <c r="C3" s="439"/>
      <c r="D3" s="439"/>
      <c r="E3" s="439"/>
      <c r="F3" s="439"/>
      <c r="G3" s="439"/>
      <c r="H3" s="439"/>
      <c r="I3" s="439"/>
      <c r="J3" s="439"/>
      <c r="K3" s="439"/>
      <c r="L3" s="439"/>
      <c r="M3" s="439"/>
      <c r="N3" s="439"/>
      <c r="O3" s="439"/>
    </row>
    <row r="4" spans="1:15" x14ac:dyDescent="0.25">
      <c r="B4" s="439" t="s">
        <v>396</v>
      </c>
      <c r="C4" s="439"/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439"/>
    </row>
    <row r="5" spans="1:15" ht="15" customHeight="1" x14ac:dyDescent="0.25">
      <c r="B5" s="454" t="s">
        <v>377</v>
      </c>
      <c r="C5" s="454"/>
      <c r="D5" s="454"/>
      <c r="E5" s="454"/>
      <c r="F5" s="454"/>
      <c r="G5" s="454"/>
      <c r="H5" s="454"/>
      <c r="I5" s="454"/>
      <c r="J5" s="454"/>
      <c r="K5" s="454"/>
      <c r="L5" s="454"/>
      <c r="M5" s="454"/>
      <c r="N5" s="454"/>
      <c r="O5" s="454"/>
    </row>
    <row r="6" spans="1:15" x14ac:dyDescent="0.25">
      <c r="B6" s="454" t="s">
        <v>383</v>
      </c>
      <c r="C6" s="454"/>
      <c r="D6" s="454"/>
      <c r="E6" s="454"/>
      <c r="F6" s="454"/>
      <c r="G6" s="454"/>
      <c r="H6" s="454"/>
      <c r="I6" s="454"/>
      <c r="J6" s="454"/>
      <c r="K6" s="454"/>
      <c r="L6" s="454"/>
      <c r="M6" s="454"/>
      <c r="N6" s="454"/>
      <c r="O6" s="454"/>
    </row>
    <row r="7" spans="1:15" ht="15" customHeight="1" x14ac:dyDescent="0.25">
      <c r="B7" s="454" t="s">
        <v>401</v>
      </c>
      <c r="C7" s="454"/>
      <c r="D7" s="454"/>
      <c r="E7" s="454"/>
      <c r="F7" s="454"/>
      <c r="G7" s="454"/>
      <c r="H7" s="454"/>
      <c r="I7" s="454"/>
      <c r="J7" s="454"/>
      <c r="K7" s="454"/>
      <c r="L7" s="454"/>
      <c r="M7" s="454"/>
      <c r="N7" s="454"/>
      <c r="O7" s="454"/>
    </row>
    <row r="8" spans="1:15" x14ac:dyDescent="0.25">
      <c r="B8" s="454" t="s">
        <v>403</v>
      </c>
      <c r="C8" s="454"/>
      <c r="D8" s="454"/>
      <c r="E8" s="454"/>
      <c r="F8" s="454"/>
      <c r="G8" s="454"/>
      <c r="H8" s="454"/>
      <c r="I8" s="454"/>
      <c r="J8" s="454"/>
      <c r="K8" s="454"/>
      <c r="L8" s="454"/>
      <c r="M8" s="454"/>
      <c r="N8" s="454"/>
      <c r="O8" s="454"/>
    </row>
    <row r="9" spans="1:15" x14ac:dyDescent="0.25">
      <c r="B9" s="454" t="s">
        <v>421</v>
      </c>
      <c r="C9" s="454"/>
      <c r="D9" s="454"/>
      <c r="E9" s="454"/>
      <c r="F9" s="454"/>
      <c r="G9" s="454"/>
      <c r="H9" s="454"/>
      <c r="I9" s="454"/>
      <c r="J9" s="454"/>
      <c r="K9" s="454"/>
      <c r="L9" s="454"/>
      <c r="M9" s="454"/>
      <c r="N9" s="454"/>
      <c r="O9" s="454"/>
    </row>
    <row r="10" spans="1:15" x14ac:dyDescent="0.25">
      <c r="B10" s="454" t="s">
        <v>420</v>
      </c>
      <c r="C10" s="454"/>
      <c r="D10" s="454"/>
      <c r="E10" s="454"/>
      <c r="F10" s="454"/>
      <c r="G10" s="454"/>
      <c r="H10" s="454"/>
      <c r="I10" s="454"/>
      <c r="J10" s="454"/>
      <c r="K10" s="454"/>
      <c r="L10" s="454"/>
      <c r="M10" s="454"/>
      <c r="N10" s="454"/>
      <c r="O10" s="454"/>
    </row>
    <row r="11" spans="1:15" x14ac:dyDescent="0.25">
      <c r="B11" s="454" t="s">
        <v>494</v>
      </c>
      <c r="C11" s="454"/>
      <c r="D11" s="454"/>
      <c r="E11" s="454"/>
      <c r="F11" s="454"/>
      <c r="G11" s="454"/>
      <c r="H11" s="454"/>
      <c r="I11" s="454"/>
      <c r="J11" s="454"/>
      <c r="K11" s="454"/>
      <c r="L11" s="454"/>
      <c r="M11" s="454"/>
      <c r="N11" s="454"/>
      <c r="O11" s="454"/>
    </row>
    <row r="12" spans="1:15" x14ac:dyDescent="0.25">
      <c r="B12" s="454" t="s">
        <v>495</v>
      </c>
      <c r="C12" s="454"/>
      <c r="D12" s="454"/>
      <c r="E12" s="454"/>
      <c r="F12" s="454"/>
      <c r="G12" s="454"/>
      <c r="H12" s="454"/>
      <c r="I12" s="454"/>
      <c r="J12" s="454"/>
      <c r="K12" s="454"/>
      <c r="L12" s="454"/>
      <c r="M12" s="454"/>
      <c r="N12" s="454"/>
      <c r="O12" s="454"/>
    </row>
    <row r="13" spans="1:15" x14ac:dyDescent="0.25">
      <c r="B13" s="454" t="s">
        <v>505</v>
      </c>
      <c r="C13" s="454"/>
      <c r="D13" s="454"/>
      <c r="E13" s="454"/>
      <c r="F13" s="454"/>
      <c r="G13" s="454"/>
      <c r="H13" s="454"/>
      <c r="I13" s="454"/>
      <c r="J13" s="454"/>
      <c r="K13" s="454"/>
      <c r="L13" s="454"/>
      <c r="M13" s="454"/>
      <c r="N13" s="454"/>
      <c r="O13" s="454"/>
    </row>
    <row r="14" spans="1:15" x14ac:dyDescent="0.25">
      <c r="B14" s="454" t="s">
        <v>511</v>
      </c>
      <c r="C14" s="454"/>
      <c r="D14" s="454"/>
      <c r="E14" s="454"/>
      <c r="F14" s="454"/>
      <c r="G14" s="454"/>
      <c r="H14" s="454"/>
      <c r="I14" s="454"/>
      <c r="J14" s="454"/>
      <c r="K14" s="454"/>
      <c r="L14" s="454"/>
      <c r="M14" s="454"/>
      <c r="N14" s="454"/>
      <c r="O14" s="454"/>
    </row>
    <row r="15" spans="1:15" x14ac:dyDescent="0.25">
      <c r="E15" s="3"/>
      <c r="F15" s="3"/>
      <c r="G15" s="3"/>
      <c r="H15" s="3"/>
      <c r="I15" s="3"/>
      <c r="J15" s="3"/>
      <c r="L15" s="3"/>
      <c r="M15" s="3"/>
      <c r="N15" s="3"/>
    </row>
    <row r="16" spans="1:15" ht="15" customHeight="1" x14ac:dyDescent="0.25">
      <c r="A16" s="395" t="s">
        <v>215</v>
      </c>
      <c r="B16" s="395"/>
      <c r="C16" s="395"/>
      <c r="D16" s="395"/>
      <c r="E16" s="395"/>
      <c r="F16" s="395"/>
      <c r="G16" s="395"/>
      <c r="H16" s="395"/>
      <c r="I16" s="395"/>
      <c r="J16" s="395"/>
      <c r="K16" s="395"/>
      <c r="L16" s="395"/>
      <c r="M16" s="395"/>
      <c r="N16" s="395"/>
      <c r="O16" s="395"/>
    </row>
    <row r="17" spans="1:17" ht="17.25" customHeight="1" x14ac:dyDescent="0.25">
      <c r="A17" s="309"/>
      <c r="B17" s="309"/>
      <c r="C17" s="351"/>
      <c r="D17" s="309"/>
      <c r="E17" s="309"/>
      <c r="F17" s="309"/>
      <c r="G17" s="309"/>
      <c r="H17" s="290"/>
      <c r="I17" s="290"/>
      <c r="J17" s="290"/>
      <c r="K17" s="290"/>
      <c r="L17" s="309"/>
      <c r="M17" s="309"/>
      <c r="N17" s="309"/>
    </row>
    <row r="18" spans="1:17" x14ac:dyDescent="0.25">
      <c r="A18" s="404" t="s">
        <v>5</v>
      </c>
      <c r="B18" s="407" t="s">
        <v>436</v>
      </c>
      <c r="C18" s="458" t="s">
        <v>60</v>
      </c>
      <c r="D18" s="397" t="s">
        <v>425</v>
      </c>
      <c r="E18" s="417" t="s">
        <v>217</v>
      </c>
      <c r="F18" s="417"/>
      <c r="G18" s="417"/>
      <c r="H18" s="410" t="s">
        <v>427</v>
      </c>
      <c r="I18" s="416" t="s">
        <v>217</v>
      </c>
      <c r="J18" s="416"/>
      <c r="K18" s="416"/>
      <c r="L18" s="396" t="s">
        <v>0</v>
      </c>
      <c r="M18" s="396" t="s">
        <v>217</v>
      </c>
      <c r="N18" s="396"/>
      <c r="O18" s="396"/>
    </row>
    <row r="19" spans="1:17" x14ac:dyDescent="0.25">
      <c r="A19" s="405"/>
      <c r="B19" s="408"/>
      <c r="C19" s="459"/>
      <c r="D19" s="398"/>
      <c r="E19" s="417" t="s">
        <v>1</v>
      </c>
      <c r="F19" s="417"/>
      <c r="G19" s="403" t="s">
        <v>2</v>
      </c>
      <c r="H19" s="411"/>
      <c r="I19" s="416" t="s">
        <v>1</v>
      </c>
      <c r="J19" s="416"/>
      <c r="K19" s="394" t="s">
        <v>2</v>
      </c>
      <c r="L19" s="396"/>
      <c r="M19" s="396" t="s">
        <v>1</v>
      </c>
      <c r="N19" s="396"/>
      <c r="O19" s="384" t="s">
        <v>2</v>
      </c>
    </row>
    <row r="20" spans="1:17" ht="27.75" customHeight="1" x14ac:dyDescent="0.25">
      <c r="A20" s="406"/>
      <c r="B20" s="409"/>
      <c r="C20" s="460"/>
      <c r="D20" s="399"/>
      <c r="E20" s="305" t="s">
        <v>3</v>
      </c>
      <c r="F20" s="299" t="s">
        <v>4</v>
      </c>
      <c r="G20" s="403"/>
      <c r="H20" s="412"/>
      <c r="I20" s="304" t="s">
        <v>3</v>
      </c>
      <c r="J20" s="300" t="s">
        <v>4</v>
      </c>
      <c r="K20" s="394"/>
      <c r="L20" s="396"/>
      <c r="M20" s="296" t="s">
        <v>3</v>
      </c>
      <c r="N20" s="302" t="s">
        <v>4</v>
      </c>
      <c r="O20" s="384"/>
    </row>
    <row r="21" spans="1:17" ht="15.95" customHeight="1" x14ac:dyDescent="0.25">
      <c r="A21" s="50" t="s">
        <v>79</v>
      </c>
      <c r="B21" s="418" t="s">
        <v>6</v>
      </c>
      <c r="C21" s="418"/>
      <c r="D21" s="418"/>
      <c r="E21" s="418"/>
      <c r="F21" s="418"/>
      <c r="G21" s="418"/>
      <c r="H21" s="418"/>
      <c r="I21" s="418"/>
      <c r="J21" s="418"/>
      <c r="K21" s="418"/>
      <c r="L21" s="418"/>
      <c r="M21" s="418"/>
      <c r="N21" s="418"/>
      <c r="O21" s="418"/>
    </row>
    <row r="22" spans="1:17" ht="15" customHeight="1" x14ac:dyDescent="0.25">
      <c r="A22" s="7" t="s">
        <v>201</v>
      </c>
      <c r="B22" s="21" t="s">
        <v>20</v>
      </c>
      <c r="C22" s="427" t="s">
        <v>9</v>
      </c>
      <c r="D22" s="247">
        <f>E22+G22</f>
        <v>295</v>
      </c>
      <c r="E22" s="247">
        <v>295</v>
      </c>
      <c r="F22" s="247">
        <v>225</v>
      </c>
      <c r="G22" s="247"/>
      <c r="H22" s="246">
        <f>I22+K22</f>
        <v>0</v>
      </c>
      <c r="I22" s="246"/>
      <c r="J22" s="246"/>
      <c r="K22" s="246"/>
      <c r="L22" s="85">
        <f>M22+O22</f>
        <v>295</v>
      </c>
      <c r="M22" s="85">
        <f>E22+I22</f>
        <v>295</v>
      </c>
      <c r="N22" s="85">
        <f>F22+J22</f>
        <v>225</v>
      </c>
      <c r="O22" s="85">
        <f>G22+K22</f>
        <v>0</v>
      </c>
      <c r="P22" s="282"/>
      <c r="Q22" s="122"/>
    </row>
    <row r="23" spans="1:17" x14ac:dyDescent="0.25">
      <c r="A23" s="87"/>
      <c r="B23" s="312" t="s">
        <v>442</v>
      </c>
      <c r="C23" s="426"/>
      <c r="D23" s="245" t="s">
        <v>191</v>
      </c>
      <c r="E23" s="245"/>
      <c r="F23" s="245"/>
      <c r="G23" s="245"/>
      <c r="H23" s="254"/>
      <c r="I23" s="244"/>
      <c r="J23" s="244"/>
      <c r="K23" s="244"/>
      <c r="L23" s="86"/>
      <c r="M23" s="86"/>
      <c r="N23" s="86"/>
      <c r="O23" s="86"/>
      <c r="P23" s="282"/>
      <c r="Q23" s="122"/>
    </row>
    <row r="24" spans="1:17" ht="15" customHeight="1" x14ac:dyDescent="0.25">
      <c r="A24" s="7" t="s">
        <v>80</v>
      </c>
      <c r="B24" s="8" t="s">
        <v>7</v>
      </c>
      <c r="C24" s="291"/>
      <c r="D24" s="247">
        <f>E24+G24</f>
        <v>888</v>
      </c>
      <c r="E24" s="197">
        <f>E25+E26+E27</f>
        <v>888</v>
      </c>
      <c r="F24" s="197">
        <f>F25+F26+F27</f>
        <v>678</v>
      </c>
      <c r="G24" s="197">
        <f>G25+G26+G27</f>
        <v>0</v>
      </c>
      <c r="H24" s="246">
        <f>I24+K24</f>
        <v>0</v>
      </c>
      <c r="I24" s="196">
        <f>I25+I26+I27</f>
        <v>0</v>
      </c>
      <c r="J24" s="196">
        <f>J25+J26+J27</f>
        <v>0</v>
      </c>
      <c r="K24" s="196">
        <f>K25+K26+K27</f>
        <v>0</v>
      </c>
      <c r="L24" s="85">
        <f>M24+O24</f>
        <v>888</v>
      </c>
      <c r="M24" s="10">
        <f>M25+M26+M27</f>
        <v>888</v>
      </c>
      <c r="N24" s="10">
        <f>N25+N26+N27</f>
        <v>678</v>
      </c>
      <c r="O24" s="10">
        <f>O25+O26+O27</f>
        <v>0</v>
      </c>
      <c r="P24" s="282"/>
      <c r="Q24" s="122"/>
    </row>
    <row r="25" spans="1:17" ht="15" customHeight="1" x14ac:dyDescent="0.25">
      <c r="A25" s="13"/>
      <c r="B25" s="447" t="s">
        <v>442</v>
      </c>
      <c r="C25" s="291" t="s">
        <v>9</v>
      </c>
      <c r="D25" s="197">
        <f>E25+G25</f>
        <v>111</v>
      </c>
      <c r="E25" s="197">
        <v>111</v>
      </c>
      <c r="F25" s="197">
        <v>85</v>
      </c>
      <c r="G25" s="197"/>
      <c r="H25" s="246">
        <f>I25+K25</f>
        <v>0</v>
      </c>
      <c r="I25" s="196"/>
      <c r="J25" s="196"/>
      <c r="K25" s="208"/>
      <c r="L25" s="85">
        <f>M25+O25</f>
        <v>111</v>
      </c>
      <c r="M25" s="85">
        <f>E25+I25</f>
        <v>111</v>
      </c>
      <c r="N25" s="85">
        <f>F25+J25</f>
        <v>85</v>
      </c>
      <c r="O25" s="85">
        <f>G25+K25</f>
        <v>0</v>
      </c>
      <c r="P25" s="282"/>
      <c r="Q25" s="122"/>
    </row>
    <row r="26" spans="1:17" ht="15" customHeight="1" x14ac:dyDescent="0.25">
      <c r="A26" s="13"/>
      <c r="B26" s="447"/>
      <c r="C26" s="291" t="s">
        <v>33</v>
      </c>
      <c r="D26" s="197">
        <f>E26+G26</f>
        <v>110</v>
      </c>
      <c r="E26" s="197">
        <v>110</v>
      </c>
      <c r="F26" s="197">
        <v>84</v>
      </c>
      <c r="G26" s="197"/>
      <c r="H26" s="246">
        <f>I26+K26</f>
        <v>0</v>
      </c>
      <c r="I26" s="196"/>
      <c r="J26" s="196"/>
      <c r="K26" s="208"/>
      <c r="L26" s="85">
        <f>M26+O26</f>
        <v>110</v>
      </c>
      <c r="M26" s="85">
        <f>E26+I26</f>
        <v>110</v>
      </c>
      <c r="N26" s="85">
        <f>F26+J26</f>
        <v>84</v>
      </c>
      <c r="O26" s="85">
        <f>G26+K26</f>
        <v>0</v>
      </c>
      <c r="P26" s="282"/>
      <c r="Q26" s="122"/>
    </row>
    <row r="27" spans="1:17" ht="15" customHeight="1" x14ac:dyDescent="0.25">
      <c r="A27" s="13"/>
      <c r="B27" s="448"/>
      <c r="C27" s="291" t="s">
        <v>22</v>
      </c>
      <c r="D27" s="197">
        <f>E27+G27</f>
        <v>667</v>
      </c>
      <c r="E27" s="197">
        <v>667</v>
      </c>
      <c r="F27" s="197">
        <v>509</v>
      </c>
      <c r="G27" s="197"/>
      <c r="H27" s="246">
        <f>I27+K27</f>
        <v>0</v>
      </c>
      <c r="I27" s="196"/>
      <c r="J27" s="196"/>
      <c r="K27" s="208"/>
      <c r="L27" s="85">
        <f>M27+O27</f>
        <v>667</v>
      </c>
      <c r="M27" s="85">
        <f>E27+I27</f>
        <v>667</v>
      </c>
      <c r="N27" s="85">
        <f>F27+J27</f>
        <v>509</v>
      </c>
      <c r="O27" s="85">
        <f>G27+K27</f>
        <v>0</v>
      </c>
      <c r="P27" s="282"/>
      <c r="Q27" s="122"/>
    </row>
    <row r="28" spans="1:17" ht="15" customHeight="1" x14ac:dyDescent="0.25">
      <c r="A28" s="7" t="s">
        <v>81</v>
      </c>
      <c r="B28" s="8" t="s">
        <v>10</v>
      </c>
      <c r="C28" s="291"/>
      <c r="D28" s="247">
        <f>E28+G28</f>
        <v>777</v>
      </c>
      <c r="E28" s="197">
        <f>E29+E30+E31</f>
        <v>777</v>
      </c>
      <c r="F28" s="197">
        <f>F29+F30+F31</f>
        <v>593</v>
      </c>
      <c r="G28" s="197">
        <f>G29+G30+G31</f>
        <v>0</v>
      </c>
      <c r="H28" s="246">
        <f>I28+K28</f>
        <v>0</v>
      </c>
      <c r="I28" s="196">
        <f>I29+I30+I31</f>
        <v>0</v>
      </c>
      <c r="J28" s="196">
        <f>J29+J30+J31</f>
        <v>0</v>
      </c>
      <c r="K28" s="196">
        <f>K29+K30+K31</f>
        <v>0</v>
      </c>
      <c r="L28" s="85">
        <f>M28+O28</f>
        <v>777</v>
      </c>
      <c r="M28" s="10">
        <f>M29+M30+M31</f>
        <v>777</v>
      </c>
      <c r="N28" s="10">
        <f>N29+N30+N31</f>
        <v>593</v>
      </c>
      <c r="O28" s="10">
        <f>O29+O30+O31</f>
        <v>0</v>
      </c>
      <c r="P28" s="282"/>
      <c r="Q28" s="122"/>
    </row>
    <row r="29" spans="1:17" ht="15" customHeight="1" x14ac:dyDescent="0.25">
      <c r="A29" s="13"/>
      <c r="B29" s="447" t="s">
        <v>442</v>
      </c>
      <c r="C29" s="291" t="s">
        <v>9</v>
      </c>
      <c r="D29" s="197">
        <f>E29+G29</f>
        <v>110</v>
      </c>
      <c r="E29" s="197">
        <v>110</v>
      </c>
      <c r="F29" s="197">
        <v>84</v>
      </c>
      <c r="G29" s="197"/>
      <c r="H29" s="246">
        <f>I29+K29</f>
        <v>0</v>
      </c>
      <c r="I29" s="196"/>
      <c r="J29" s="196"/>
      <c r="K29" s="208"/>
      <c r="L29" s="85">
        <f>M29+O29</f>
        <v>110</v>
      </c>
      <c r="M29" s="85">
        <f>E29+I29</f>
        <v>110</v>
      </c>
      <c r="N29" s="85">
        <f>F29+J29</f>
        <v>84</v>
      </c>
      <c r="O29" s="85">
        <f>G29+K29</f>
        <v>0</v>
      </c>
      <c r="P29" s="282"/>
      <c r="Q29" s="122"/>
    </row>
    <row r="30" spans="1:17" ht="15" customHeight="1" x14ac:dyDescent="0.25">
      <c r="A30" s="13"/>
      <c r="B30" s="447"/>
      <c r="C30" s="291" t="s">
        <v>33</v>
      </c>
      <c r="D30" s="197">
        <f>E30+G30</f>
        <v>110</v>
      </c>
      <c r="E30" s="197">
        <v>110</v>
      </c>
      <c r="F30" s="197">
        <v>84</v>
      </c>
      <c r="G30" s="197"/>
      <c r="H30" s="246">
        <f>I30+K30</f>
        <v>0</v>
      </c>
      <c r="I30" s="196"/>
      <c r="J30" s="196"/>
      <c r="K30" s="208"/>
      <c r="L30" s="85">
        <f>M30+O30</f>
        <v>110</v>
      </c>
      <c r="M30" s="85">
        <f>E30+I30</f>
        <v>110</v>
      </c>
      <c r="N30" s="85">
        <f>F30+J30</f>
        <v>84</v>
      </c>
      <c r="O30" s="85">
        <f>G30+K30</f>
        <v>0</v>
      </c>
      <c r="P30" s="282"/>
      <c r="Q30" s="122"/>
    </row>
    <row r="31" spans="1:17" ht="15" customHeight="1" x14ac:dyDescent="0.25">
      <c r="A31" s="13"/>
      <c r="B31" s="448"/>
      <c r="C31" s="291" t="s">
        <v>22</v>
      </c>
      <c r="D31" s="197">
        <f>E31+G31</f>
        <v>557</v>
      </c>
      <c r="E31" s="197">
        <v>557</v>
      </c>
      <c r="F31" s="197">
        <v>425</v>
      </c>
      <c r="G31" s="197"/>
      <c r="H31" s="246">
        <f>I31+K31</f>
        <v>0</v>
      </c>
      <c r="I31" s="196"/>
      <c r="J31" s="196"/>
      <c r="K31" s="208"/>
      <c r="L31" s="85">
        <f>M31+O31</f>
        <v>557</v>
      </c>
      <c r="M31" s="85">
        <f>E31+I31</f>
        <v>557</v>
      </c>
      <c r="N31" s="85">
        <f>F31+J31</f>
        <v>425</v>
      </c>
      <c r="O31" s="85">
        <f>G31+K31</f>
        <v>0</v>
      </c>
      <c r="P31" s="282"/>
      <c r="Q31" s="122"/>
    </row>
    <row r="32" spans="1:17" ht="15" customHeight="1" x14ac:dyDescent="0.25">
      <c r="A32" s="7" t="s">
        <v>82</v>
      </c>
      <c r="B32" s="8" t="s">
        <v>11</v>
      </c>
      <c r="C32" s="291"/>
      <c r="D32" s="247">
        <f>E32+G32</f>
        <v>3145</v>
      </c>
      <c r="E32" s="197">
        <f>E33+E34+E35</f>
        <v>3145</v>
      </c>
      <c r="F32" s="197">
        <f>F33+F34+F35</f>
        <v>2401</v>
      </c>
      <c r="G32" s="197">
        <f>G33+G34+G35</f>
        <v>0</v>
      </c>
      <c r="H32" s="246">
        <f>I32+K32</f>
        <v>0</v>
      </c>
      <c r="I32" s="196">
        <f>I33+I34+I35</f>
        <v>0</v>
      </c>
      <c r="J32" s="196">
        <f>J33+J34+J35</f>
        <v>0</v>
      </c>
      <c r="K32" s="196">
        <f>K33+K34+K35</f>
        <v>0</v>
      </c>
      <c r="L32" s="85">
        <f>M32+O32</f>
        <v>3145</v>
      </c>
      <c r="M32" s="10">
        <f>M33+M34+M35</f>
        <v>3145</v>
      </c>
      <c r="N32" s="10">
        <f>N33+N34+N35</f>
        <v>2401</v>
      </c>
      <c r="O32" s="10">
        <f>O33+O34+O35</f>
        <v>0</v>
      </c>
      <c r="P32" s="282"/>
      <c r="Q32" s="122"/>
    </row>
    <row r="33" spans="1:17" ht="15" customHeight="1" x14ac:dyDescent="0.25">
      <c r="A33" s="13"/>
      <c r="B33" s="447" t="s">
        <v>442</v>
      </c>
      <c r="C33" s="291" t="s">
        <v>9</v>
      </c>
      <c r="D33" s="197">
        <f>E33+G33</f>
        <v>714</v>
      </c>
      <c r="E33" s="197">
        <v>714</v>
      </c>
      <c r="F33" s="197">
        <v>545</v>
      </c>
      <c r="G33" s="197"/>
      <c r="H33" s="246">
        <f>I33+K33</f>
        <v>0</v>
      </c>
      <c r="I33" s="196"/>
      <c r="J33" s="196"/>
      <c r="K33" s="208"/>
      <c r="L33" s="85">
        <f>M33+O33</f>
        <v>714</v>
      </c>
      <c r="M33" s="85">
        <f>E33+I33</f>
        <v>714</v>
      </c>
      <c r="N33" s="85">
        <f>F33+J33</f>
        <v>545</v>
      </c>
      <c r="O33" s="85">
        <f>G33+K33</f>
        <v>0</v>
      </c>
      <c r="P33" s="282"/>
      <c r="Q33" s="122"/>
    </row>
    <row r="34" spans="1:17" ht="15" customHeight="1" x14ac:dyDescent="0.25">
      <c r="A34" s="13"/>
      <c r="B34" s="447"/>
      <c r="C34" s="291" t="s">
        <v>33</v>
      </c>
      <c r="D34" s="197">
        <f>E34+G34</f>
        <v>223</v>
      </c>
      <c r="E34" s="197">
        <v>223</v>
      </c>
      <c r="F34" s="197">
        <v>170</v>
      </c>
      <c r="G34" s="197"/>
      <c r="H34" s="246">
        <f>I34+K34</f>
        <v>0</v>
      </c>
      <c r="I34" s="196"/>
      <c r="J34" s="196"/>
      <c r="K34" s="208"/>
      <c r="L34" s="85">
        <f>M34+O34</f>
        <v>223</v>
      </c>
      <c r="M34" s="85">
        <f>E34+I34</f>
        <v>223</v>
      </c>
      <c r="N34" s="85">
        <f>F34+J34</f>
        <v>170</v>
      </c>
      <c r="O34" s="85">
        <f>G34+K34</f>
        <v>0</v>
      </c>
      <c r="P34" s="282"/>
      <c r="Q34" s="122"/>
    </row>
    <row r="35" spans="1:17" ht="15" customHeight="1" x14ac:dyDescent="0.25">
      <c r="A35" s="13"/>
      <c r="B35" s="448"/>
      <c r="C35" s="291" t="s">
        <v>22</v>
      </c>
      <c r="D35" s="197">
        <f>E35+G35</f>
        <v>2208</v>
      </c>
      <c r="E35" s="197">
        <v>2208</v>
      </c>
      <c r="F35" s="197">
        <v>1686</v>
      </c>
      <c r="G35" s="197"/>
      <c r="H35" s="246">
        <f>I35+K35</f>
        <v>0</v>
      </c>
      <c r="I35" s="196"/>
      <c r="J35" s="196"/>
      <c r="K35" s="208"/>
      <c r="L35" s="85">
        <f>M35+O35</f>
        <v>2208</v>
      </c>
      <c r="M35" s="85">
        <f>E35+I35</f>
        <v>2208</v>
      </c>
      <c r="N35" s="85">
        <f>F35+J35</f>
        <v>1686</v>
      </c>
      <c r="O35" s="85">
        <f>G35+K35</f>
        <v>0</v>
      </c>
      <c r="P35" s="282"/>
      <c r="Q35" s="122"/>
    </row>
    <row r="36" spans="1:17" ht="15" customHeight="1" x14ac:dyDescent="0.25">
      <c r="A36" s="7" t="s">
        <v>83</v>
      </c>
      <c r="B36" s="8" t="s">
        <v>12</v>
      </c>
      <c r="C36" s="291"/>
      <c r="D36" s="247">
        <f>E36+G36</f>
        <v>3145</v>
      </c>
      <c r="E36" s="197">
        <f>E37+E38+E39</f>
        <v>3145</v>
      </c>
      <c r="F36" s="197">
        <f>F37+F38+F39</f>
        <v>2402</v>
      </c>
      <c r="G36" s="197">
        <f>G37+G38+G39</f>
        <v>0</v>
      </c>
      <c r="H36" s="246">
        <f>I36+K36</f>
        <v>0</v>
      </c>
      <c r="I36" s="196">
        <f>I37+I38+I39</f>
        <v>0</v>
      </c>
      <c r="J36" s="196">
        <f>J37+J38+J39</f>
        <v>0</v>
      </c>
      <c r="K36" s="196">
        <f>K37+K38+K39</f>
        <v>0</v>
      </c>
      <c r="L36" s="85">
        <f>M36+O36</f>
        <v>3145</v>
      </c>
      <c r="M36" s="10">
        <f>M37+M38+M39</f>
        <v>3145</v>
      </c>
      <c r="N36" s="10">
        <f>N37+N38+N39</f>
        <v>2402</v>
      </c>
      <c r="O36" s="10">
        <f>O37+O38+O39</f>
        <v>0</v>
      </c>
      <c r="P36" s="282"/>
      <c r="Q36" s="122"/>
    </row>
    <row r="37" spans="1:17" ht="15" customHeight="1" x14ac:dyDescent="0.25">
      <c r="A37" s="13"/>
      <c r="B37" s="447" t="s">
        <v>442</v>
      </c>
      <c r="C37" s="291" t="s">
        <v>9</v>
      </c>
      <c r="D37" s="197">
        <f>E37+G37</f>
        <v>602</v>
      </c>
      <c r="E37" s="197">
        <v>602</v>
      </c>
      <c r="F37" s="197">
        <v>460</v>
      </c>
      <c r="G37" s="197"/>
      <c r="H37" s="246">
        <f>I37+K37</f>
        <v>0</v>
      </c>
      <c r="I37" s="196"/>
      <c r="J37" s="196"/>
      <c r="K37" s="208"/>
      <c r="L37" s="85">
        <f>M37+O37</f>
        <v>602</v>
      </c>
      <c r="M37" s="85">
        <f>E37+I37</f>
        <v>602</v>
      </c>
      <c r="N37" s="85">
        <f>F37+J37</f>
        <v>460</v>
      </c>
      <c r="O37" s="85">
        <f>G37+K37</f>
        <v>0</v>
      </c>
      <c r="P37" s="282"/>
      <c r="Q37" s="122"/>
    </row>
    <row r="38" spans="1:17" ht="15" customHeight="1" x14ac:dyDescent="0.25">
      <c r="A38" s="13"/>
      <c r="B38" s="447"/>
      <c r="C38" s="291" t="s">
        <v>33</v>
      </c>
      <c r="D38" s="197">
        <f>E38+G38</f>
        <v>335</v>
      </c>
      <c r="E38" s="197">
        <v>335</v>
      </c>
      <c r="F38" s="197">
        <v>256</v>
      </c>
      <c r="G38" s="197"/>
      <c r="H38" s="246">
        <f>I38+K38</f>
        <v>0</v>
      </c>
      <c r="I38" s="196"/>
      <c r="J38" s="196"/>
      <c r="K38" s="208"/>
      <c r="L38" s="85">
        <f>M38+O38</f>
        <v>335</v>
      </c>
      <c r="M38" s="85">
        <f>E38+I38</f>
        <v>335</v>
      </c>
      <c r="N38" s="85">
        <f>F38+J38</f>
        <v>256</v>
      </c>
      <c r="O38" s="85">
        <f>G38+K38</f>
        <v>0</v>
      </c>
      <c r="P38" s="282"/>
      <c r="Q38" s="122"/>
    </row>
    <row r="39" spans="1:17" ht="15" customHeight="1" x14ac:dyDescent="0.25">
      <c r="A39" s="13"/>
      <c r="B39" s="448"/>
      <c r="C39" s="291" t="s">
        <v>22</v>
      </c>
      <c r="D39" s="197">
        <f>E39+G39</f>
        <v>2208</v>
      </c>
      <c r="E39" s="197">
        <v>2208</v>
      </c>
      <c r="F39" s="197">
        <v>1686</v>
      </c>
      <c r="G39" s="197"/>
      <c r="H39" s="246">
        <f>I39+K39</f>
        <v>0</v>
      </c>
      <c r="I39" s="196"/>
      <c r="J39" s="196"/>
      <c r="K39" s="208"/>
      <c r="L39" s="85">
        <f>M39+O39</f>
        <v>2208</v>
      </c>
      <c r="M39" s="85">
        <f>E39+I39</f>
        <v>2208</v>
      </c>
      <c r="N39" s="85">
        <f>F39+J39</f>
        <v>1686</v>
      </c>
      <c r="O39" s="85">
        <f>G39+K39</f>
        <v>0</v>
      </c>
      <c r="P39" s="282"/>
      <c r="Q39" s="122"/>
    </row>
    <row r="40" spans="1:17" ht="15" customHeight="1" x14ac:dyDescent="0.25">
      <c r="A40" s="7" t="s">
        <v>84</v>
      </c>
      <c r="B40" s="8" t="s">
        <v>13</v>
      </c>
      <c r="C40" s="291"/>
      <c r="D40" s="247">
        <f>E40+G40</f>
        <v>669</v>
      </c>
      <c r="E40" s="197">
        <f>E41+E42+E43</f>
        <v>669</v>
      </c>
      <c r="F40" s="197">
        <f>F41+F42+F43</f>
        <v>511</v>
      </c>
      <c r="G40" s="197">
        <f>G41+G42+G43</f>
        <v>0</v>
      </c>
      <c r="H40" s="246">
        <f>I40+K40</f>
        <v>0</v>
      </c>
      <c r="I40" s="196">
        <f>I41+I42+I43</f>
        <v>0</v>
      </c>
      <c r="J40" s="196">
        <f>J41+J42+J43</f>
        <v>0</v>
      </c>
      <c r="K40" s="196">
        <f>K41+K42+K43</f>
        <v>0</v>
      </c>
      <c r="L40" s="85">
        <f>M40+O40</f>
        <v>669</v>
      </c>
      <c r="M40" s="10">
        <f>M41+M42+M43</f>
        <v>669</v>
      </c>
      <c r="N40" s="10">
        <f>N41+N42+N43</f>
        <v>511</v>
      </c>
      <c r="O40" s="10">
        <f>O41+O42+O43</f>
        <v>0</v>
      </c>
      <c r="P40" s="282"/>
      <c r="Q40" s="122"/>
    </row>
    <row r="41" spans="1:17" ht="15" customHeight="1" x14ac:dyDescent="0.25">
      <c r="A41" s="13"/>
      <c r="B41" s="447" t="s">
        <v>442</v>
      </c>
      <c r="C41" s="291" t="s">
        <v>9</v>
      </c>
      <c r="D41" s="197">
        <f>E41+G41</f>
        <v>111</v>
      </c>
      <c r="E41" s="197">
        <v>111</v>
      </c>
      <c r="F41" s="197">
        <v>85</v>
      </c>
      <c r="G41" s="197"/>
      <c r="H41" s="246">
        <f>I41+K41</f>
        <v>0</v>
      </c>
      <c r="I41" s="196"/>
      <c r="J41" s="196"/>
      <c r="K41" s="208"/>
      <c r="L41" s="85">
        <f>M41+O41</f>
        <v>111</v>
      </c>
      <c r="M41" s="85">
        <f>E41+I41</f>
        <v>111</v>
      </c>
      <c r="N41" s="85">
        <f>F41+J41</f>
        <v>85</v>
      </c>
      <c r="O41" s="85">
        <f>G41+K41</f>
        <v>0</v>
      </c>
      <c r="P41" s="282"/>
      <c r="Q41" s="122"/>
    </row>
    <row r="42" spans="1:17" ht="15" customHeight="1" x14ac:dyDescent="0.25">
      <c r="A42" s="13"/>
      <c r="B42" s="447"/>
      <c r="C42" s="291" t="s">
        <v>33</v>
      </c>
      <c r="D42" s="197">
        <f>E42+G42</f>
        <v>223</v>
      </c>
      <c r="E42" s="197">
        <v>223</v>
      </c>
      <c r="F42" s="197">
        <v>170</v>
      </c>
      <c r="G42" s="197"/>
      <c r="H42" s="246">
        <f>I42+K42</f>
        <v>0</v>
      </c>
      <c r="I42" s="196"/>
      <c r="J42" s="196"/>
      <c r="K42" s="208"/>
      <c r="L42" s="85">
        <f>M42+O42</f>
        <v>223</v>
      </c>
      <c r="M42" s="85">
        <f>E42+I42</f>
        <v>223</v>
      </c>
      <c r="N42" s="85">
        <f>F42+J42</f>
        <v>170</v>
      </c>
      <c r="O42" s="85">
        <f>G42+K42</f>
        <v>0</v>
      </c>
      <c r="P42" s="282"/>
      <c r="Q42" s="122"/>
    </row>
    <row r="43" spans="1:17" ht="15" customHeight="1" x14ac:dyDescent="0.25">
      <c r="A43" s="13"/>
      <c r="B43" s="448"/>
      <c r="C43" s="291" t="s">
        <v>22</v>
      </c>
      <c r="D43" s="197">
        <f>E43+G43</f>
        <v>335</v>
      </c>
      <c r="E43" s="197">
        <v>335</v>
      </c>
      <c r="F43" s="197">
        <v>256</v>
      </c>
      <c r="G43" s="197"/>
      <c r="H43" s="246">
        <f>I43+K43</f>
        <v>0</v>
      </c>
      <c r="I43" s="196"/>
      <c r="J43" s="196"/>
      <c r="K43" s="208"/>
      <c r="L43" s="85">
        <f>M43+O43</f>
        <v>335</v>
      </c>
      <c r="M43" s="85">
        <f>E43+I43</f>
        <v>335</v>
      </c>
      <c r="N43" s="85">
        <f>F43+J43</f>
        <v>256</v>
      </c>
      <c r="O43" s="85">
        <f>G43+K43</f>
        <v>0</v>
      </c>
      <c r="P43" s="282"/>
      <c r="Q43" s="122"/>
    </row>
    <row r="44" spans="1:17" ht="15" customHeight="1" x14ac:dyDescent="0.25">
      <c r="A44" s="7" t="s">
        <v>85</v>
      </c>
      <c r="B44" s="8" t="s">
        <v>14</v>
      </c>
      <c r="C44" s="291"/>
      <c r="D44" s="247">
        <f>E44+G44</f>
        <v>1494</v>
      </c>
      <c r="E44" s="197">
        <f>E45+E46+E47</f>
        <v>1494</v>
      </c>
      <c r="F44" s="197">
        <f>F45+F46+F47</f>
        <v>1140</v>
      </c>
      <c r="G44" s="197">
        <f>G45+G46+G47</f>
        <v>0</v>
      </c>
      <c r="H44" s="246">
        <f>I44+K44</f>
        <v>0</v>
      </c>
      <c r="I44" s="196">
        <f>I45+I46+I47</f>
        <v>0</v>
      </c>
      <c r="J44" s="196">
        <f>J45+J46+J47</f>
        <v>0</v>
      </c>
      <c r="K44" s="196">
        <f>K45+K46+K47</f>
        <v>0</v>
      </c>
      <c r="L44" s="85">
        <f>M44+O44</f>
        <v>1494</v>
      </c>
      <c r="M44" s="10">
        <f>M45+M46+M47</f>
        <v>1494</v>
      </c>
      <c r="N44" s="10">
        <f>N45+N46+N47</f>
        <v>1140</v>
      </c>
      <c r="O44" s="10">
        <f>O45+O46+O47</f>
        <v>0</v>
      </c>
      <c r="P44" s="282"/>
      <c r="Q44" s="122"/>
    </row>
    <row r="45" spans="1:17" ht="15" customHeight="1" x14ac:dyDescent="0.25">
      <c r="A45" s="13"/>
      <c r="B45" s="447" t="s">
        <v>442</v>
      </c>
      <c r="C45" s="291" t="s">
        <v>9</v>
      </c>
      <c r="D45" s="197">
        <f>E45+G45</f>
        <v>714</v>
      </c>
      <c r="E45" s="197">
        <v>714</v>
      </c>
      <c r="F45" s="197">
        <v>545</v>
      </c>
      <c r="G45" s="197"/>
      <c r="H45" s="246">
        <f>I45+K45</f>
        <v>0</v>
      </c>
      <c r="I45" s="196"/>
      <c r="J45" s="196"/>
      <c r="K45" s="208"/>
      <c r="L45" s="85">
        <f>M45+O45</f>
        <v>714</v>
      </c>
      <c r="M45" s="85">
        <f>E45+I45</f>
        <v>714</v>
      </c>
      <c r="N45" s="85">
        <f>F45+J45</f>
        <v>545</v>
      </c>
      <c r="O45" s="85">
        <f>G45+K45</f>
        <v>0</v>
      </c>
      <c r="P45" s="282"/>
      <c r="Q45" s="122"/>
    </row>
    <row r="46" spans="1:17" ht="15" customHeight="1" x14ac:dyDescent="0.25">
      <c r="A46" s="13"/>
      <c r="B46" s="447"/>
      <c r="C46" s="291" t="s">
        <v>33</v>
      </c>
      <c r="D46" s="197">
        <f>E46+G46</f>
        <v>223</v>
      </c>
      <c r="E46" s="197">
        <v>223</v>
      </c>
      <c r="F46" s="197">
        <v>170</v>
      </c>
      <c r="G46" s="197"/>
      <c r="H46" s="246">
        <f>I46+K46</f>
        <v>0</v>
      </c>
      <c r="I46" s="196"/>
      <c r="J46" s="196"/>
      <c r="K46" s="208"/>
      <c r="L46" s="85">
        <f>M46+O46</f>
        <v>223</v>
      </c>
      <c r="M46" s="85">
        <f>E46+I46</f>
        <v>223</v>
      </c>
      <c r="N46" s="85">
        <f>F46+J46</f>
        <v>170</v>
      </c>
      <c r="O46" s="85">
        <f>G46+K46</f>
        <v>0</v>
      </c>
      <c r="P46" s="282"/>
      <c r="Q46" s="122"/>
    </row>
    <row r="47" spans="1:17" ht="15" customHeight="1" x14ac:dyDescent="0.25">
      <c r="A47" s="13"/>
      <c r="B47" s="448"/>
      <c r="C47" s="291" t="s">
        <v>22</v>
      </c>
      <c r="D47" s="197">
        <f>E47+G47</f>
        <v>557</v>
      </c>
      <c r="E47" s="197">
        <v>557</v>
      </c>
      <c r="F47" s="197">
        <v>425</v>
      </c>
      <c r="G47" s="197"/>
      <c r="H47" s="246">
        <f>I47+K47</f>
        <v>0</v>
      </c>
      <c r="I47" s="196"/>
      <c r="J47" s="196"/>
      <c r="K47" s="208"/>
      <c r="L47" s="85">
        <f>M47+O47</f>
        <v>557</v>
      </c>
      <c r="M47" s="85">
        <f>E47+I47</f>
        <v>557</v>
      </c>
      <c r="N47" s="85">
        <f>F47+J47</f>
        <v>425</v>
      </c>
      <c r="O47" s="85">
        <f>G47+K47</f>
        <v>0</v>
      </c>
      <c r="P47" s="282"/>
      <c r="Q47" s="122"/>
    </row>
    <row r="48" spans="1:17" ht="15" customHeight="1" x14ac:dyDescent="0.25">
      <c r="A48" s="7" t="s">
        <v>86</v>
      </c>
      <c r="B48" s="8" t="s">
        <v>15</v>
      </c>
      <c r="C48" s="291"/>
      <c r="D48" s="247">
        <f>E48+G48</f>
        <v>1740</v>
      </c>
      <c r="E48" s="197">
        <f>E49+E50+E51</f>
        <v>1740</v>
      </c>
      <c r="F48" s="197">
        <f>F49+F50+F51</f>
        <v>1329</v>
      </c>
      <c r="G48" s="197">
        <f>G49+G50+G51</f>
        <v>0</v>
      </c>
      <c r="H48" s="246">
        <f>I48+K48</f>
        <v>0</v>
      </c>
      <c r="I48" s="196">
        <f>I49+I50+I51</f>
        <v>0</v>
      </c>
      <c r="J48" s="196">
        <f>J49+J50+J51</f>
        <v>0</v>
      </c>
      <c r="K48" s="196">
        <f>K49+K50+K51</f>
        <v>0</v>
      </c>
      <c r="L48" s="85">
        <f>M48+O48</f>
        <v>1740</v>
      </c>
      <c r="M48" s="10">
        <f>M49+M50+M51</f>
        <v>1740</v>
      </c>
      <c r="N48" s="10">
        <f>N49+N50+N51</f>
        <v>1329</v>
      </c>
      <c r="O48" s="10">
        <f>O49+O50+O51</f>
        <v>0</v>
      </c>
      <c r="P48" s="282"/>
      <c r="Q48" s="122"/>
    </row>
    <row r="49" spans="1:17" ht="15" customHeight="1" x14ac:dyDescent="0.25">
      <c r="A49" s="13"/>
      <c r="B49" s="447" t="s">
        <v>442</v>
      </c>
      <c r="C49" s="291" t="s">
        <v>9</v>
      </c>
      <c r="D49" s="197">
        <f>E49+G49</f>
        <v>111</v>
      </c>
      <c r="E49" s="197">
        <v>111</v>
      </c>
      <c r="F49" s="197">
        <v>85</v>
      </c>
      <c r="G49" s="197"/>
      <c r="H49" s="246">
        <f>I49+K49</f>
        <v>0</v>
      </c>
      <c r="I49" s="196"/>
      <c r="J49" s="196"/>
      <c r="K49" s="208"/>
      <c r="L49" s="85">
        <f>M49+O49</f>
        <v>111</v>
      </c>
      <c r="M49" s="85">
        <f>E49+I49</f>
        <v>111</v>
      </c>
      <c r="N49" s="85">
        <f>F49+J49</f>
        <v>85</v>
      </c>
      <c r="O49" s="85">
        <f>G49+K49</f>
        <v>0</v>
      </c>
      <c r="P49" s="282"/>
      <c r="Q49" s="122"/>
    </row>
    <row r="50" spans="1:17" ht="15" customHeight="1" x14ac:dyDescent="0.25">
      <c r="A50" s="13"/>
      <c r="B50" s="447"/>
      <c r="C50" s="291" t="s">
        <v>33</v>
      </c>
      <c r="D50" s="197">
        <f>E50+G50</f>
        <v>335</v>
      </c>
      <c r="E50" s="197">
        <v>335</v>
      </c>
      <c r="F50" s="197">
        <v>256</v>
      </c>
      <c r="G50" s="197"/>
      <c r="H50" s="246">
        <f>I50+K50</f>
        <v>0</v>
      </c>
      <c r="I50" s="196"/>
      <c r="J50" s="196"/>
      <c r="K50" s="208"/>
      <c r="L50" s="85">
        <f>M50+O50</f>
        <v>335</v>
      </c>
      <c r="M50" s="85">
        <f>E50+I50</f>
        <v>335</v>
      </c>
      <c r="N50" s="85">
        <f>F50+J50</f>
        <v>256</v>
      </c>
      <c r="O50" s="85">
        <f>G50+K50</f>
        <v>0</v>
      </c>
      <c r="P50" s="282"/>
      <c r="Q50" s="122"/>
    </row>
    <row r="51" spans="1:17" ht="15" customHeight="1" x14ac:dyDescent="0.25">
      <c r="A51" s="13"/>
      <c r="B51" s="448"/>
      <c r="C51" s="291" t="s">
        <v>22</v>
      </c>
      <c r="D51" s="197">
        <f>E51+G51</f>
        <v>1294</v>
      </c>
      <c r="E51" s="197">
        <v>1294</v>
      </c>
      <c r="F51" s="197">
        <v>988</v>
      </c>
      <c r="G51" s="197"/>
      <c r="H51" s="246">
        <f>I51+K51</f>
        <v>0</v>
      </c>
      <c r="I51" s="196"/>
      <c r="J51" s="196"/>
      <c r="K51" s="208"/>
      <c r="L51" s="85">
        <f>M51+O51</f>
        <v>1294</v>
      </c>
      <c r="M51" s="85">
        <f>E51+I51</f>
        <v>1294</v>
      </c>
      <c r="N51" s="85">
        <f>F51+J51</f>
        <v>988</v>
      </c>
      <c r="O51" s="85">
        <f>G51+K51</f>
        <v>0</v>
      </c>
      <c r="P51" s="282"/>
      <c r="Q51" s="122"/>
    </row>
    <row r="52" spans="1:17" ht="15" customHeight="1" x14ac:dyDescent="0.25">
      <c r="A52" s="7" t="s">
        <v>87</v>
      </c>
      <c r="B52" s="8" t="s">
        <v>16</v>
      </c>
      <c r="C52" s="291"/>
      <c r="D52" s="247">
        <f>E52+G52</f>
        <v>2944</v>
      </c>
      <c r="E52" s="197">
        <f>E53+E54+E55</f>
        <v>2944</v>
      </c>
      <c r="F52" s="197">
        <f>F53+F54+F55</f>
        <v>2248</v>
      </c>
      <c r="G52" s="197">
        <f>G53+G54+G55</f>
        <v>0</v>
      </c>
      <c r="H52" s="246">
        <f>I52+K52</f>
        <v>0</v>
      </c>
      <c r="I52" s="196">
        <f>I53+I54+I55</f>
        <v>0</v>
      </c>
      <c r="J52" s="196">
        <f>J53+J54+J55</f>
        <v>0</v>
      </c>
      <c r="K52" s="196">
        <f>K53+K54+K55</f>
        <v>0</v>
      </c>
      <c r="L52" s="85">
        <f>M52+O52</f>
        <v>2944</v>
      </c>
      <c r="M52" s="10">
        <f>M53+M54+M55</f>
        <v>2944</v>
      </c>
      <c r="N52" s="10">
        <f>N53+N54+N55</f>
        <v>2248</v>
      </c>
      <c r="O52" s="10">
        <f>O53+O54+O55</f>
        <v>0</v>
      </c>
      <c r="P52" s="282"/>
      <c r="Q52" s="122"/>
    </row>
    <row r="53" spans="1:17" ht="15" customHeight="1" x14ac:dyDescent="0.25">
      <c r="A53" s="13"/>
      <c r="B53" s="447" t="s">
        <v>442</v>
      </c>
      <c r="C53" s="291" t="s">
        <v>9</v>
      </c>
      <c r="D53" s="197">
        <f>E53+G53</f>
        <v>714</v>
      </c>
      <c r="E53" s="197">
        <v>714</v>
      </c>
      <c r="F53" s="197">
        <v>545</v>
      </c>
      <c r="G53" s="197"/>
      <c r="H53" s="246">
        <f>I53+K53</f>
        <v>0</v>
      </c>
      <c r="I53" s="196"/>
      <c r="J53" s="196"/>
      <c r="K53" s="208"/>
      <c r="L53" s="85">
        <f>M53+O53</f>
        <v>714</v>
      </c>
      <c r="M53" s="85">
        <f>E53+I53</f>
        <v>714</v>
      </c>
      <c r="N53" s="85">
        <f>F53+J53</f>
        <v>545</v>
      </c>
      <c r="O53" s="85">
        <f>G53+K53</f>
        <v>0</v>
      </c>
      <c r="P53" s="282"/>
      <c r="Q53" s="122"/>
    </row>
    <row r="54" spans="1:17" ht="15" customHeight="1" x14ac:dyDescent="0.25">
      <c r="A54" s="13"/>
      <c r="B54" s="447"/>
      <c r="C54" s="291" t="s">
        <v>33</v>
      </c>
      <c r="D54" s="197">
        <f>E54+G54</f>
        <v>669</v>
      </c>
      <c r="E54" s="197">
        <v>669</v>
      </c>
      <c r="F54" s="197">
        <v>511</v>
      </c>
      <c r="G54" s="197"/>
      <c r="H54" s="246">
        <f>I54+K54</f>
        <v>0</v>
      </c>
      <c r="I54" s="196"/>
      <c r="J54" s="196"/>
      <c r="K54" s="208"/>
      <c r="L54" s="85">
        <f>M54+O54</f>
        <v>669</v>
      </c>
      <c r="M54" s="85">
        <f>E54+I54</f>
        <v>669</v>
      </c>
      <c r="N54" s="85">
        <f>F54+J54</f>
        <v>511</v>
      </c>
      <c r="O54" s="85">
        <f>G54+K54</f>
        <v>0</v>
      </c>
      <c r="P54" s="282"/>
      <c r="Q54" s="122"/>
    </row>
    <row r="55" spans="1:17" ht="15" customHeight="1" x14ac:dyDescent="0.25">
      <c r="A55" s="13"/>
      <c r="B55" s="448"/>
      <c r="C55" s="291" t="s">
        <v>22</v>
      </c>
      <c r="D55" s="197">
        <f>E55+G55</f>
        <v>1561</v>
      </c>
      <c r="E55" s="197">
        <v>1561</v>
      </c>
      <c r="F55" s="197">
        <v>1192</v>
      </c>
      <c r="G55" s="197"/>
      <c r="H55" s="246">
        <f>I55+K55</f>
        <v>0</v>
      </c>
      <c r="I55" s="196"/>
      <c r="J55" s="196"/>
      <c r="K55" s="208"/>
      <c r="L55" s="85">
        <f>M55+O55</f>
        <v>1561</v>
      </c>
      <c r="M55" s="85">
        <f>E55+I55</f>
        <v>1561</v>
      </c>
      <c r="N55" s="85">
        <f>F55+J55</f>
        <v>1192</v>
      </c>
      <c r="O55" s="85">
        <f>G55+K55</f>
        <v>0</v>
      </c>
      <c r="P55" s="282"/>
      <c r="Q55" s="122"/>
    </row>
    <row r="56" spans="1:17" ht="15" customHeight="1" x14ac:dyDescent="0.25">
      <c r="A56" s="7" t="s">
        <v>88</v>
      </c>
      <c r="B56" s="8" t="s">
        <v>17</v>
      </c>
      <c r="C56" s="291"/>
      <c r="D56" s="247">
        <f>E56+G56</f>
        <v>1494</v>
      </c>
      <c r="E56" s="197">
        <f>E57+E58+E59</f>
        <v>1494</v>
      </c>
      <c r="F56" s="197">
        <f>F57+F58+F59</f>
        <v>1141</v>
      </c>
      <c r="G56" s="197">
        <f>G57+G58+G59</f>
        <v>0</v>
      </c>
      <c r="H56" s="246">
        <f>I56+K56</f>
        <v>0</v>
      </c>
      <c r="I56" s="196">
        <f>I57+I58+I59</f>
        <v>0</v>
      </c>
      <c r="J56" s="196">
        <f>J57+J58+J59</f>
        <v>0</v>
      </c>
      <c r="K56" s="196">
        <f>K57+K58+K59</f>
        <v>0</v>
      </c>
      <c r="L56" s="85">
        <f>M56+O56</f>
        <v>1494</v>
      </c>
      <c r="M56" s="10">
        <f>M57+M58+M59</f>
        <v>1494</v>
      </c>
      <c r="N56" s="10">
        <f>N57+N58+N59</f>
        <v>1141</v>
      </c>
      <c r="O56" s="10">
        <f>O57+O58+O59</f>
        <v>0</v>
      </c>
      <c r="P56" s="282"/>
      <c r="Q56" s="122"/>
    </row>
    <row r="57" spans="1:17" ht="15" customHeight="1" x14ac:dyDescent="0.25">
      <c r="A57" s="13"/>
      <c r="B57" s="447" t="s">
        <v>442</v>
      </c>
      <c r="C57" s="291" t="s">
        <v>9</v>
      </c>
      <c r="D57" s="197">
        <f>E57+G57</f>
        <v>602</v>
      </c>
      <c r="E57" s="197">
        <v>602</v>
      </c>
      <c r="F57" s="197">
        <v>460</v>
      </c>
      <c r="G57" s="197"/>
      <c r="H57" s="246">
        <f>I57+K57</f>
        <v>0</v>
      </c>
      <c r="I57" s="196"/>
      <c r="J57" s="196"/>
      <c r="K57" s="208"/>
      <c r="L57" s="85">
        <f>M57+O57</f>
        <v>602</v>
      </c>
      <c r="M57" s="85">
        <f>E57+I57</f>
        <v>602</v>
      </c>
      <c r="N57" s="85">
        <f>F57+J57</f>
        <v>460</v>
      </c>
      <c r="O57" s="85">
        <f>G57+K57</f>
        <v>0</v>
      </c>
      <c r="P57" s="282"/>
      <c r="Q57" s="122"/>
    </row>
    <row r="58" spans="1:17" ht="15" customHeight="1" x14ac:dyDescent="0.25">
      <c r="A58" s="13"/>
      <c r="B58" s="447"/>
      <c r="C58" s="291" t="s">
        <v>33</v>
      </c>
      <c r="D58" s="197">
        <f>E58+G58</f>
        <v>111</v>
      </c>
      <c r="E58" s="197">
        <v>111</v>
      </c>
      <c r="F58" s="197">
        <v>85</v>
      </c>
      <c r="G58" s="197"/>
      <c r="H58" s="246">
        <f>I58+K58</f>
        <v>0</v>
      </c>
      <c r="I58" s="196"/>
      <c r="J58" s="196"/>
      <c r="K58" s="208"/>
      <c r="L58" s="85">
        <f>M58+O58</f>
        <v>111</v>
      </c>
      <c r="M58" s="85">
        <f>E58+I58</f>
        <v>111</v>
      </c>
      <c r="N58" s="85">
        <f>F58+J58</f>
        <v>85</v>
      </c>
      <c r="O58" s="85">
        <f>G58+K58</f>
        <v>0</v>
      </c>
      <c r="P58" s="282"/>
      <c r="Q58" s="122"/>
    </row>
    <row r="59" spans="1:17" ht="15" customHeight="1" x14ac:dyDescent="0.25">
      <c r="A59" s="13"/>
      <c r="B59" s="448"/>
      <c r="C59" s="291" t="s">
        <v>22</v>
      </c>
      <c r="D59" s="197">
        <f>E59+G59</f>
        <v>781</v>
      </c>
      <c r="E59" s="197">
        <v>781</v>
      </c>
      <c r="F59" s="197">
        <v>596</v>
      </c>
      <c r="G59" s="197"/>
      <c r="H59" s="246">
        <f>I59+K59</f>
        <v>0</v>
      </c>
      <c r="I59" s="196"/>
      <c r="J59" s="196"/>
      <c r="K59" s="208"/>
      <c r="L59" s="85">
        <f>M59+O59</f>
        <v>781</v>
      </c>
      <c r="M59" s="85">
        <f>E59+I59</f>
        <v>781</v>
      </c>
      <c r="N59" s="85">
        <f>F59+J59</f>
        <v>596</v>
      </c>
      <c r="O59" s="85">
        <f>G59+K59</f>
        <v>0</v>
      </c>
      <c r="P59" s="282"/>
      <c r="Q59" s="122"/>
    </row>
    <row r="60" spans="1:17" ht="15" customHeight="1" x14ac:dyDescent="0.25">
      <c r="A60" s="7" t="s">
        <v>89</v>
      </c>
      <c r="B60" s="8" t="s">
        <v>18</v>
      </c>
      <c r="C60" s="291"/>
      <c r="D60" s="247">
        <f>E60+G60</f>
        <v>1120</v>
      </c>
      <c r="E60" s="197">
        <f>E61+E62+E63</f>
        <v>1120</v>
      </c>
      <c r="F60" s="197">
        <f>F61+F62+F63</f>
        <v>856</v>
      </c>
      <c r="G60" s="197">
        <f>G61+G62+G63</f>
        <v>0</v>
      </c>
      <c r="H60" s="246">
        <f>I60+K60</f>
        <v>0</v>
      </c>
      <c r="I60" s="196">
        <f>I61+I62+I63</f>
        <v>0</v>
      </c>
      <c r="J60" s="196">
        <f>J61+J62+J63</f>
        <v>0</v>
      </c>
      <c r="K60" s="196">
        <f>K61+K62+K63</f>
        <v>0</v>
      </c>
      <c r="L60" s="85">
        <f>M60+O60</f>
        <v>1120</v>
      </c>
      <c r="M60" s="10">
        <f>M61+M62+M63</f>
        <v>1120</v>
      </c>
      <c r="N60" s="10">
        <f>N61+N62+N63</f>
        <v>856</v>
      </c>
      <c r="O60" s="10">
        <f>O61+O62+O63</f>
        <v>0</v>
      </c>
      <c r="P60" s="282"/>
      <c r="Q60" s="122"/>
    </row>
    <row r="61" spans="1:17" ht="15" customHeight="1" x14ac:dyDescent="0.25">
      <c r="A61" s="13"/>
      <c r="B61" s="447" t="s">
        <v>442</v>
      </c>
      <c r="C61" s="291" t="s">
        <v>9</v>
      </c>
      <c r="D61" s="197">
        <f>E61+G61</f>
        <v>111</v>
      </c>
      <c r="E61" s="197">
        <v>111</v>
      </c>
      <c r="F61" s="197">
        <v>85</v>
      </c>
      <c r="G61" s="197"/>
      <c r="H61" s="246">
        <f>I61+K61</f>
        <v>0</v>
      </c>
      <c r="I61" s="196"/>
      <c r="J61" s="196"/>
      <c r="K61" s="208"/>
      <c r="L61" s="85">
        <f>M61+O61</f>
        <v>111</v>
      </c>
      <c r="M61" s="85">
        <f>E61+I61</f>
        <v>111</v>
      </c>
      <c r="N61" s="85">
        <f>F61+J61</f>
        <v>85</v>
      </c>
      <c r="O61" s="85">
        <f>G61+K61</f>
        <v>0</v>
      </c>
      <c r="P61" s="282"/>
      <c r="Q61" s="122"/>
    </row>
    <row r="62" spans="1:17" ht="15" customHeight="1" x14ac:dyDescent="0.25">
      <c r="A62" s="13"/>
      <c r="B62" s="447"/>
      <c r="C62" s="291" t="s">
        <v>33</v>
      </c>
      <c r="D62" s="197">
        <f>E62+G62</f>
        <v>111</v>
      </c>
      <c r="E62" s="197">
        <v>111</v>
      </c>
      <c r="F62" s="197">
        <v>85</v>
      </c>
      <c r="G62" s="197"/>
      <c r="H62" s="246">
        <f>I62+K62</f>
        <v>0</v>
      </c>
      <c r="I62" s="196"/>
      <c r="J62" s="196"/>
      <c r="K62" s="208"/>
      <c r="L62" s="85">
        <f>M62+O62</f>
        <v>111</v>
      </c>
      <c r="M62" s="85">
        <f>E62+I62</f>
        <v>111</v>
      </c>
      <c r="N62" s="85">
        <f>F62+J62</f>
        <v>85</v>
      </c>
      <c r="O62" s="85">
        <f>G62+K62</f>
        <v>0</v>
      </c>
      <c r="P62" s="282"/>
      <c r="Q62" s="122"/>
    </row>
    <row r="63" spans="1:17" ht="15" customHeight="1" x14ac:dyDescent="0.25">
      <c r="A63" s="13"/>
      <c r="B63" s="448"/>
      <c r="C63" s="291" t="s">
        <v>22</v>
      </c>
      <c r="D63" s="197">
        <f>E63+G63</f>
        <v>898</v>
      </c>
      <c r="E63" s="197">
        <v>898</v>
      </c>
      <c r="F63" s="197">
        <v>686</v>
      </c>
      <c r="G63" s="197"/>
      <c r="H63" s="246">
        <f>I63+K63</f>
        <v>0</v>
      </c>
      <c r="I63" s="196"/>
      <c r="J63" s="196"/>
      <c r="K63" s="208"/>
      <c r="L63" s="85">
        <f>M63+O63</f>
        <v>898</v>
      </c>
      <c r="M63" s="85">
        <f>E63+I63</f>
        <v>898</v>
      </c>
      <c r="N63" s="85">
        <f>F63+J63</f>
        <v>686</v>
      </c>
      <c r="O63" s="85">
        <f>G63+K63</f>
        <v>0</v>
      </c>
      <c r="P63" s="282"/>
      <c r="Q63" s="122"/>
    </row>
    <row r="64" spans="1:17" ht="15" customHeight="1" x14ac:dyDescent="0.25">
      <c r="A64" s="7" t="s">
        <v>90</v>
      </c>
      <c r="B64" s="8" t="s">
        <v>19</v>
      </c>
      <c r="C64" s="291"/>
      <c r="D64" s="247">
        <f>E64+G64</f>
        <v>1337</v>
      </c>
      <c r="E64" s="197">
        <f>E65+E66+E67</f>
        <v>1337</v>
      </c>
      <c r="F64" s="197">
        <f>F65+F66+F67</f>
        <v>1021</v>
      </c>
      <c r="G64" s="197">
        <f>G65+G66+G67</f>
        <v>0</v>
      </c>
      <c r="H64" s="246">
        <f>I64+K64</f>
        <v>0</v>
      </c>
      <c r="I64" s="196">
        <f>I65+I66+I67</f>
        <v>0</v>
      </c>
      <c r="J64" s="196">
        <f>J65+J66+J67</f>
        <v>0</v>
      </c>
      <c r="K64" s="196">
        <f>K65+K66+K67</f>
        <v>0</v>
      </c>
      <c r="L64" s="85">
        <f>M64+O64</f>
        <v>1337</v>
      </c>
      <c r="M64" s="10">
        <f>M65+M66+M67</f>
        <v>1337</v>
      </c>
      <c r="N64" s="10">
        <f>N65+N66+N67</f>
        <v>1021</v>
      </c>
      <c r="O64" s="10">
        <f>O65+O66+O67</f>
        <v>0</v>
      </c>
      <c r="P64" s="282"/>
      <c r="Q64" s="122"/>
    </row>
    <row r="65" spans="1:18" ht="15" customHeight="1" x14ac:dyDescent="0.25">
      <c r="A65" s="13"/>
      <c r="B65" s="447" t="s">
        <v>442</v>
      </c>
      <c r="C65" s="291" t="s">
        <v>9</v>
      </c>
      <c r="D65" s="197">
        <f>E65+G65</f>
        <v>111</v>
      </c>
      <c r="E65" s="197">
        <v>111</v>
      </c>
      <c r="F65" s="197">
        <v>85</v>
      </c>
      <c r="G65" s="197"/>
      <c r="H65" s="246">
        <f>I65+K65</f>
        <v>0</v>
      </c>
      <c r="I65" s="196"/>
      <c r="J65" s="196"/>
      <c r="K65" s="208"/>
      <c r="L65" s="85">
        <f>M65+O65</f>
        <v>111</v>
      </c>
      <c r="M65" s="85">
        <f>E65+I65</f>
        <v>111</v>
      </c>
      <c r="N65" s="85">
        <f>F65+J65</f>
        <v>85</v>
      </c>
      <c r="O65" s="85">
        <f>G65+K65</f>
        <v>0</v>
      </c>
      <c r="P65" s="282"/>
      <c r="Q65" s="122"/>
    </row>
    <row r="66" spans="1:18" ht="15" customHeight="1" x14ac:dyDescent="0.25">
      <c r="A66" s="13"/>
      <c r="B66" s="447"/>
      <c r="C66" s="291" t="s">
        <v>33</v>
      </c>
      <c r="D66" s="197">
        <f>E66+G66</f>
        <v>669</v>
      </c>
      <c r="E66" s="197">
        <v>669</v>
      </c>
      <c r="F66" s="197">
        <v>511</v>
      </c>
      <c r="G66" s="197"/>
      <c r="H66" s="246">
        <f>I66+K66</f>
        <v>0</v>
      </c>
      <c r="I66" s="196"/>
      <c r="J66" s="196"/>
      <c r="K66" s="208"/>
      <c r="L66" s="85">
        <f>M66+O66</f>
        <v>669</v>
      </c>
      <c r="M66" s="85">
        <f>E66+I66</f>
        <v>669</v>
      </c>
      <c r="N66" s="85">
        <f>F66+J66</f>
        <v>511</v>
      </c>
      <c r="O66" s="85">
        <f>G66+K66</f>
        <v>0</v>
      </c>
      <c r="P66" s="282"/>
      <c r="Q66" s="122"/>
    </row>
    <row r="67" spans="1:18" ht="15" customHeight="1" x14ac:dyDescent="0.25">
      <c r="A67" s="13"/>
      <c r="B67" s="448"/>
      <c r="C67" s="291" t="s">
        <v>22</v>
      </c>
      <c r="D67" s="197">
        <f>E67+G67</f>
        <v>557</v>
      </c>
      <c r="E67" s="197">
        <v>557</v>
      </c>
      <c r="F67" s="197">
        <v>425</v>
      </c>
      <c r="G67" s="197"/>
      <c r="H67" s="246">
        <f>I67+K67</f>
        <v>0</v>
      </c>
      <c r="I67" s="196"/>
      <c r="J67" s="196"/>
      <c r="K67" s="208"/>
      <c r="L67" s="85">
        <f>M67+O67</f>
        <v>557</v>
      </c>
      <c r="M67" s="85">
        <f>E67+I67</f>
        <v>557</v>
      </c>
      <c r="N67" s="85">
        <f>F67+J67</f>
        <v>425</v>
      </c>
      <c r="O67" s="85">
        <f>G67+K67</f>
        <v>0</v>
      </c>
      <c r="P67" s="282"/>
      <c r="Q67" s="122"/>
    </row>
    <row r="68" spans="1:18" x14ac:dyDescent="0.25">
      <c r="A68" s="65" t="s">
        <v>91</v>
      </c>
      <c r="B68" s="88" t="s">
        <v>193</v>
      </c>
      <c r="C68" s="344"/>
      <c r="D68" s="1">
        <f>E68+G68</f>
        <v>19048</v>
      </c>
      <c r="E68" s="1">
        <f>E22+E24+E28+E32+E36+E40+E44+E48+E52+E56+E60+E64</f>
        <v>19048</v>
      </c>
      <c r="F68" s="1">
        <f>F22+F24+F28+F32+F36+F40+F44+F48+F52+F56+F60+F64</f>
        <v>14545</v>
      </c>
      <c r="G68" s="1">
        <f>G22+G24+G28+G32+G36+G40+G44+G48+G52+G56+G60+G64</f>
        <v>0</v>
      </c>
      <c r="H68" s="1">
        <f>I68+K68</f>
        <v>0</v>
      </c>
      <c r="I68" s="1">
        <f>I22+I24+I28+I32+I36+I40+I44+I48+I52+I56+I60+I64</f>
        <v>0</v>
      </c>
      <c r="J68" s="1">
        <f>J22+J24+J28+J32+J36+J40+J44+J48+J52+J56+J60+J64</f>
        <v>0</v>
      </c>
      <c r="K68" s="1">
        <f>K22+K24+K28+K32+K36+K40+K44+K48+K52+K56+K60+K64</f>
        <v>0</v>
      </c>
      <c r="L68" s="1">
        <f>M68+O68</f>
        <v>19048</v>
      </c>
      <c r="M68" s="1">
        <f>M22+M24+M28+M32+M36+M40+M44+M48+M52+M56+M60+M64</f>
        <v>19048</v>
      </c>
      <c r="N68" s="1">
        <f>N22+N24+N28+N32+N36+N40+N44+N48+N52+N56+N60+N64</f>
        <v>14545</v>
      </c>
      <c r="O68" s="1">
        <f>O22+O24+O28+O32+O36+O40+O44+O48+O52+O56+O60+O64</f>
        <v>0</v>
      </c>
      <c r="Q68" s="282"/>
      <c r="R68" s="122"/>
    </row>
    <row r="69" spans="1:18" x14ac:dyDescent="0.25">
      <c r="A69" s="7" t="s">
        <v>92</v>
      </c>
      <c r="B69" s="385" t="s">
        <v>66</v>
      </c>
      <c r="C69" s="386"/>
      <c r="D69" s="386"/>
      <c r="E69" s="386"/>
      <c r="F69" s="386"/>
      <c r="G69" s="386"/>
      <c r="H69" s="386"/>
      <c r="I69" s="386"/>
      <c r="J69" s="386"/>
      <c r="K69" s="386"/>
      <c r="L69" s="386"/>
      <c r="M69" s="386"/>
      <c r="N69" s="386"/>
      <c r="O69" s="387"/>
    </row>
    <row r="70" spans="1:18" x14ac:dyDescent="0.25">
      <c r="A70" s="7" t="s">
        <v>93</v>
      </c>
      <c r="B70" s="21" t="s">
        <v>20</v>
      </c>
      <c r="C70" s="289"/>
      <c r="D70" s="247">
        <f>E70+G70</f>
        <v>2231343</v>
      </c>
      <c r="E70" s="288">
        <f>E71+E72</f>
        <v>1028959</v>
      </c>
      <c r="F70" s="288">
        <f>F71+F72</f>
        <v>0</v>
      </c>
      <c r="G70" s="288">
        <f>G71+G72</f>
        <v>1202384</v>
      </c>
      <c r="H70" s="287">
        <f>H71+H72</f>
        <v>0</v>
      </c>
      <c r="I70" s="287">
        <f>I71+I72</f>
        <v>0</v>
      </c>
      <c r="J70" s="287">
        <f>J71+J72</f>
        <v>0</v>
      </c>
      <c r="K70" s="287">
        <f>K71+K72</f>
        <v>0</v>
      </c>
      <c r="L70" s="154">
        <f>M70+O70</f>
        <v>2231343</v>
      </c>
      <c r="M70" s="154">
        <f>M71+M72</f>
        <v>1028959</v>
      </c>
      <c r="N70" s="154">
        <f>N71+N72</f>
        <v>0</v>
      </c>
      <c r="O70" s="154">
        <f>O71+O72</f>
        <v>1202384</v>
      </c>
    </row>
    <row r="71" spans="1:18" ht="15" customHeight="1" x14ac:dyDescent="0.25">
      <c r="A71" s="13"/>
      <c r="B71" s="452" t="s">
        <v>417</v>
      </c>
      <c r="C71" s="348" t="s">
        <v>25</v>
      </c>
      <c r="D71" s="247">
        <f>E71+G71</f>
        <v>2041307</v>
      </c>
      <c r="E71" s="288">
        <v>838923</v>
      </c>
      <c r="F71" s="288"/>
      <c r="G71" s="288">
        <v>1202384</v>
      </c>
      <c r="H71" s="287">
        <f>I71+K71</f>
        <v>0</v>
      </c>
      <c r="I71" s="287"/>
      <c r="J71" s="287"/>
      <c r="K71" s="287"/>
      <c r="L71" s="154">
        <f>M71+O71</f>
        <v>2041307</v>
      </c>
      <c r="M71" s="154">
        <f>E71+I71</f>
        <v>838923</v>
      </c>
      <c r="N71" s="154">
        <f>F71+J71</f>
        <v>0</v>
      </c>
      <c r="O71" s="154">
        <f>G71+K71</f>
        <v>1202384</v>
      </c>
    </row>
    <row r="72" spans="1:18" s="26" customFormat="1" ht="23.25" customHeight="1" x14ac:dyDescent="0.25">
      <c r="A72" s="87"/>
      <c r="B72" s="453"/>
      <c r="C72" s="307" t="s">
        <v>33</v>
      </c>
      <c r="D72" s="247">
        <f>E72+G72</f>
        <v>190036</v>
      </c>
      <c r="E72" s="288">
        <v>190036</v>
      </c>
      <c r="F72" s="288"/>
      <c r="G72" s="288"/>
      <c r="H72" s="287">
        <f>I72+K72</f>
        <v>0</v>
      </c>
      <c r="I72" s="287"/>
      <c r="J72" s="287"/>
      <c r="K72" s="287"/>
      <c r="L72" s="154">
        <f>M72+O72</f>
        <v>190036</v>
      </c>
      <c r="M72" s="154">
        <f>E72+I72</f>
        <v>190036</v>
      </c>
      <c r="N72" s="154">
        <f>F72+J72</f>
        <v>0</v>
      </c>
      <c r="O72" s="154">
        <f>G72+K72</f>
        <v>0</v>
      </c>
      <c r="Q72" s="229" t="s">
        <v>394</v>
      </c>
      <c r="R72" s="151">
        <f>L22+L25+L29+L33+L37+L41+L45+L49+L53+L57+L61+L65</f>
        <v>4306</v>
      </c>
    </row>
    <row r="73" spans="1:18" x14ac:dyDescent="0.25">
      <c r="A73" s="65" t="s">
        <v>94</v>
      </c>
      <c r="B73" s="88" t="s">
        <v>194</v>
      </c>
      <c r="C73" s="344"/>
      <c r="D73" s="1">
        <f>D70</f>
        <v>2231343</v>
      </c>
      <c r="E73" s="1">
        <f>E70</f>
        <v>1028959</v>
      </c>
      <c r="F73" s="1">
        <f>F70</f>
        <v>0</v>
      </c>
      <c r="G73" s="1">
        <f>G70</f>
        <v>1202384</v>
      </c>
      <c r="H73" s="196">
        <f>H70</f>
        <v>0</v>
      </c>
      <c r="I73" s="196">
        <f>I70</f>
        <v>0</v>
      </c>
      <c r="J73" s="196">
        <f>J70</f>
        <v>0</v>
      </c>
      <c r="K73" s="196">
        <f>K70</f>
        <v>0</v>
      </c>
      <c r="L73" s="1">
        <f>L70</f>
        <v>2231343</v>
      </c>
      <c r="M73" s="1">
        <f>M70</f>
        <v>1028959</v>
      </c>
      <c r="N73" s="1">
        <f>N70</f>
        <v>0</v>
      </c>
      <c r="O73" s="1">
        <f>O70</f>
        <v>1202384</v>
      </c>
      <c r="Q73" s="229" t="s">
        <v>393</v>
      </c>
      <c r="R73" s="228"/>
    </row>
    <row r="74" spans="1:18" x14ac:dyDescent="0.25">
      <c r="A74" s="7" t="s">
        <v>95</v>
      </c>
      <c r="B74" s="449" t="s">
        <v>70</v>
      </c>
      <c r="C74" s="449"/>
      <c r="D74" s="449"/>
      <c r="E74" s="449"/>
      <c r="F74" s="449"/>
      <c r="G74" s="449"/>
      <c r="H74" s="449"/>
      <c r="I74" s="449"/>
      <c r="J74" s="449"/>
      <c r="K74" s="449"/>
      <c r="L74" s="449"/>
      <c r="M74" s="449"/>
      <c r="N74" s="449"/>
      <c r="O74" s="449"/>
      <c r="Q74" s="229" t="s">
        <v>392</v>
      </c>
      <c r="R74" s="228"/>
    </row>
    <row r="75" spans="1:18" x14ac:dyDescent="0.25">
      <c r="A75" s="7" t="s">
        <v>96</v>
      </c>
      <c r="B75" s="21" t="s">
        <v>20</v>
      </c>
      <c r="C75" s="450" t="s">
        <v>34</v>
      </c>
      <c r="D75" s="247">
        <f>E75+G75</f>
        <v>347544</v>
      </c>
      <c r="E75" s="247"/>
      <c r="F75" s="247"/>
      <c r="G75" s="247">
        <v>347544</v>
      </c>
      <c r="H75" s="246">
        <f>I75+K75</f>
        <v>0</v>
      </c>
      <c r="I75" s="246"/>
      <c r="J75" s="246"/>
      <c r="K75" s="246"/>
      <c r="L75" s="85">
        <f>M75+O75</f>
        <v>347544</v>
      </c>
      <c r="M75" s="85">
        <f>E75+I75</f>
        <v>0</v>
      </c>
      <c r="N75" s="85">
        <f>F75+J75</f>
        <v>0</v>
      </c>
      <c r="O75" s="85">
        <f>G75+K75</f>
        <v>347544</v>
      </c>
      <c r="Q75" s="229" t="s">
        <v>391</v>
      </c>
      <c r="R75" s="228">
        <f>L71+L169</f>
        <v>2042957</v>
      </c>
    </row>
    <row r="76" spans="1:18" ht="26.25" x14ac:dyDescent="0.25">
      <c r="A76" s="87"/>
      <c r="B76" s="312" t="s">
        <v>416</v>
      </c>
      <c r="C76" s="451"/>
      <c r="D76" s="245"/>
      <c r="E76" s="245"/>
      <c r="F76" s="245"/>
      <c r="G76" s="245"/>
      <c r="H76" s="244"/>
      <c r="I76" s="244"/>
      <c r="J76" s="244"/>
      <c r="K76" s="244"/>
      <c r="L76" s="86"/>
      <c r="M76" s="86"/>
      <c r="N76" s="86"/>
      <c r="O76" s="86"/>
      <c r="Q76" s="229" t="s">
        <v>390</v>
      </c>
      <c r="R76" s="228">
        <f>L72+L26+L30+L34+L38+L42+L46+L50+L54+L58+L62+L66</f>
        <v>193155</v>
      </c>
    </row>
    <row r="77" spans="1:18" x14ac:dyDescent="0.25">
      <c r="A77" s="65" t="s">
        <v>97</v>
      </c>
      <c r="B77" s="88" t="s">
        <v>195</v>
      </c>
      <c r="C77" s="344"/>
      <c r="D77" s="279">
        <f>D75</f>
        <v>347544</v>
      </c>
      <c r="E77" s="279">
        <f>E75</f>
        <v>0</v>
      </c>
      <c r="F77" s="279">
        <f>F75</f>
        <v>0</v>
      </c>
      <c r="G77" s="279">
        <f>G75</f>
        <v>347544</v>
      </c>
      <c r="H77" s="201">
        <f>H75</f>
        <v>0</v>
      </c>
      <c r="I77" s="201">
        <f>I75</f>
        <v>0</v>
      </c>
      <c r="J77" s="201">
        <f>J75</f>
        <v>0</v>
      </c>
      <c r="K77" s="201">
        <f>K75</f>
        <v>0</v>
      </c>
      <c r="L77" s="88">
        <f>L75</f>
        <v>347544</v>
      </c>
      <c r="M77" s="88">
        <f>M75</f>
        <v>0</v>
      </c>
      <c r="N77" s="88">
        <f>N75</f>
        <v>0</v>
      </c>
      <c r="O77" s="88">
        <f>O75</f>
        <v>347544</v>
      </c>
      <c r="Q77" s="229" t="s">
        <v>389</v>
      </c>
      <c r="R77" s="151">
        <f>M27+M31+M35+M39+M43+M47+M51+M55+M59+M63+M67</f>
        <v>11623</v>
      </c>
    </row>
    <row r="78" spans="1:18" x14ac:dyDescent="0.25">
      <c r="A78" s="7" t="s">
        <v>98</v>
      </c>
      <c r="B78" s="449" t="s">
        <v>189</v>
      </c>
      <c r="C78" s="449"/>
      <c r="D78" s="449"/>
      <c r="E78" s="449"/>
      <c r="F78" s="449"/>
      <c r="G78" s="449"/>
      <c r="H78" s="449"/>
      <c r="I78" s="449"/>
      <c r="J78" s="449"/>
      <c r="K78" s="449"/>
      <c r="L78" s="449"/>
      <c r="M78" s="449"/>
      <c r="N78" s="449"/>
      <c r="O78" s="449"/>
      <c r="Q78" s="229" t="s">
        <v>388</v>
      </c>
      <c r="R78" s="151">
        <f>L75</f>
        <v>347544</v>
      </c>
    </row>
    <row r="79" spans="1:18" x14ac:dyDescent="0.25">
      <c r="A79" s="7" t="s">
        <v>99</v>
      </c>
      <c r="B79" s="21" t="s">
        <v>20</v>
      </c>
      <c r="C79" s="306"/>
      <c r="D79" s="288">
        <f>E79+G79</f>
        <v>1190350</v>
      </c>
      <c r="E79" s="288">
        <f>E80+E81</f>
        <v>2908</v>
      </c>
      <c r="F79" s="288">
        <f>F80+F81</f>
        <v>2220</v>
      </c>
      <c r="G79" s="288">
        <f>G80+G81</f>
        <v>1187442</v>
      </c>
      <c r="H79" s="287">
        <f>I79+K79</f>
        <v>0</v>
      </c>
      <c r="I79" s="287">
        <f>I80+I81</f>
        <v>0</v>
      </c>
      <c r="J79" s="287">
        <f>J80+J81</f>
        <v>0</v>
      </c>
      <c r="K79" s="287">
        <f>K80+K81</f>
        <v>0</v>
      </c>
      <c r="L79" s="154">
        <f>M79+O79</f>
        <v>1190350</v>
      </c>
      <c r="M79" s="154">
        <f>E79+I79</f>
        <v>2908</v>
      </c>
      <c r="N79" s="154">
        <f>F79+J79</f>
        <v>2220</v>
      </c>
      <c r="O79" s="154">
        <f>G79+K79</f>
        <v>1187442</v>
      </c>
      <c r="Q79" s="229" t="s">
        <v>387</v>
      </c>
      <c r="R79" s="228">
        <f>L173+L176+L179+L182+L185+L188+L191+L194+L197+L200+L203+L206+L209+L212+L215</f>
        <v>276324</v>
      </c>
    </row>
    <row r="80" spans="1:18" x14ac:dyDescent="0.25">
      <c r="A80" s="13"/>
      <c r="B80" s="347" t="s">
        <v>442</v>
      </c>
      <c r="C80" s="306" t="s">
        <v>57</v>
      </c>
      <c r="D80" s="288">
        <f>E80+G80</f>
        <v>2908</v>
      </c>
      <c r="E80" s="288">
        <v>2908</v>
      </c>
      <c r="F80" s="288">
        <v>2220</v>
      </c>
      <c r="G80" s="288"/>
      <c r="H80" s="287">
        <f>I80+K80</f>
        <v>0</v>
      </c>
      <c r="I80" s="287"/>
      <c r="J80" s="287"/>
      <c r="K80" s="287"/>
      <c r="L80" s="154">
        <f>M80+O80</f>
        <v>2908</v>
      </c>
      <c r="M80" s="154">
        <f>E80+I80</f>
        <v>2908</v>
      </c>
      <c r="N80" s="154">
        <f>F80+J80</f>
        <v>2220</v>
      </c>
      <c r="O80" s="154">
        <f>G80+K80</f>
        <v>0</v>
      </c>
      <c r="Q80" s="229"/>
      <c r="R80" s="228"/>
    </row>
    <row r="81" spans="1:18" s="26" customFormat="1" ht="27" customHeight="1" x14ac:dyDescent="0.25">
      <c r="A81" s="87"/>
      <c r="B81" s="312" t="s">
        <v>416</v>
      </c>
      <c r="C81" s="306" t="s">
        <v>57</v>
      </c>
      <c r="D81" s="288">
        <f>E81+G81</f>
        <v>1187442</v>
      </c>
      <c r="E81" s="288"/>
      <c r="F81" s="288"/>
      <c r="G81" s="288">
        <v>1187442</v>
      </c>
      <c r="H81" s="287">
        <f>I81+K81</f>
        <v>0</v>
      </c>
      <c r="I81" s="287"/>
      <c r="J81" s="287"/>
      <c r="K81" s="287"/>
      <c r="L81" s="154">
        <f>M81+O81</f>
        <v>1187442</v>
      </c>
      <c r="M81" s="154">
        <f>E81+I81</f>
        <v>0</v>
      </c>
      <c r="N81" s="154">
        <f>F81+J81</f>
        <v>0</v>
      </c>
      <c r="O81" s="154">
        <f>G81+K81</f>
        <v>1187442</v>
      </c>
      <c r="Q81" s="229" t="s">
        <v>386</v>
      </c>
      <c r="R81" s="228">
        <f>L79+L82+L85+L87+L90+L93+L95+L98+L100+L102+L105+L108+L111+L113+L115+L118+L120+L122+L124+L128+L130+L134+L136+L138+L140+L142+L144+L146+L148+L150+L152+L154+L157+L160+L162+L165+L126+L132</f>
        <v>1692772</v>
      </c>
    </row>
    <row r="82" spans="1:18" x14ac:dyDescent="0.25">
      <c r="A82" s="7" t="s">
        <v>100</v>
      </c>
      <c r="B82" s="21" t="s">
        <v>62</v>
      </c>
      <c r="C82" s="306"/>
      <c r="D82" s="288">
        <f>E82+G82</f>
        <v>5072</v>
      </c>
      <c r="E82" s="288">
        <f>E83+E84</f>
        <v>5072</v>
      </c>
      <c r="F82" s="288">
        <f>F83+F84</f>
        <v>3873</v>
      </c>
      <c r="G82" s="288">
        <f>G83+G84</f>
        <v>0</v>
      </c>
      <c r="H82" s="287">
        <f>I82+K82</f>
        <v>0</v>
      </c>
      <c r="I82" s="287">
        <f>I83+I84</f>
        <v>0</v>
      </c>
      <c r="J82" s="287">
        <f>J83+J84</f>
        <v>0</v>
      </c>
      <c r="K82" s="287">
        <f>K83+K84</f>
        <v>0</v>
      </c>
      <c r="L82" s="154">
        <f>M82+O82</f>
        <v>5072</v>
      </c>
      <c r="M82" s="154">
        <f>E82+I82</f>
        <v>5072</v>
      </c>
      <c r="N82" s="154">
        <f>F82+J82</f>
        <v>3873</v>
      </c>
      <c r="O82" s="154">
        <f>G82+K82</f>
        <v>0</v>
      </c>
      <c r="Q82" s="229" t="s">
        <v>385</v>
      </c>
      <c r="R82" s="228">
        <f>L219+L221+L223</f>
        <v>320010</v>
      </c>
    </row>
    <row r="83" spans="1:18" x14ac:dyDescent="0.25">
      <c r="A83" s="13"/>
      <c r="B83" s="347" t="s">
        <v>442</v>
      </c>
      <c r="C83" s="306" t="s">
        <v>57</v>
      </c>
      <c r="D83" s="247">
        <f>E83+G83</f>
        <v>3684</v>
      </c>
      <c r="E83" s="247">
        <v>3684</v>
      </c>
      <c r="F83" s="247">
        <v>2813</v>
      </c>
      <c r="G83" s="286"/>
      <c r="H83" s="246">
        <f>I83+K83</f>
        <v>0</v>
      </c>
      <c r="I83" s="285"/>
      <c r="J83" s="246"/>
      <c r="K83" s="246"/>
      <c r="L83" s="85">
        <f>M83+O83</f>
        <v>3684</v>
      </c>
      <c r="M83" s="85">
        <f>E83+I83</f>
        <v>3684</v>
      </c>
      <c r="N83" s="85">
        <f>F83+J83</f>
        <v>2813</v>
      </c>
      <c r="O83" s="85">
        <f>G83+K83</f>
        <v>0</v>
      </c>
      <c r="Q83" s="229"/>
      <c r="R83" s="228"/>
    </row>
    <row r="84" spans="1:18" s="26" customFormat="1" ht="27" customHeight="1" x14ac:dyDescent="0.25">
      <c r="A84" s="87"/>
      <c r="B84" s="312" t="s">
        <v>439</v>
      </c>
      <c r="C84" s="306" t="s">
        <v>57</v>
      </c>
      <c r="D84" s="247">
        <f>E84+G84</f>
        <v>1388</v>
      </c>
      <c r="E84" s="247">
        <v>1388</v>
      </c>
      <c r="F84" s="247">
        <v>1060</v>
      </c>
      <c r="G84" s="286"/>
      <c r="H84" s="246">
        <f>I84+K84</f>
        <v>0</v>
      </c>
      <c r="I84" s="285"/>
      <c r="J84" s="246"/>
      <c r="K84" s="246"/>
      <c r="L84" s="85">
        <f>M84+O84</f>
        <v>1388</v>
      </c>
      <c r="M84" s="85">
        <f>E84+I84</f>
        <v>1388</v>
      </c>
      <c r="N84" s="85">
        <f>F84+J84</f>
        <v>1060</v>
      </c>
      <c r="O84" s="85">
        <f>G84+K84</f>
        <v>0</v>
      </c>
      <c r="Q84" s="227" t="s">
        <v>190</v>
      </c>
      <c r="R84" s="226">
        <f>SUM(R72:R82)</f>
        <v>4888691</v>
      </c>
    </row>
    <row r="85" spans="1:18" x14ac:dyDescent="0.25">
      <c r="A85" s="7" t="s">
        <v>101</v>
      </c>
      <c r="B85" s="21" t="s">
        <v>35</v>
      </c>
      <c r="C85" s="427" t="s">
        <v>57</v>
      </c>
      <c r="D85" s="247">
        <f>E85+G85</f>
        <v>2613</v>
      </c>
      <c r="E85" s="247">
        <v>2613</v>
      </c>
      <c r="F85" s="247">
        <v>1995</v>
      </c>
      <c r="G85" s="286"/>
      <c r="H85" s="246">
        <f>I85+K85</f>
        <v>0</v>
      </c>
      <c r="I85" s="285"/>
      <c r="J85" s="246"/>
      <c r="K85" s="246"/>
      <c r="L85" s="85">
        <f>M85+O85</f>
        <v>2613</v>
      </c>
      <c r="M85" s="85">
        <f>E85+I85</f>
        <v>2613</v>
      </c>
      <c r="N85" s="85">
        <f>F85+J85</f>
        <v>1995</v>
      </c>
      <c r="O85" s="85">
        <f>G85+K85</f>
        <v>0</v>
      </c>
      <c r="Q85" s="282"/>
      <c r="R85" s="122">
        <f>L228-R84</f>
        <v>0</v>
      </c>
    </row>
    <row r="86" spans="1:18" s="26" customFormat="1" x14ac:dyDescent="0.25">
      <c r="A86" s="87"/>
      <c r="B86" s="350" t="s">
        <v>442</v>
      </c>
      <c r="C86" s="426"/>
      <c r="D86" s="245" t="s">
        <v>191</v>
      </c>
      <c r="E86" s="245"/>
      <c r="F86" s="245"/>
      <c r="G86" s="284"/>
      <c r="H86" s="244">
        <f>I86+K86</f>
        <v>0</v>
      </c>
      <c r="I86" s="283"/>
      <c r="J86" s="244"/>
      <c r="K86" s="244"/>
      <c r="L86" s="86"/>
      <c r="M86" s="86"/>
      <c r="N86" s="86"/>
      <c r="O86" s="86"/>
      <c r="Q86" s="281"/>
      <c r="R86" s="280"/>
    </row>
    <row r="87" spans="1:18" x14ac:dyDescent="0.25">
      <c r="A87" s="7" t="s">
        <v>102</v>
      </c>
      <c r="B87" s="21" t="s">
        <v>175</v>
      </c>
      <c r="C87" s="306"/>
      <c r="D87" s="288">
        <f>E87+G87</f>
        <v>6102</v>
      </c>
      <c r="E87" s="288">
        <f>E88+E89</f>
        <v>6102</v>
      </c>
      <c r="F87" s="288">
        <f>F88+F89</f>
        <v>4658</v>
      </c>
      <c r="G87" s="288">
        <f>G88+G89</f>
        <v>0</v>
      </c>
      <c r="H87" s="287">
        <f>I87+K87</f>
        <v>0</v>
      </c>
      <c r="I87" s="287">
        <f>I88+I89</f>
        <v>0</v>
      </c>
      <c r="J87" s="287">
        <f>J88+J89</f>
        <v>0</v>
      </c>
      <c r="K87" s="287">
        <f>K88+K89</f>
        <v>0</v>
      </c>
      <c r="L87" s="154">
        <f>M87+O87</f>
        <v>6102</v>
      </c>
      <c r="M87" s="154">
        <f>E87+I87</f>
        <v>6102</v>
      </c>
      <c r="N87" s="154">
        <f>F87+J87</f>
        <v>4658</v>
      </c>
      <c r="O87" s="154">
        <f>G87+K87</f>
        <v>0</v>
      </c>
      <c r="Q87" s="282"/>
      <c r="R87" s="122"/>
    </row>
    <row r="88" spans="1:18" x14ac:dyDescent="0.25">
      <c r="A88" s="13"/>
      <c r="B88" s="347" t="s">
        <v>442</v>
      </c>
      <c r="C88" s="306" t="s">
        <v>57</v>
      </c>
      <c r="D88" s="247">
        <f>E88+G88</f>
        <v>3487</v>
      </c>
      <c r="E88" s="247">
        <v>3487</v>
      </c>
      <c r="F88" s="247">
        <v>2662</v>
      </c>
      <c r="G88" s="286"/>
      <c r="H88" s="246">
        <f>I88+K88</f>
        <v>0</v>
      </c>
      <c r="I88" s="285"/>
      <c r="J88" s="246"/>
      <c r="K88" s="246"/>
      <c r="L88" s="85">
        <f>M88+O88</f>
        <v>3487</v>
      </c>
      <c r="M88" s="85">
        <f>E88+I88</f>
        <v>3487</v>
      </c>
      <c r="N88" s="85">
        <f>F88+J88</f>
        <v>2662</v>
      </c>
      <c r="O88" s="85">
        <f>G88+K88</f>
        <v>0</v>
      </c>
      <c r="Q88" s="282"/>
      <c r="R88" s="122"/>
    </row>
    <row r="89" spans="1:18" s="26" customFormat="1" ht="27" customHeight="1" x14ac:dyDescent="0.25">
      <c r="A89" s="87"/>
      <c r="B89" s="312" t="s">
        <v>439</v>
      </c>
      <c r="C89" s="306" t="s">
        <v>57</v>
      </c>
      <c r="D89" s="247">
        <f>E89+G89</f>
        <v>2615</v>
      </c>
      <c r="E89" s="247">
        <v>2615</v>
      </c>
      <c r="F89" s="247">
        <v>1996</v>
      </c>
      <c r="G89" s="286"/>
      <c r="H89" s="246">
        <f>I89+K89</f>
        <v>0</v>
      </c>
      <c r="I89" s="285"/>
      <c r="J89" s="246"/>
      <c r="K89" s="246"/>
      <c r="L89" s="85">
        <f>M89+O89</f>
        <v>2615</v>
      </c>
      <c r="M89" s="85">
        <f>E89+I89</f>
        <v>2615</v>
      </c>
      <c r="N89" s="85">
        <f>F89+J89</f>
        <v>1996</v>
      </c>
      <c r="O89" s="85">
        <f>G89+K89</f>
        <v>0</v>
      </c>
      <c r="Q89" s="281"/>
      <c r="R89" s="280"/>
    </row>
    <row r="90" spans="1:18" x14ac:dyDescent="0.25">
      <c r="A90" s="7" t="s">
        <v>103</v>
      </c>
      <c r="B90" s="21" t="s">
        <v>183</v>
      </c>
      <c r="C90" s="306"/>
      <c r="D90" s="288">
        <f>E90+G90</f>
        <v>4117</v>
      </c>
      <c r="E90" s="288">
        <f>E91+E92</f>
        <v>4117</v>
      </c>
      <c r="F90" s="288">
        <f>F91+F92</f>
        <v>3143</v>
      </c>
      <c r="G90" s="288">
        <f>G91+G92</f>
        <v>0</v>
      </c>
      <c r="H90" s="287">
        <f>I90+K90</f>
        <v>0</v>
      </c>
      <c r="I90" s="287">
        <f>I91+I92</f>
        <v>0</v>
      </c>
      <c r="J90" s="287">
        <f>J91+J92</f>
        <v>0</v>
      </c>
      <c r="K90" s="287">
        <f>K91+K92</f>
        <v>0</v>
      </c>
      <c r="L90" s="154">
        <f>M90+O90</f>
        <v>4117</v>
      </c>
      <c r="M90" s="154">
        <f>E90+I90</f>
        <v>4117</v>
      </c>
      <c r="N90" s="154">
        <f>F90+J90</f>
        <v>3143</v>
      </c>
      <c r="O90" s="154">
        <f>G90+K90</f>
        <v>0</v>
      </c>
      <c r="Q90" s="282"/>
      <c r="R90" s="122"/>
    </row>
    <row r="91" spans="1:18" x14ac:dyDescent="0.25">
      <c r="A91" s="13"/>
      <c r="B91" s="347" t="s">
        <v>442</v>
      </c>
      <c r="C91" s="306" t="s">
        <v>57</v>
      </c>
      <c r="D91" s="247">
        <f>E91+G91</f>
        <v>3271</v>
      </c>
      <c r="E91" s="247">
        <v>3271</v>
      </c>
      <c r="F91" s="247">
        <v>2497</v>
      </c>
      <c r="G91" s="286"/>
      <c r="H91" s="246">
        <f>I91+K91</f>
        <v>0</v>
      </c>
      <c r="I91" s="285"/>
      <c r="J91" s="246"/>
      <c r="K91" s="246"/>
      <c r="L91" s="85">
        <f>M91+O91</f>
        <v>3271</v>
      </c>
      <c r="M91" s="85">
        <f>E91+I91</f>
        <v>3271</v>
      </c>
      <c r="N91" s="85">
        <f>F91+J91</f>
        <v>2497</v>
      </c>
      <c r="O91" s="85">
        <f>G91+K91</f>
        <v>0</v>
      </c>
      <c r="Q91" s="282"/>
      <c r="R91" s="122"/>
    </row>
    <row r="92" spans="1:18" s="26" customFormat="1" ht="27" customHeight="1" x14ac:dyDescent="0.25">
      <c r="A92" s="87"/>
      <c r="B92" s="312" t="s">
        <v>439</v>
      </c>
      <c r="C92" s="306" t="s">
        <v>57</v>
      </c>
      <c r="D92" s="247">
        <f>E92+G92</f>
        <v>846</v>
      </c>
      <c r="E92" s="247">
        <v>846</v>
      </c>
      <c r="F92" s="247">
        <v>646</v>
      </c>
      <c r="G92" s="286"/>
      <c r="H92" s="246">
        <f>I92+K92</f>
        <v>0</v>
      </c>
      <c r="I92" s="285"/>
      <c r="J92" s="246"/>
      <c r="K92" s="246"/>
      <c r="L92" s="85">
        <f>M92+O92</f>
        <v>846</v>
      </c>
      <c r="M92" s="85">
        <f>E92+I92</f>
        <v>846</v>
      </c>
      <c r="N92" s="85">
        <f>F92+J92</f>
        <v>646</v>
      </c>
      <c r="O92" s="85">
        <f>G92+K92</f>
        <v>0</v>
      </c>
      <c r="Q92" s="281"/>
      <c r="R92" s="280"/>
    </row>
    <row r="93" spans="1:18" x14ac:dyDescent="0.25">
      <c r="A93" s="7" t="s">
        <v>104</v>
      </c>
      <c r="B93" s="346" t="s">
        <v>163</v>
      </c>
      <c r="C93" s="427" t="s">
        <v>57</v>
      </c>
      <c r="D93" s="247">
        <f>E93+G93</f>
        <v>2171</v>
      </c>
      <c r="E93" s="247">
        <v>2171</v>
      </c>
      <c r="F93" s="247">
        <v>1658</v>
      </c>
      <c r="G93" s="286"/>
      <c r="H93" s="246">
        <f>I93+K93</f>
        <v>0</v>
      </c>
      <c r="I93" s="285"/>
      <c r="J93" s="246"/>
      <c r="K93" s="246"/>
      <c r="L93" s="85">
        <f>M93+O93</f>
        <v>2171</v>
      </c>
      <c r="M93" s="85">
        <f>E93+I93</f>
        <v>2171</v>
      </c>
      <c r="N93" s="85">
        <f>F93+J93</f>
        <v>1658</v>
      </c>
      <c r="O93" s="85">
        <f>G93+K93</f>
        <v>0</v>
      </c>
      <c r="Q93" s="282"/>
      <c r="R93" s="122"/>
    </row>
    <row r="94" spans="1:18" s="26" customFormat="1" x14ac:dyDescent="0.25">
      <c r="A94" s="87"/>
      <c r="B94" s="350" t="s">
        <v>442</v>
      </c>
      <c r="C94" s="426"/>
      <c r="D94" s="245" t="s">
        <v>191</v>
      </c>
      <c r="E94" s="245"/>
      <c r="F94" s="245"/>
      <c r="G94" s="284"/>
      <c r="H94" s="244">
        <f>I94+K94</f>
        <v>0</v>
      </c>
      <c r="I94" s="283"/>
      <c r="J94" s="244"/>
      <c r="K94" s="244"/>
      <c r="L94" s="86"/>
      <c r="M94" s="86"/>
      <c r="N94" s="86"/>
      <c r="O94" s="86"/>
      <c r="Q94" s="281"/>
      <c r="R94" s="280"/>
    </row>
    <row r="95" spans="1:18" x14ac:dyDescent="0.25">
      <c r="A95" s="50" t="s">
        <v>105</v>
      </c>
      <c r="B95" s="346" t="s">
        <v>422</v>
      </c>
      <c r="C95" s="308"/>
      <c r="D95" s="288">
        <f>E95+G95</f>
        <v>5008</v>
      </c>
      <c r="E95" s="288">
        <f>E96+E97</f>
        <v>5008</v>
      </c>
      <c r="F95" s="288">
        <f>F96+F97</f>
        <v>3823</v>
      </c>
      <c r="G95" s="288">
        <f>G96+G97</f>
        <v>0</v>
      </c>
      <c r="H95" s="287">
        <f>I95+K95</f>
        <v>0</v>
      </c>
      <c r="I95" s="287">
        <f>I96+I97</f>
        <v>0</v>
      </c>
      <c r="J95" s="287">
        <f>J96+J97</f>
        <v>0</v>
      </c>
      <c r="K95" s="287">
        <f>K96+K97</f>
        <v>0</v>
      </c>
      <c r="L95" s="154">
        <f>M95+O95</f>
        <v>5008</v>
      </c>
      <c r="M95" s="154">
        <f>E95+I95</f>
        <v>5008</v>
      </c>
      <c r="N95" s="154">
        <f>F95+J95</f>
        <v>3823</v>
      </c>
      <c r="O95" s="154">
        <f>G95+K95</f>
        <v>0</v>
      </c>
      <c r="Q95" s="282"/>
      <c r="R95" s="122"/>
    </row>
    <row r="96" spans="1:18" x14ac:dyDescent="0.25">
      <c r="A96" s="70"/>
      <c r="B96" s="350" t="s">
        <v>442</v>
      </c>
      <c r="C96" s="308" t="s">
        <v>57</v>
      </c>
      <c r="D96" s="247">
        <f>E96+G96</f>
        <v>3821</v>
      </c>
      <c r="E96" s="247">
        <v>3821</v>
      </c>
      <c r="F96" s="247">
        <v>2917</v>
      </c>
      <c r="G96" s="286"/>
      <c r="H96" s="246">
        <f>I96+K96</f>
        <v>0</v>
      </c>
      <c r="I96" s="285"/>
      <c r="J96" s="246"/>
      <c r="K96" s="246"/>
      <c r="L96" s="85">
        <f>M96+O96</f>
        <v>3821</v>
      </c>
      <c r="M96" s="85">
        <f>E96+I96</f>
        <v>3821</v>
      </c>
      <c r="N96" s="85">
        <f>F96+J96</f>
        <v>2917</v>
      </c>
      <c r="O96" s="85">
        <f>G96+K96</f>
        <v>0</v>
      </c>
      <c r="Q96" s="282"/>
      <c r="R96" s="122"/>
    </row>
    <row r="97" spans="1:18" s="26" customFormat="1" ht="27" customHeight="1" x14ac:dyDescent="0.25">
      <c r="A97" s="83"/>
      <c r="B97" s="312" t="s">
        <v>439</v>
      </c>
      <c r="C97" s="308" t="s">
        <v>57</v>
      </c>
      <c r="D97" s="247">
        <f>E97+G97</f>
        <v>1187</v>
      </c>
      <c r="E97" s="247">
        <v>1187</v>
      </c>
      <c r="F97" s="247">
        <v>906</v>
      </c>
      <c r="G97" s="286"/>
      <c r="H97" s="246">
        <f>I97+K97</f>
        <v>0</v>
      </c>
      <c r="I97" s="285"/>
      <c r="J97" s="246"/>
      <c r="K97" s="246"/>
      <c r="L97" s="85">
        <f>M97+O97</f>
        <v>1187</v>
      </c>
      <c r="M97" s="85">
        <f>E97+I97</f>
        <v>1187</v>
      </c>
      <c r="N97" s="85">
        <f>F97+J97</f>
        <v>906</v>
      </c>
      <c r="O97" s="85">
        <f>G97+K97</f>
        <v>0</v>
      </c>
      <c r="Q97" s="281"/>
      <c r="R97" s="280"/>
    </row>
    <row r="98" spans="1:18" x14ac:dyDescent="0.25">
      <c r="A98" s="7" t="s">
        <v>101</v>
      </c>
      <c r="B98" s="21" t="s">
        <v>45</v>
      </c>
      <c r="C98" s="427" t="s">
        <v>57</v>
      </c>
      <c r="D98" s="247">
        <f>E98+G98</f>
        <v>2485</v>
      </c>
      <c r="E98" s="247">
        <v>2485</v>
      </c>
      <c r="F98" s="247">
        <v>1897</v>
      </c>
      <c r="G98" s="286"/>
      <c r="H98" s="246">
        <f>I98+K98</f>
        <v>-2485</v>
      </c>
      <c r="I98" s="285">
        <v>-2485</v>
      </c>
      <c r="J98" s="246">
        <v>-1897</v>
      </c>
      <c r="K98" s="246"/>
      <c r="L98" s="85">
        <f>M98+O98</f>
        <v>0</v>
      </c>
      <c r="M98" s="85">
        <f>E98+I98</f>
        <v>0</v>
      </c>
      <c r="N98" s="85">
        <f>F98+J98</f>
        <v>0</v>
      </c>
      <c r="O98" s="85">
        <f>G98+K98</f>
        <v>0</v>
      </c>
      <c r="Q98" s="282"/>
      <c r="R98" s="122">
        <f>L241-R97</f>
        <v>0</v>
      </c>
    </row>
    <row r="99" spans="1:18" s="26" customFormat="1" x14ac:dyDescent="0.25">
      <c r="A99" s="87"/>
      <c r="B99" s="349" t="s">
        <v>442</v>
      </c>
      <c r="C99" s="426"/>
      <c r="D99" s="245" t="s">
        <v>191</v>
      </c>
      <c r="E99" s="245"/>
      <c r="F99" s="245"/>
      <c r="G99" s="284"/>
      <c r="H99" s="244">
        <f>I99+K99</f>
        <v>0</v>
      </c>
      <c r="I99" s="283"/>
      <c r="J99" s="244"/>
      <c r="K99" s="244"/>
      <c r="L99" s="86"/>
      <c r="M99" s="86"/>
      <c r="N99" s="86"/>
      <c r="O99" s="86"/>
      <c r="Q99" s="281"/>
      <c r="R99" s="280"/>
    </row>
    <row r="100" spans="1:18" x14ac:dyDescent="0.25">
      <c r="A100" s="7" t="s">
        <v>102</v>
      </c>
      <c r="B100" s="21" t="s">
        <v>166</v>
      </c>
      <c r="C100" s="427" t="s">
        <v>57</v>
      </c>
      <c r="D100" s="247">
        <f>E100+G100</f>
        <v>3684</v>
      </c>
      <c r="E100" s="247">
        <v>3684</v>
      </c>
      <c r="F100" s="247">
        <v>2813</v>
      </c>
      <c r="G100" s="286"/>
      <c r="H100" s="246">
        <f>I100+K100</f>
        <v>0</v>
      </c>
      <c r="I100" s="285"/>
      <c r="J100" s="246"/>
      <c r="K100" s="246"/>
      <c r="L100" s="85">
        <f>M100+O100</f>
        <v>3684</v>
      </c>
      <c r="M100" s="85">
        <f>E100+I100</f>
        <v>3684</v>
      </c>
      <c r="N100" s="85">
        <f>F100+J100</f>
        <v>2813</v>
      </c>
      <c r="O100" s="85">
        <f>G100+K100</f>
        <v>0</v>
      </c>
      <c r="Q100" s="282"/>
      <c r="R100" s="122">
        <f>L243-R99</f>
        <v>0</v>
      </c>
    </row>
    <row r="101" spans="1:18" s="26" customFormat="1" x14ac:dyDescent="0.25">
      <c r="A101" s="87"/>
      <c r="B101" s="350" t="s">
        <v>442</v>
      </c>
      <c r="C101" s="426"/>
      <c r="D101" s="245" t="s">
        <v>191</v>
      </c>
      <c r="E101" s="245"/>
      <c r="F101" s="245"/>
      <c r="G101" s="284"/>
      <c r="H101" s="244">
        <f>I101+K101</f>
        <v>0</v>
      </c>
      <c r="I101" s="283"/>
      <c r="J101" s="244"/>
      <c r="K101" s="244"/>
      <c r="L101" s="86"/>
      <c r="M101" s="86"/>
      <c r="N101" s="86"/>
      <c r="O101" s="86"/>
      <c r="Q101" s="281"/>
      <c r="R101" s="280"/>
    </row>
    <row r="102" spans="1:18" x14ac:dyDescent="0.25">
      <c r="A102" s="50" t="s">
        <v>103</v>
      </c>
      <c r="B102" s="21" t="s">
        <v>165</v>
      </c>
      <c r="C102" s="308"/>
      <c r="D102" s="288">
        <f>E102+G102</f>
        <v>7417</v>
      </c>
      <c r="E102" s="288">
        <f>E103+E104</f>
        <v>7417</v>
      </c>
      <c r="F102" s="288">
        <f>F103+F104</f>
        <v>5662</v>
      </c>
      <c r="G102" s="288">
        <f>G103+G104</f>
        <v>0</v>
      </c>
      <c r="H102" s="287">
        <f>I102+K102</f>
        <v>0</v>
      </c>
      <c r="I102" s="287">
        <f>I103+I104</f>
        <v>0</v>
      </c>
      <c r="J102" s="287">
        <f>J103+J104</f>
        <v>0</v>
      </c>
      <c r="K102" s="287">
        <f>K103+K104</f>
        <v>0</v>
      </c>
      <c r="L102" s="154">
        <f>M102+O102</f>
        <v>7417</v>
      </c>
      <c r="M102" s="154">
        <f>E102+I102</f>
        <v>7417</v>
      </c>
      <c r="N102" s="154">
        <f>F102+J102</f>
        <v>5662</v>
      </c>
      <c r="O102" s="154">
        <f>G102+K102</f>
        <v>0</v>
      </c>
      <c r="Q102" s="282"/>
      <c r="R102" s="122"/>
    </row>
    <row r="103" spans="1:18" x14ac:dyDescent="0.25">
      <c r="A103" s="70"/>
      <c r="B103" s="350" t="s">
        <v>442</v>
      </c>
      <c r="C103" s="308" t="s">
        <v>57</v>
      </c>
      <c r="D103" s="247">
        <f>E103+G103</f>
        <v>3694</v>
      </c>
      <c r="E103" s="247">
        <v>3694</v>
      </c>
      <c r="F103" s="247">
        <v>2820</v>
      </c>
      <c r="G103" s="286"/>
      <c r="H103" s="246">
        <f>I103+K103</f>
        <v>0</v>
      </c>
      <c r="I103" s="285"/>
      <c r="J103" s="246"/>
      <c r="K103" s="246"/>
      <c r="L103" s="85">
        <f>M103+O103</f>
        <v>3694</v>
      </c>
      <c r="M103" s="85">
        <f>E103+I103</f>
        <v>3694</v>
      </c>
      <c r="N103" s="85">
        <f>F103+J103</f>
        <v>2820</v>
      </c>
      <c r="O103" s="85">
        <f>G103+K103</f>
        <v>0</v>
      </c>
      <c r="Q103" s="282"/>
      <c r="R103" s="122"/>
    </row>
    <row r="104" spans="1:18" s="26" customFormat="1" ht="27" customHeight="1" x14ac:dyDescent="0.25">
      <c r="A104" s="83"/>
      <c r="B104" s="312" t="s">
        <v>439</v>
      </c>
      <c r="C104" s="308" t="s">
        <v>57</v>
      </c>
      <c r="D104" s="247">
        <f>E104+G104</f>
        <v>3723</v>
      </c>
      <c r="E104" s="247">
        <v>3723</v>
      </c>
      <c r="F104" s="247">
        <v>2842</v>
      </c>
      <c r="G104" s="286"/>
      <c r="H104" s="246">
        <f>I104+K104</f>
        <v>0</v>
      </c>
      <c r="I104" s="285"/>
      <c r="J104" s="246"/>
      <c r="K104" s="246"/>
      <c r="L104" s="85">
        <f>M104+O104</f>
        <v>3723</v>
      </c>
      <c r="M104" s="85">
        <f>E104+I104</f>
        <v>3723</v>
      </c>
      <c r="N104" s="85">
        <f>F104+J104</f>
        <v>2842</v>
      </c>
      <c r="O104" s="85">
        <f>G104+K104</f>
        <v>0</v>
      </c>
      <c r="Q104" s="281"/>
      <c r="R104" s="280"/>
    </row>
    <row r="105" spans="1:18" x14ac:dyDescent="0.25">
      <c r="A105" s="7" t="s">
        <v>104</v>
      </c>
      <c r="B105" s="49" t="s">
        <v>164</v>
      </c>
      <c r="C105" s="308"/>
      <c r="D105" s="288">
        <f>E105+G105</f>
        <v>10459</v>
      </c>
      <c r="E105" s="288">
        <f>E106+E107</f>
        <v>10459</v>
      </c>
      <c r="F105" s="288">
        <f>F106+F107</f>
        <v>7985</v>
      </c>
      <c r="G105" s="288">
        <f>G106+G107</f>
        <v>0</v>
      </c>
      <c r="H105" s="287">
        <f>I105+K105</f>
        <v>0</v>
      </c>
      <c r="I105" s="287">
        <f>I106+I107</f>
        <v>0</v>
      </c>
      <c r="J105" s="287">
        <f>J106+J107</f>
        <v>0</v>
      </c>
      <c r="K105" s="287">
        <f>K106+K107</f>
        <v>0</v>
      </c>
      <c r="L105" s="154">
        <f>M105+O105</f>
        <v>10459</v>
      </c>
      <c r="M105" s="154">
        <f>E105+I105</f>
        <v>10459</v>
      </c>
      <c r="N105" s="154">
        <f>F105+J105</f>
        <v>7985</v>
      </c>
      <c r="O105" s="154">
        <f>G105+K105</f>
        <v>0</v>
      </c>
      <c r="Q105" s="282"/>
      <c r="R105" s="122"/>
    </row>
    <row r="106" spans="1:18" x14ac:dyDescent="0.25">
      <c r="A106" s="13"/>
      <c r="B106" s="350" t="s">
        <v>442</v>
      </c>
      <c r="C106" s="308" t="s">
        <v>57</v>
      </c>
      <c r="D106" s="247">
        <f>E106+G106</f>
        <v>2711</v>
      </c>
      <c r="E106" s="247">
        <v>2711</v>
      </c>
      <c r="F106" s="247">
        <v>2070</v>
      </c>
      <c r="G106" s="286"/>
      <c r="H106" s="246">
        <f>I106+K106</f>
        <v>0</v>
      </c>
      <c r="I106" s="285"/>
      <c r="J106" s="246"/>
      <c r="K106" s="246"/>
      <c r="L106" s="85">
        <f>M106+O106</f>
        <v>2711</v>
      </c>
      <c r="M106" s="85">
        <f>E106+I106</f>
        <v>2711</v>
      </c>
      <c r="N106" s="85">
        <f>F106+J106</f>
        <v>2070</v>
      </c>
      <c r="O106" s="85">
        <f>G106+K106</f>
        <v>0</v>
      </c>
      <c r="Q106" s="282"/>
      <c r="R106" s="122"/>
    </row>
    <row r="107" spans="1:18" s="26" customFormat="1" ht="27" customHeight="1" x14ac:dyDescent="0.25">
      <c r="A107" s="87"/>
      <c r="B107" s="312" t="s">
        <v>439</v>
      </c>
      <c r="C107" s="308" t="s">
        <v>57</v>
      </c>
      <c r="D107" s="247">
        <f>E107+G107</f>
        <v>7748</v>
      </c>
      <c r="E107" s="247">
        <v>7748</v>
      </c>
      <c r="F107" s="247">
        <v>5915</v>
      </c>
      <c r="G107" s="286"/>
      <c r="H107" s="246">
        <f>I107+K107</f>
        <v>0</v>
      </c>
      <c r="I107" s="285"/>
      <c r="J107" s="246"/>
      <c r="K107" s="246"/>
      <c r="L107" s="85">
        <f>M107+O107</f>
        <v>7748</v>
      </c>
      <c r="M107" s="85">
        <f>E107+I107</f>
        <v>7748</v>
      </c>
      <c r="N107" s="85">
        <f>F107+J107</f>
        <v>5915</v>
      </c>
      <c r="O107" s="85">
        <f>G107+K107</f>
        <v>0</v>
      </c>
      <c r="Q107" s="281"/>
      <c r="R107" s="280"/>
    </row>
    <row r="108" spans="1:18" x14ac:dyDescent="0.25">
      <c r="A108" s="7" t="s">
        <v>105</v>
      </c>
      <c r="B108" s="21" t="s">
        <v>510</v>
      </c>
      <c r="C108" s="308"/>
      <c r="D108" s="288">
        <f>E108+G108</f>
        <v>4351</v>
      </c>
      <c r="E108" s="288">
        <f>E109+E110</f>
        <v>4351</v>
      </c>
      <c r="F108" s="288">
        <f>F109+F110</f>
        <v>3322</v>
      </c>
      <c r="G108" s="288">
        <f>G109+G110</f>
        <v>0</v>
      </c>
      <c r="H108" s="287">
        <f>I108+K108</f>
        <v>0</v>
      </c>
      <c r="I108" s="287">
        <f>I109+I110</f>
        <v>0</v>
      </c>
      <c r="J108" s="287">
        <f>J109+J110</f>
        <v>0</v>
      </c>
      <c r="K108" s="287">
        <f>K109+K110</f>
        <v>0</v>
      </c>
      <c r="L108" s="154">
        <f>M108+O108</f>
        <v>4351</v>
      </c>
      <c r="M108" s="154">
        <f>E108+I108</f>
        <v>4351</v>
      </c>
      <c r="N108" s="154">
        <f>F108+J108</f>
        <v>3322</v>
      </c>
      <c r="O108" s="154">
        <f>G108+K108</f>
        <v>0</v>
      </c>
      <c r="Q108" s="282"/>
      <c r="R108" s="122"/>
    </row>
    <row r="109" spans="1:18" x14ac:dyDescent="0.25">
      <c r="A109" s="13"/>
      <c r="B109" s="350" t="s">
        <v>442</v>
      </c>
      <c r="C109" s="308" t="s">
        <v>57</v>
      </c>
      <c r="D109" s="247">
        <f>E109+G109</f>
        <v>3252</v>
      </c>
      <c r="E109" s="247">
        <v>3252</v>
      </c>
      <c r="F109" s="247">
        <v>2483</v>
      </c>
      <c r="G109" s="286"/>
      <c r="H109" s="246">
        <f>I109+K109</f>
        <v>0</v>
      </c>
      <c r="I109" s="285"/>
      <c r="J109" s="246"/>
      <c r="K109" s="246"/>
      <c r="L109" s="85">
        <f>M109+O109</f>
        <v>3252</v>
      </c>
      <c r="M109" s="85">
        <f>E109+I109</f>
        <v>3252</v>
      </c>
      <c r="N109" s="85">
        <f>F109+J109</f>
        <v>2483</v>
      </c>
      <c r="O109" s="85">
        <f>G109+K109</f>
        <v>0</v>
      </c>
      <c r="Q109" s="282"/>
      <c r="R109" s="122"/>
    </row>
    <row r="110" spans="1:18" s="26" customFormat="1" ht="27" customHeight="1" x14ac:dyDescent="0.25">
      <c r="A110" s="87"/>
      <c r="B110" s="312" t="s">
        <v>439</v>
      </c>
      <c r="C110" s="308" t="s">
        <v>57</v>
      </c>
      <c r="D110" s="247">
        <f>E110+G110</f>
        <v>1099</v>
      </c>
      <c r="E110" s="247">
        <v>1099</v>
      </c>
      <c r="F110" s="247">
        <v>839</v>
      </c>
      <c r="G110" s="286"/>
      <c r="H110" s="246">
        <f>I110+K110</f>
        <v>0</v>
      </c>
      <c r="I110" s="285"/>
      <c r="J110" s="246"/>
      <c r="K110" s="246"/>
      <c r="L110" s="85">
        <f>M110+O110</f>
        <v>1099</v>
      </c>
      <c r="M110" s="85">
        <f>E110+I110</f>
        <v>1099</v>
      </c>
      <c r="N110" s="85">
        <f>F110+J110</f>
        <v>839</v>
      </c>
      <c r="O110" s="85">
        <f>G110+K110</f>
        <v>0</v>
      </c>
      <c r="Q110" s="281"/>
      <c r="R110" s="280"/>
    </row>
    <row r="111" spans="1:18" x14ac:dyDescent="0.25">
      <c r="A111" s="7" t="s">
        <v>106</v>
      </c>
      <c r="B111" s="21" t="s">
        <v>52</v>
      </c>
      <c r="C111" s="427" t="s">
        <v>57</v>
      </c>
      <c r="D111" s="247">
        <f>E111+G111</f>
        <v>1680</v>
      </c>
      <c r="E111" s="247">
        <v>1680</v>
      </c>
      <c r="F111" s="247">
        <v>1283</v>
      </c>
      <c r="G111" s="286"/>
      <c r="H111" s="246">
        <f>I111+K111</f>
        <v>-1680</v>
      </c>
      <c r="I111" s="285">
        <v>-1680</v>
      </c>
      <c r="J111" s="246">
        <v>-1283</v>
      </c>
      <c r="K111" s="246"/>
      <c r="L111" s="85">
        <f>M111+O111</f>
        <v>0</v>
      </c>
      <c r="M111" s="85">
        <f>E111+I111</f>
        <v>0</v>
      </c>
      <c r="N111" s="85">
        <f>F111+J111</f>
        <v>0</v>
      </c>
      <c r="O111" s="85">
        <f>G111+K111</f>
        <v>0</v>
      </c>
      <c r="Q111" s="282"/>
      <c r="R111" s="122">
        <f>L254-R110</f>
        <v>0</v>
      </c>
    </row>
    <row r="112" spans="1:18" s="26" customFormat="1" x14ac:dyDescent="0.25">
      <c r="A112" s="87"/>
      <c r="B112" s="349" t="s">
        <v>442</v>
      </c>
      <c r="C112" s="426"/>
      <c r="D112" s="245" t="s">
        <v>191</v>
      </c>
      <c r="E112" s="245"/>
      <c r="F112" s="245"/>
      <c r="G112" s="284"/>
      <c r="H112" s="244">
        <f>I112+K112</f>
        <v>0</v>
      </c>
      <c r="I112" s="283"/>
      <c r="J112" s="244"/>
      <c r="K112" s="244"/>
      <c r="L112" s="86"/>
      <c r="M112" s="86"/>
      <c r="N112" s="86"/>
      <c r="O112" s="86"/>
      <c r="Q112" s="281"/>
      <c r="R112" s="280"/>
    </row>
    <row r="113" spans="1:18" x14ac:dyDescent="0.25">
      <c r="A113" s="7" t="s">
        <v>107</v>
      </c>
      <c r="B113" s="21" t="s">
        <v>51</v>
      </c>
      <c r="C113" s="427" t="s">
        <v>57</v>
      </c>
      <c r="D113" s="247">
        <f>E113+G113</f>
        <v>2338</v>
      </c>
      <c r="E113" s="247">
        <v>2338</v>
      </c>
      <c r="F113" s="247">
        <v>1785</v>
      </c>
      <c r="G113" s="286"/>
      <c r="H113" s="246">
        <f>I113+K113</f>
        <v>0</v>
      </c>
      <c r="I113" s="285"/>
      <c r="J113" s="246"/>
      <c r="K113" s="246"/>
      <c r="L113" s="85">
        <f>M113+O113</f>
        <v>2338</v>
      </c>
      <c r="M113" s="85">
        <f>E113+I113</f>
        <v>2338</v>
      </c>
      <c r="N113" s="85">
        <f>F113+J113</f>
        <v>1785</v>
      </c>
      <c r="O113" s="85">
        <f>G113+K113</f>
        <v>0</v>
      </c>
      <c r="Q113" s="282"/>
      <c r="R113" s="122">
        <f>L256-R112</f>
        <v>0</v>
      </c>
    </row>
    <row r="114" spans="1:18" s="26" customFormat="1" x14ac:dyDescent="0.25">
      <c r="A114" s="87"/>
      <c r="B114" s="349" t="s">
        <v>442</v>
      </c>
      <c r="C114" s="426"/>
      <c r="D114" s="245" t="s">
        <v>191</v>
      </c>
      <c r="E114" s="245"/>
      <c r="F114" s="245"/>
      <c r="G114" s="284"/>
      <c r="H114" s="244">
        <f>I114+K114</f>
        <v>0</v>
      </c>
      <c r="I114" s="283"/>
      <c r="J114" s="244"/>
      <c r="K114" s="244"/>
      <c r="L114" s="86"/>
      <c r="M114" s="86"/>
      <c r="N114" s="86"/>
      <c r="O114" s="86"/>
      <c r="Q114" s="281"/>
      <c r="R114" s="280"/>
    </row>
    <row r="115" spans="1:18" x14ac:dyDescent="0.25">
      <c r="A115" s="7" t="s">
        <v>108</v>
      </c>
      <c r="B115" s="49" t="s">
        <v>47</v>
      </c>
      <c r="C115" s="308"/>
      <c r="D115" s="288">
        <f>E115+G115</f>
        <v>3928</v>
      </c>
      <c r="E115" s="288">
        <f>E116+E117</f>
        <v>3928</v>
      </c>
      <c r="F115" s="288">
        <f>F116+F117</f>
        <v>2999</v>
      </c>
      <c r="G115" s="288">
        <f>G116+G117</f>
        <v>0</v>
      </c>
      <c r="H115" s="287">
        <f>I115+K115</f>
        <v>0</v>
      </c>
      <c r="I115" s="287">
        <f>I116+I117</f>
        <v>0</v>
      </c>
      <c r="J115" s="287">
        <f>J116+J117</f>
        <v>0</v>
      </c>
      <c r="K115" s="287">
        <f>K116+K117</f>
        <v>0</v>
      </c>
      <c r="L115" s="154">
        <f>M115+O115</f>
        <v>3928</v>
      </c>
      <c r="M115" s="154">
        <f>E115+I115</f>
        <v>3928</v>
      </c>
      <c r="N115" s="154">
        <f>F115+J115</f>
        <v>2999</v>
      </c>
      <c r="O115" s="154">
        <f>G115+K115</f>
        <v>0</v>
      </c>
      <c r="Q115" s="282"/>
      <c r="R115" s="122"/>
    </row>
    <row r="116" spans="1:18" x14ac:dyDescent="0.25">
      <c r="A116" s="13"/>
      <c r="B116" s="350" t="s">
        <v>442</v>
      </c>
      <c r="C116" s="308" t="s">
        <v>57</v>
      </c>
      <c r="D116" s="247">
        <f>E116+G116</f>
        <v>2981</v>
      </c>
      <c r="E116" s="247">
        <v>2981</v>
      </c>
      <c r="F116" s="247">
        <v>2276</v>
      </c>
      <c r="G116" s="286"/>
      <c r="H116" s="246">
        <f>I116+K116</f>
        <v>0</v>
      </c>
      <c r="I116" s="285"/>
      <c r="J116" s="246"/>
      <c r="K116" s="246"/>
      <c r="L116" s="85">
        <f>M116+O116</f>
        <v>2981</v>
      </c>
      <c r="M116" s="85">
        <f>E116+I116</f>
        <v>2981</v>
      </c>
      <c r="N116" s="85">
        <f>F116+J116</f>
        <v>2276</v>
      </c>
      <c r="O116" s="85">
        <f>G116+K116</f>
        <v>0</v>
      </c>
      <c r="Q116" s="282"/>
      <c r="R116" s="122"/>
    </row>
    <row r="117" spans="1:18" s="26" customFormat="1" ht="27" customHeight="1" x14ac:dyDescent="0.25">
      <c r="A117" s="87"/>
      <c r="B117" s="312" t="s">
        <v>439</v>
      </c>
      <c r="C117" s="308" t="s">
        <v>57</v>
      </c>
      <c r="D117" s="247">
        <f>E117+G117</f>
        <v>947</v>
      </c>
      <c r="E117" s="247">
        <v>947</v>
      </c>
      <c r="F117" s="247">
        <v>723</v>
      </c>
      <c r="G117" s="286"/>
      <c r="H117" s="246">
        <f>I117+K117</f>
        <v>0</v>
      </c>
      <c r="I117" s="285"/>
      <c r="J117" s="246"/>
      <c r="K117" s="246"/>
      <c r="L117" s="85">
        <f>M117+O117</f>
        <v>947</v>
      </c>
      <c r="M117" s="85">
        <f>E117+I117</f>
        <v>947</v>
      </c>
      <c r="N117" s="85">
        <f>F117+J117</f>
        <v>723</v>
      </c>
      <c r="O117" s="85">
        <f>G117+K117</f>
        <v>0</v>
      </c>
      <c r="Q117" s="281"/>
      <c r="R117" s="280"/>
    </row>
    <row r="118" spans="1:18" x14ac:dyDescent="0.25">
      <c r="A118" s="7" t="s">
        <v>109</v>
      </c>
      <c r="B118" s="21" t="s">
        <v>50</v>
      </c>
      <c r="C118" s="427" t="s">
        <v>57</v>
      </c>
      <c r="D118" s="247">
        <f>E118+G118</f>
        <v>1896</v>
      </c>
      <c r="E118" s="247">
        <v>1896</v>
      </c>
      <c r="F118" s="247">
        <v>1448</v>
      </c>
      <c r="G118" s="286"/>
      <c r="H118" s="246">
        <f>I118+K118</f>
        <v>0</v>
      </c>
      <c r="I118" s="285"/>
      <c r="J118" s="246"/>
      <c r="K118" s="246"/>
      <c r="L118" s="85">
        <f>M118+O118</f>
        <v>1896</v>
      </c>
      <c r="M118" s="85">
        <f>E118+I118</f>
        <v>1896</v>
      </c>
      <c r="N118" s="85">
        <f>F118+J118</f>
        <v>1448</v>
      </c>
      <c r="O118" s="85">
        <f>G118+K118</f>
        <v>0</v>
      </c>
      <c r="Q118" s="282"/>
      <c r="R118" s="122">
        <f>L261-R117</f>
        <v>0</v>
      </c>
    </row>
    <row r="119" spans="1:18" s="26" customFormat="1" x14ac:dyDescent="0.25">
      <c r="A119" s="87"/>
      <c r="B119" s="349" t="s">
        <v>442</v>
      </c>
      <c r="C119" s="426"/>
      <c r="D119" s="245" t="s">
        <v>191</v>
      </c>
      <c r="E119" s="245"/>
      <c r="F119" s="245"/>
      <c r="G119" s="284"/>
      <c r="H119" s="244">
        <f>I119+K119</f>
        <v>0</v>
      </c>
      <c r="I119" s="283"/>
      <c r="J119" s="244"/>
      <c r="K119" s="244"/>
      <c r="L119" s="86"/>
      <c r="M119" s="86"/>
      <c r="N119" s="86"/>
      <c r="O119" s="86"/>
      <c r="Q119" s="281"/>
      <c r="R119" s="280"/>
    </row>
    <row r="120" spans="1:18" x14ac:dyDescent="0.25">
      <c r="A120" s="7" t="s">
        <v>110</v>
      </c>
      <c r="B120" s="21" t="s">
        <v>181</v>
      </c>
      <c r="C120" s="427" t="s">
        <v>57</v>
      </c>
      <c r="D120" s="247">
        <f>E120+G120</f>
        <v>2466</v>
      </c>
      <c r="E120" s="247">
        <v>2466</v>
      </c>
      <c r="F120" s="247">
        <v>1883</v>
      </c>
      <c r="G120" s="286"/>
      <c r="H120" s="246">
        <f>I120+K120</f>
        <v>0</v>
      </c>
      <c r="I120" s="285"/>
      <c r="J120" s="246"/>
      <c r="K120" s="246"/>
      <c r="L120" s="85">
        <f>M120+O120</f>
        <v>2466</v>
      </c>
      <c r="M120" s="85">
        <f>E120+I120</f>
        <v>2466</v>
      </c>
      <c r="N120" s="85">
        <f>F120+J120</f>
        <v>1883</v>
      </c>
      <c r="O120" s="85">
        <f>G120+K120</f>
        <v>0</v>
      </c>
      <c r="Q120" s="282"/>
      <c r="R120" s="122">
        <f>L263-R119</f>
        <v>0</v>
      </c>
    </row>
    <row r="121" spans="1:18" s="26" customFormat="1" x14ac:dyDescent="0.25">
      <c r="A121" s="87"/>
      <c r="B121" s="349" t="s">
        <v>442</v>
      </c>
      <c r="C121" s="426"/>
      <c r="D121" s="245" t="s">
        <v>191</v>
      </c>
      <c r="E121" s="245"/>
      <c r="F121" s="245"/>
      <c r="G121" s="284"/>
      <c r="H121" s="244">
        <f>I121+K121</f>
        <v>0</v>
      </c>
      <c r="I121" s="283"/>
      <c r="J121" s="244"/>
      <c r="K121" s="244"/>
      <c r="L121" s="86"/>
      <c r="M121" s="86"/>
      <c r="N121" s="86"/>
      <c r="O121" s="86"/>
      <c r="Q121" s="281"/>
      <c r="R121" s="280"/>
    </row>
    <row r="122" spans="1:18" x14ac:dyDescent="0.25">
      <c r="A122" s="7" t="s">
        <v>111</v>
      </c>
      <c r="B122" s="21" t="s">
        <v>48</v>
      </c>
      <c r="C122" s="427" t="s">
        <v>57</v>
      </c>
      <c r="D122" s="247">
        <f>E122+G122</f>
        <v>1798</v>
      </c>
      <c r="E122" s="247">
        <v>1798</v>
      </c>
      <c r="F122" s="247">
        <v>1373</v>
      </c>
      <c r="G122" s="286"/>
      <c r="H122" s="246">
        <f>I122+K122</f>
        <v>0</v>
      </c>
      <c r="I122" s="285"/>
      <c r="J122" s="246"/>
      <c r="K122" s="246"/>
      <c r="L122" s="85">
        <f>M122+O122</f>
        <v>1798</v>
      </c>
      <c r="M122" s="85">
        <f>E122+I122</f>
        <v>1798</v>
      </c>
      <c r="N122" s="85">
        <f>F122+J122</f>
        <v>1373</v>
      </c>
      <c r="O122" s="85">
        <f>G122+K122</f>
        <v>0</v>
      </c>
      <c r="Q122" s="282"/>
      <c r="R122" s="122">
        <f>L265-R121</f>
        <v>0</v>
      </c>
    </row>
    <row r="123" spans="1:18" s="26" customFormat="1" x14ac:dyDescent="0.25">
      <c r="A123" s="87"/>
      <c r="B123" s="349" t="s">
        <v>442</v>
      </c>
      <c r="C123" s="426"/>
      <c r="D123" s="245" t="s">
        <v>191</v>
      </c>
      <c r="E123" s="245"/>
      <c r="F123" s="245"/>
      <c r="G123" s="284"/>
      <c r="H123" s="244">
        <f>I123+K123</f>
        <v>0</v>
      </c>
      <c r="I123" s="283"/>
      <c r="J123" s="244"/>
      <c r="K123" s="244"/>
      <c r="L123" s="86"/>
      <c r="M123" s="86"/>
      <c r="N123" s="86"/>
      <c r="O123" s="86"/>
      <c r="Q123" s="281"/>
      <c r="R123" s="280"/>
    </row>
    <row r="124" spans="1:18" x14ac:dyDescent="0.25">
      <c r="A124" s="7" t="s">
        <v>112</v>
      </c>
      <c r="B124" s="21" t="s">
        <v>53</v>
      </c>
      <c r="C124" s="427" t="s">
        <v>57</v>
      </c>
      <c r="D124" s="247">
        <f>E124+G124</f>
        <v>2024</v>
      </c>
      <c r="E124" s="247">
        <v>2024</v>
      </c>
      <c r="F124" s="247">
        <v>1545</v>
      </c>
      <c r="G124" s="286"/>
      <c r="H124" s="246">
        <f>I124+K124</f>
        <v>0</v>
      </c>
      <c r="I124" s="285"/>
      <c r="J124" s="246"/>
      <c r="K124" s="246"/>
      <c r="L124" s="85">
        <f>M124+O124</f>
        <v>2024</v>
      </c>
      <c r="M124" s="85">
        <f>E124+I124</f>
        <v>2024</v>
      </c>
      <c r="N124" s="85">
        <f>F124+J124</f>
        <v>1545</v>
      </c>
      <c r="O124" s="85">
        <f>G124+K124</f>
        <v>0</v>
      </c>
      <c r="Q124" s="282"/>
      <c r="R124" s="122">
        <f>L267-R123</f>
        <v>0</v>
      </c>
    </row>
    <row r="125" spans="1:18" s="26" customFormat="1" x14ac:dyDescent="0.25">
      <c r="A125" s="87"/>
      <c r="B125" s="349" t="s">
        <v>442</v>
      </c>
      <c r="C125" s="426"/>
      <c r="D125" s="245" t="s">
        <v>191</v>
      </c>
      <c r="E125" s="245"/>
      <c r="F125" s="245"/>
      <c r="G125" s="284"/>
      <c r="H125" s="244">
        <f>I125+K125</f>
        <v>0</v>
      </c>
      <c r="I125" s="283"/>
      <c r="J125" s="244"/>
      <c r="K125" s="244"/>
      <c r="L125" s="86"/>
      <c r="M125" s="86"/>
      <c r="N125" s="86"/>
      <c r="O125" s="86"/>
      <c r="Q125" s="281"/>
      <c r="R125" s="280"/>
    </row>
    <row r="126" spans="1:18" x14ac:dyDescent="0.25">
      <c r="A126" s="7" t="s">
        <v>113</v>
      </c>
      <c r="B126" s="21" t="s">
        <v>509</v>
      </c>
      <c r="C126" s="433" t="s">
        <v>57</v>
      </c>
      <c r="D126" s="247">
        <f>E126+G126</f>
        <v>0</v>
      </c>
      <c r="E126" s="247"/>
      <c r="F126" s="247"/>
      <c r="G126" s="286"/>
      <c r="H126" s="246">
        <f>I126+K126</f>
        <v>2485</v>
      </c>
      <c r="I126" s="285">
        <v>2485</v>
      </c>
      <c r="J126" s="246">
        <v>1897</v>
      </c>
      <c r="K126" s="246"/>
      <c r="L126" s="85">
        <f>M126+O126</f>
        <v>2485</v>
      </c>
      <c r="M126" s="85">
        <f>E126+I126</f>
        <v>2485</v>
      </c>
      <c r="N126" s="85">
        <f>F126+J126</f>
        <v>1897</v>
      </c>
      <c r="O126" s="85">
        <f>G126+K126</f>
        <v>0</v>
      </c>
      <c r="Q126" s="282"/>
      <c r="R126" s="122">
        <f>L269-R125</f>
        <v>0</v>
      </c>
    </row>
    <row r="127" spans="1:18" s="26" customFormat="1" x14ac:dyDescent="0.25">
      <c r="A127" s="87"/>
      <c r="B127" s="349" t="s">
        <v>442</v>
      </c>
      <c r="C127" s="434"/>
      <c r="D127" s="245" t="s">
        <v>191</v>
      </c>
      <c r="E127" s="245"/>
      <c r="F127" s="245"/>
      <c r="G127" s="284"/>
      <c r="H127" s="244">
        <f>I127+K127</f>
        <v>0</v>
      </c>
      <c r="I127" s="283"/>
      <c r="J127" s="244"/>
      <c r="K127" s="244"/>
      <c r="L127" s="86"/>
      <c r="M127" s="86"/>
      <c r="N127" s="86"/>
      <c r="O127" s="86"/>
      <c r="Q127" s="281"/>
      <c r="R127" s="280"/>
    </row>
    <row r="128" spans="1:18" x14ac:dyDescent="0.25">
      <c r="A128" s="7" t="s">
        <v>114</v>
      </c>
      <c r="B128" s="21" t="s">
        <v>71</v>
      </c>
      <c r="C128" s="433" t="s">
        <v>57</v>
      </c>
      <c r="D128" s="247">
        <f>E128+G128</f>
        <v>1930</v>
      </c>
      <c r="E128" s="247">
        <v>1930</v>
      </c>
      <c r="F128" s="247">
        <v>1473</v>
      </c>
      <c r="G128" s="286"/>
      <c r="H128" s="246">
        <f>I128+K128</f>
        <v>0</v>
      </c>
      <c r="I128" s="285"/>
      <c r="J128" s="246"/>
      <c r="K128" s="246"/>
      <c r="L128" s="85">
        <f>M128+O128</f>
        <v>1930</v>
      </c>
      <c r="M128" s="85">
        <f>E128+I128</f>
        <v>1930</v>
      </c>
      <c r="N128" s="85">
        <f>F128+J128</f>
        <v>1473</v>
      </c>
      <c r="O128" s="85">
        <f>G128+K128</f>
        <v>0</v>
      </c>
      <c r="Q128" s="282"/>
      <c r="R128" s="122">
        <f>L269-R125</f>
        <v>0</v>
      </c>
    </row>
    <row r="129" spans="1:18" s="26" customFormat="1" x14ac:dyDescent="0.25">
      <c r="A129" s="87"/>
      <c r="B129" s="349" t="s">
        <v>442</v>
      </c>
      <c r="C129" s="434"/>
      <c r="D129" s="245" t="s">
        <v>191</v>
      </c>
      <c r="E129" s="245"/>
      <c r="F129" s="245"/>
      <c r="G129" s="284"/>
      <c r="H129" s="244">
        <f>I129+K129</f>
        <v>0</v>
      </c>
      <c r="I129" s="283"/>
      <c r="J129" s="244"/>
      <c r="K129" s="244"/>
      <c r="L129" s="86"/>
      <c r="M129" s="86"/>
      <c r="N129" s="86"/>
      <c r="O129" s="86"/>
      <c r="Q129" s="281"/>
      <c r="R129" s="280"/>
    </row>
    <row r="130" spans="1:18" x14ac:dyDescent="0.25">
      <c r="A130" s="7" t="s">
        <v>115</v>
      </c>
      <c r="B130" s="21" t="s">
        <v>44</v>
      </c>
      <c r="C130" s="433" t="s">
        <v>57</v>
      </c>
      <c r="D130" s="247">
        <f>E130+G130</f>
        <v>1582</v>
      </c>
      <c r="E130" s="247">
        <v>1582</v>
      </c>
      <c r="F130" s="247">
        <v>1208</v>
      </c>
      <c r="G130" s="286"/>
      <c r="H130" s="246">
        <f>I130+K130</f>
        <v>0</v>
      </c>
      <c r="I130" s="285"/>
      <c r="J130" s="246"/>
      <c r="K130" s="246"/>
      <c r="L130" s="85">
        <f>M130+O130</f>
        <v>1582</v>
      </c>
      <c r="M130" s="85">
        <f>E130+I130</f>
        <v>1582</v>
      </c>
      <c r="N130" s="85">
        <f>F130+J130</f>
        <v>1208</v>
      </c>
      <c r="O130" s="85">
        <f>G130+K130</f>
        <v>0</v>
      </c>
      <c r="Q130" s="282"/>
      <c r="R130" s="122">
        <f>L271-R129</f>
        <v>0</v>
      </c>
    </row>
    <row r="131" spans="1:18" s="26" customFormat="1" x14ac:dyDescent="0.25">
      <c r="A131" s="87"/>
      <c r="B131" s="349" t="s">
        <v>442</v>
      </c>
      <c r="C131" s="434"/>
      <c r="D131" s="245" t="s">
        <v>191</v>
      </c>
      <c r="E131" s="245"/>
      <c r="F131" s="245"/>
      <c r="G131" s="284"/>
      <c r="H131" s="244">
        <f>I131+K131</f>
        <v>0</v>
      </c>
      <c r="I131" s="283"/>
      <c r="J131" s="244"/>
      <c r="K131" s="244"/>
      <c r="L131" s="86"/>
      <c r="M131" s="86"/>
      <c r="N131" s="86"/>
      <c r="O131" s="86"/>
      <c r="Q131" s="281"/>
      <c r="R131" s="280"/>
    </row>
    <row r="132" spans="1:18" x14ac:dyDescent="0.25">
      <c r="A132" s="7" t="s">
        <v>116</v>
      </c>
      <c r="B132" s="21" t="s">
        <v>508</v>
      </c>
      <c r="C132" s="433" t="s">
        <v>57</v>
      </c>
      <c r="D132" s="247">
        <f>E132+G132</f>
        <v>0</v>
      </c>
      <c r="E132" s="247"/>
      <c r="F132" s="247"/>
      <c r="G132" s="286"/>
      <c r="H132" s="246">
        <f>I132+K132</f>
        <v>1680</v>
      </c>
      <c r="I132" s="285">
        <v>1680</v>
      </c>
      <c r="J132" s="246">
        <v>1283</v>
      </c>
      <c r="K132" s="246"/>
      <c r="L132" s="85">
        <f>M132+O132</f>
        <v>1680</v>
      </c>
      <c r="M132" s="85">
        <f>E132+I132</f>
        <v>1680</v>
      </c>
      <c r="N132" s="85">
        <f>F132+J132</f>
        <v>1283</v>
      </c>
      <c r="O132" s="85">
        <f>G132+K132</f>
        <v>0</v>
      </c>
      <c r="Q132" s="282"/>
      <c r="R132" s="122">
        <f>L275-R131</f>
        <v>0</v>
      </c>
    </row>
    <row r="133" spans="1:18" s="26" customFormat="1" x14ac:dyDescent="0.25">
      <c r="A133" s="87"/>
      <c r="B133" s="349" t="s">
        <v>442</v>
      </c>
      <c r="C133" s="434"/>
      <c r="D133" s="245" t="s">
        <v>191</v>
      </c>
      <c r="E133" s="245"/>
      <c r="F133" s="245"/>
      <c r="G133" s="284"/>
      <c r="H133" s="244">
        <f>I133+K133</f>
        <v>0</v>
      </c>
      <c r="I133" s="283"/>
      <c r="J133" s="244"/>
      <c r="K133" s="244"/>
      <c r="L133" s="86"/>
      <c r="M133" s="86"/>
      <c r="N133" s="86"/>
      <c r="O133" s="86"/>
      <c r="Q133" s="281"/>
      <c r="R133" s="280"/>
    </row>
    <row r="134" spans="1:18" x14ac:dyDescent="0.25">
      <c r="A134" s="7" t="s">
        <v>117</v>
      </c>
      <c r="B134" s="21" t="s">
        <v>43</v>
      </c>
      <c r="C134" s="433" t="s">
        <v>57</v>
      </c>
      <c r="D134" s="247">
        <f>E134+G134</f>
        <v>609</v>
      </c>
      <c r="E134" s="247">
        <v>609</v>
      </c>
      <c r="F134" s="247">
        <v>465</v>
      </c>
      <c r="G134" s="286"/>
      <c r="H134" s="246">
        <f>I134+K134</f>
        <v>0</v>
      </c>
      <c r="I134" s="285"/>
      <c r="J134" s="246"/>
      <c r="K134" s="246"/>
      <c r="L134" s="85">
        <f>M134+O134</f>
        <v>609</v>
      </c>
      <c r="M134" s="85">
        <f>E134+I134</f>
        <v>609</v>
      </c>
      <c r="N134" s="85">
        <f>F134+J134</f>
        <v>465</v>
      </c>
      <c r="O134" s="85">
        <f>G134+K134</f>
        <v>0</v>
      </c>
      <c r="Q134" s="282"/>
      <c r="R134" s="122">
        <f>L273-R131</f>
        <v>0</v>
      </c>
    </row>
    <row r="135" spans="1:18" s="26" customFormat="1" x14ac:dyDescent="0.25">
      <c r="A135" s="87"/>
      <c r="B135" s="349" t="s">
        <v>442</v>
      </c>
      <c r="C135" s="434"/>
      <c r="D135" s="245" t="s">
        <v>191</v>
      </c>
      <c r="E135" s="245"/>
      <c r="F135" s="245"/>
      <c r="G135" s="284"/>
      <c r="H135" s="244">
        <f>I135+K135</f>
        <v>0</v>
      </c>
      <c r="I135" s="283"/>
      <c r="J135" s="244"/>
      <c r="K135" s="244"/>
      <c r="L135" s="86"/>
      <c r="M135" s="86"/>
      <c r="N135" s="86"/>
      <c r="O135" s="86"/>
      <c r="Q135" s="281"/>
      <c r="R135" s="280"/>
    </row>
    <row r="136" spans="1:18" x14ac:dyDescent="0.25">
      <c r="A136" s="7" t="s">
        <v>169</v>
      </c>
      <c r="B136" s="21" t="s">
        <v>176</v>
      </c>
      <c r="C136" s="427" t="s">
        <v>57</v>
      </c>
      <c r="D136" s="247">
        <f>E136+G136</f>
        <v>2092</v>
      </c>
      <c r="E136" s="247">
        <v>2092</v>
      </c>
      <c r="F136" s="247">
        <v>1597</v>
      </c>
      <c r="G136" s="286"/>
      <c r="H136" s="246">
        <f>I136+K136</f>
        <v>0</v>
      </c>
      <c r="I136" s="285"/>
      <c r="J136" s="246"/>
      <c r="K136" s="246"/>
      <c r="L136" s="85">
        <f>M136+O136</f>
        <v>2092</v>
      </c>
      <c r="M136" s="85">
        <f>E136+I136</f>
        <v>2092</v>
      </c>
      <c r="N136" s="85">
        <f>F136+J136</f>
        <v>1597</v>
      </c>
      <c r="O136" s="85">
        <f>G136+K136</f>
        <v>0</v>
      </c>
      <c r="Q136" s="282"/>
      <c r="R136" s="122">
        <f>L275-R135</f>
        <v>0</v>
      </c>
    </row>
    <row r="137" spans="1:18" s="26" customFormat="1" x14ac:dyDescent="0.25">
      <c r="A137" s="87"/>
      <c r="B137" s="349" t="s">
        <v>442</v>
      </c>
      <c r="C137" s="426"/>
      <c r="D137" s="245" t="s">
        <v>191</v>
      </c>
      <c r="E137" s="245"/>
      <c r="F137" s="245"/>
      <c r="G137" s="284"/>
      <c r="H137" s="244">
        <f>I137+K137</f>
        <v>0</v>
      </c>
      <c r="I137" s="283"/>
      <c r="J137" s="244"/>
      <c r="K137" s="244"/>
      <c r="L137" s="86"/>
      <c r="M137" s="86"/>
      <c r="N137" s="86"/>
      <c r="O137" s="86"/>
      <c r="Q137" s="281"/>
      <c r="R137" s="280"/>
    </row>
    <row r="138" spans="1:18" x14ac:dyDescent="0.25">
      <c r="A138" s="7" t="s">
        <v>170</v>
      </c>
      <c r="B138" s="21" t="s">
        <v>167</v>
      </c>
      <c r="C138" s="427" t="s">
        <v>57</v>
      </c>
      <c r="D138" s="247">
        <f>E138+G138</f>
        <v>1434</v>
      </c>
      <c r="E138" s="247">
        <v>1434</v>
      </c>
      <c r="F138" s="247">
        <v>1095</v>
      </c>
      <c r="G138" s="286"/>
      <c r="H138" s="246">
        <f>I138+K138</f>
        <v>0</v>
      </c>
      <c r="I138" s="285"/>
      <c r="J138" s="246"/>
      <c r="K138" s="246"/>
      <c r="L138" s="85">
        <f>M138+O138</f>
        <v>1434</v>
      </c>
      <c r="M138" s="85">
        <f>E138+I138</f>
        <v>1434</v>
      </c>
      <c r="N138" s="85">
        <f>F138+J138</f>
        <v>1095</v>
      </c>
      <c r="O138" s="85">
        <f>G138+K138</f>
        <v>0</v>
      </c>
      <c r="Q138" s="282"/>
      <c r="R138" s="122">
        <f>L277-R137</f>
        <v>0</v>
      </c>
    </row>
    <row r="139" spans="1:18" s="26" customFormat="1" x14ac:dyDescent="0.25">
      <c r="A139" s="87"/>
      <c r="B139" s="349" t="s">
        <v>442</v>
      </c>
      <c r="C139" s="426"/>
      <c r="D139" s="245" t="s">
        <v>191</v>
      </c>
      <c r="E139" s="245"/>
      <c r="F139" s="245"/>
      <c r="G139" s="284"/>
      <c r="H139" s="244">
        <f>I139+K139</f>
        <v>0</v>
      </c>
      <c r="I139" s="283"/>
      <c r="J139" s="244"/>
      <c r="K139" s="244"/>
      <c r="L139" s="86"/>
      <c r="M139" s="86"/>
      <c r="N139" s="86"/>
      <c r="O139" s="86"/>
      <c r="Q139" s="281"/>
      <c r="R139" s="280"/>
    </row>
    <row r="140" spans="1:18" x14ac:dyDescent="0.25">
      <c r="A140" s="7" t="s">
        <v>118</v>
      </c>
      <c r="B140" s="21" t="s">
        <v>36</v>
      </c>
      <c r="C140" s="427" t="s">
        <v>57</v>
      </c>
      <c r="D140" s="247">
        <f>E140+G140</f>
        <v>1189</v>
      </c>
      <c r="E140" s="247">
        <v>1189</v>
      </c>
      <c r="F140" s="247">
        <v>908</v>
      </c>
      <c r="G140" s="286"/>
      <c r="H140" s="246">
        <f>I140+K140</f>
        <v>0</v>
      </c>
      <c r="I140" s="285"/>
      <c r="J140" s="246"/>
      <c r="K140" s="246"/>
      <c r="L140" s="85">
        <f>M140+O140</f>
        <v>1189</v>
      </c>
      <c r="M140" s="85">
        <f>E140+I140</f>
        <v>1189</v>
      </c>
      <c r="N140" s="85">
        <f>F140+J140</f>
        <v>908</v>
      </c>
      <c r="O140" s="85">
        <f>G140+K140</f>
        <v>0</v>
      </c>
      <c r="Q140" s="282"/>
      <c r="R140" s="122">
        <f>L279-R139</f>
        <v>0</v>
      </c>
    </row>
    <row r="141" spans="1:18" s="26" customFormat="1" x14ac:dyDescent="0.25">
      <c r="A141" s="87"/>
      <c r="B141" s="349" t="s">
        <v>442</v>
      </c>
      <c r="C141" s="426"/>
      <c r="D141" s="245" t="s">
        <v>191</v>
      </c>
      <c r="E141" s="245"/>
      <c r="F141" s="245"/>
      <c r="G141" s="284"/>
      <c r="H141" s="244">
        <f>I141+K141</f>
        <v>0</v>
      </c>
      <c r="I141" s="283"/>
      <c r="J141" s="244"/>
      <c r="K141" s="244"/>
      <c r="L141" s="86"/>
      <c r="M141" s="86"/>
      <c r="N141" s="86"/>
      <c r="O141" s="86"/>
      <c r="Q141" s="281"/>
      <c r="R141" s="280"/>
    </row>
    <row r="142" spans="1:18" x14ac:dyDescent="0.25">
      <c r="A142" s="7" t="s">
        <v>171</v>
      </c>
      <c r="B142" s="21" t="s">
        <v>38</v>
      </c>
      <c r="C142" s="427" t="s">
        <v>57</v>
      </c>
      <c r="D142" s="247">
        <f>E142+G142</f>
        <v>1336</v>
      </c>
      <c r="E142" s="247">
        <v>1336</v>
      </c>
      <c r="F142" s="247">
        <v>1020</v>
      </c>
      <c r="G142" s="286"/>
      <c r="H142" s="246">
        <f>I142+K142</f>
        <v>0</v>
      </c>
      <c r="I142" s="285"/>
      <c r="J142" s="246"/>
      <c r="K142" s="246"/>
      <c r="L142" s="85">
        <f>M142+O142</f>
        <v>1336</v>
      </c>
      <c r="M142" s="85">
        <f>E142+I142</f>
        <v>1336</v>
      </c>
      <c r="N142" s="85">
        <f>F142+J142</f>
        <v>1020</v>
      </c>
      <c r="O142" s="85">
        <f>G142+K142</f>
        <v>0</v>
      </c>
      <c r="Q142" s="282"/>
      <c r="R142" s="122">
        <f>L281-R141</f>
        <v>0</v>
      </c>
    </row>
    <row r="143" spans="1:18" s="26" customFormat="1" x14ac:dyDescent="0.25">
      <c r="A143" s="87"/>
      <c r="B143" s="349" t="s">
        <v>442</v>
      </c>
      <c r="C143" s="426"/>
      <c r="D143" s="245" t="s">
        <v>191</v>
      </c>
      <c r="E143" s="245"/>
      <c r="F143" s="245"/>
      <c r="G143" s="284"/>
      <c r="H143" s="244">
        <f>I143+K143</f>
        <v>0</v>
      </c>
      <c r="I143" s="283"/>
      <c r="J143" s="244"/>
      <c r="K143" s="244"/>
      <c r="L143" s="86"/>
      <c r="M143" s="86"/>
      <c r="N143" s="86"/>
      <c r="O143" s="86"/>
      <c r="Q143" s="281"/>
      <c r="R143" s="280"/>
    </row>
    <row r="144" spans="1:18" x14ac:dyDescent="0.25">
      <c r="A144" s="7" t="s">
        <v>172</v>
      </c>
      <c r="B144" s="21" t="s">
        <v>40</v>
      </c>
      <c r="C144" s="427" t="s">
        <v>57</v>
      </c>
      <c r="D144" s="247">
        <f>E144+G144</f>
        <v>1385</v>
      </c>
      <c r="E144" s="247">
        <v>1385</v>
      </c>
      <c r="F144" s="247">
        <v>1057</v>
      </c>
      <c r="G144" s="286"/>
      <c r="H144" s="246">
        <f>I144+K144</f>
        <v>0</v>
      </c>
      <c r="I144" s="285"/>
      <c r="J144" s="246"/>
      <c r="K144" s="246"/>
      <c r="L144" s="85">
        <f>M144+O144</f>
        <v>1385</v>
      </c>
      <c r="M144" s="85">
        <f>E144+I144</f>
        <v>1385</v>
      </c>
      <c r="N144" s="85">
        <f>F144+J144</f>
        <v>1057</v>
      </c>
      <c r="O144" s="85">
        <f>G144+K144</f>
        <v>0</v>
      </c>
      <c r="Q144" s="282"/>
      <c r="R144" s="122">
        <f>L283-R143</f>
        <v>0</v>
      </c>
    </row>
    <row r="145" spans="1:18" s="26" customFormat="1" x14ac:dyDescent="0.25">
      <c r="A145" s="87"/>
      <c r="B145" s="349" t="s">
        <v>442</v>
      </c>
      <c r="C145" s="426"/>
      <c r="D145" s="245" t="s">
        <v>191</v>
      </c>
      <c r="E145" s="245"/>
      <c r="F145" s="245"/>
      <c r="G145" s="284"/>
      <c r="H145" s="244">
        <f>I145+K145</f>
        <v>0</v>
      </c>
      <c r="I145" s="283"/>
      <c r="J145" s="244"/>
      <c r="K145" s="244"/>
      <c r="L145" s="86"/>
      <c r="M145" s="86"/>
      <c r="N145" s="86"/>
      <c r="O145" s="86"/>
      <c r="Q145" s="281"/>
      <c r="R145" s="280"/>
    </row>
    <row r="146" spans="1:18" x14ac:dyDescent="0.25">
      <c r="A146" s="7" t="s">
        <v>119</v>
      </c>
      <c r="B146" s="21" t="s">
        <v>39</v>
      </c>
      <c r="C146" s="427" t="s">
        <v>57</v>
      </c>
      <c r="D146" s="247">
        <f>E146+G146</f>
        <v>1336</v>
      </c>
      <c r="E146" s="247">
        <v>1336</v>
      </c>
      <c r="F146" s="247">
        <v>1020</v>
      </c>
      <c r="G146" s="286"/>
      <c r="H146" s="246">
        <f>I146+K146</f>
        <v>0</v>
      </c>
      <c r="I146" s="285"/>
      <c r="J146" s="246"/>
      <c r="K146" s="246"/>
      <c r="L146" s="85">
        <f>M146+O146</f>
        <v>1336</v>
      </c>
      <c r="M146" s="85">
        <f>E146+I146</f>
        <v>1336</v>
      </c>
      <c r="N146" s="85">
        <f>F146+J146</f>
        <v>1020</v>
      </c>
      <c r="O146" s="85">
        <f>G146+K146</f>
        <v>0</v>
      </c>
      <c r="Q146" s="282"/>
      <c r="R146" s="122">
        <f>L285-R145</f>
        <v>0</v>
      </c>
    </row>
    <row r="147" spans="1:18" s="26" customFormat="1" x14ac:dyDescent="0.25">
      <c r="A147" s="87"/>
      <c r="B147" s="349" t="s">
        <v>442</v>
      </c>
      <c r="C147" s="426"/>
      <c r="D147" s="245" t="s">
        <v>191</v>
      </c>
      <c r="E147" s="245"/>
      <c r="F147" s="245"/>
      <c r="G147" s="284"/>
      <c r="H147" s="244">
        <f>I147+K147</f>
        <v>0</v>
      </c>
      <c r="I147" s="283"/>
      <c r="J147" s="244"/>
      <c r="K147" s="244"/>
      <c r="L147" s="86"/>
      <c r="M147" s="86"/>
      <c r="N147" s="86"/>
      <c r="O147" s="86"/>
      <c r="Q147" s="281"/>
      <c r="R147" s="280"/>
    </row>
    <row r="148" spans="1:18" x14ac:dyDescent="0.25">
      <c r="A148" s="7" t="s">
        <v>120</v>
      </c>
      <c r="B148" s="21" t="s">
        <v>37</v>
      </c>
      <c r="C148" s="427" t="s">
        <v>57</v>
      </c>
      <c r="D148" s="247">
        <f>E148+G148</f>
        <v>1336</v>
      </c>
      <c r="E148" s="247">
        <v>1336</v>
      </c>
      <c r="F148" s="247">
        <v>1020</v>
      </c>
      <c r="G148" s="286"/>
      <c r="H148" s="246">
        <f>I148+K148</f>
        <v>0</v>
      </c>
      <c r="I148" s="285"/>
      <c r="J148" s="246"/>
      <c r="K148" s="246"/>
      <c r="L148" s="85">
        <f>M148+O148</f>
        <v>1336</v>
      </c>
      <c r="M148" s="85">
        <f>E148+I148</f>
        <v>1336</v>
      </c>
      <c r="N148" s="85">
        <f>F148+J148</f>
        <v>1020</v>
      </c>
      <c r="O148" s="85">
        <f>G148+K148</f>
        <v>0</v>
      </c>
      <c r="Q148" s="282"/>
      <c r="R148" s="122">
        <f>L287-R147</f>
        <v>0</v>
      </c>
    </row>
    <row r="149" spans="1:18" s="26" customFormat="1" x14ac:dyDescent="0.25">
      <c r="A149" s="70"/>
      <c r="B149" s="349" t="s">
        <v>442</v>
      </c>
      <c r="C149" s="426"/>
      <c r="D149" s="245" t="s">
        <v>191</v>
      </c>
      <c r="E149" s="245"/>
      <c r="F149" s="245"/>
      <c r="G149" s="284"/>
      <c r="H149" s="244">
        <f>I149+K149</f>
        <v>0</v>
      </c>
      <c r="I149" s="283"/>
      <c r="J149" s="244"/>
      <c r="K149" s="244"/>
      <c r="L149" s="86"/>
      <c r="M149" s="86"/>
      <c r="N149" s="86"/>
      <c r="O149" s="86"/>
      <c r="Q149" s="281"/>
      <c r="R149" s="280"/>
    </row>
    <row r="150" spans="1:18" x14ac:dyDescent="0.25">
      <c r="A150" s="7" t="s">
        <v>121</v>
      </c>
      <c r="B150" s="21" t="s">
        <v>498</v>
      </c>
      <c r="C150" s="427" t="s">
        <v>57</v>
      </c>
      <c r="D150" s="247">
        <f>E150+G150</f>
        <v>860</v>
      </c>
      <c r="E150" s="247">
        <v>860</v>
      </c>
      <c r="F150" s="247">
        <v>657</v>
      </c>
      <c r="G150" s="286"/>
      <c r="H150" s="246">
        <f>I150+K150</f>
        <v>0</v>
      </c>
      <c r="I150" s="285"/>
      <c r="J150" s="246"/>
      <c r="K150" s="246"/>
      <c r="L150" s="85">
        <f>M150+O150</f>
        <v>860</v>
      </c>
      <c r="M150" s="85">
        <f>E150+I150</f>
        <v>860</v>
      </c>
      <c r="N150" s="85">
        <f>F150+J150</f>
        <v>657</v>
      </c>
      <c r="O150" s="85">
        <f>G150+K150</f>
        <v>0</v>
      </c>
      <c r="Q150" s="282"/>
      <c r="R150" s="122">
        <f>L289-R149</f>
        <v>0</v>
      </c>
    </row>
    <row r="151" spans="1:18" s="26" customFormat="1" x14ac:dyDescent="0.25">
      <c r="A151" s="87"/>
      <c r="B151" s="349" t="s">
        <v>442</v>
      </c>
      <c r="C151" s="426"/>
      <c r="D151" s="245" t="s">
        <v>191</v>
      </c>
      <c r="E151" s="245"/>
      <c r="F151" s="245"/>
      <c r="G151" s="284"/>
      <c r="H151" s="244">
        <f>I151+K151</f>
        <v>0</v>
      </c>
      <c r="I151" s="283"/>
      <c r="J151" s="244"/>
      <c r="K151" s="244"/>
      <c r="L151" s="86"/>
      <c r="M151" s="86"/>
      <c r="N151" s="86"/>
      <c r="O151" s="86"/>
      <c r="Q151" s="281"/>
      <c r="R151" s="280"/>
    </row>
    <row r="152" spans="1:18" x14ac:dyDescent="0.25">
      <c r="A152" s="7" t="s">
        <v>122</v>
      </c>
      <c r="B152" s="18" t="s">
        <v>497</v>
      </c>
      <c r="C152" s="427" t="s">
        <v>57</v>
      </c>
      <c r="D152" s="247">
        <f>E152+G152</f>
        <v>1405</v>
      </c>
      <c r="E152" s="247">
        <v>1405</v>
      </c>
      <c r="F152" s="247">
        <v>1073</v>
      </c>
      <c r="G152" s="286"/>
      <c r="H152" s="246">
        <f>I152+K152</f>
        <v>0</v>
      </c>
      <c r="I152" s="285"/>
      <c r="J152" s="246"/>
      <c r="K152" s="246"/>
      <c r="L152" s="85">
        <f>M152+O152</f>
        <v>1405</v>
      </c>
      <c r="M152" s="85">
        <f>E152+I152</f>
        <v>1405</v>
      </c>
      <c r="N152" s="85">
        <f>F152+J152</f>
        <v>1073</v>
      </c>
      <c r="O152" s="85">
        <f>G152+K152</f>
        <v>0</v>
      </c>
      <c r="Q152" s="282"/>
      <c r="R152" s="122">
        <f>L291-R151</f>
        <v>0</v>
      </c>
    </row>
    <row r="153" spans="1:18" s="26" customFormat="1" x14ac:dyDescent="0.25">
      <c r="A153" s="70"/>
      <c r="B153" s="345" t="s">
        <v>442</v>
      </c>
      <c r="C153" s="426"/>
      <c r="D153" s="245" t="s">
        <v>191</v>
      </c>
      <c r="E153" s="245"/>
      <c r="F153" s="245"/>
      <c r="G153" s="284"/>
      <c r="H153" s="244">
        <f>I153+K153</f>
        <v>0</v>
      </c>
      <c r="I153" s="283"/>
      <c r="J153" s="244"/>
      <c r="K153" s="244"/>
      <c r="L153" s="86"/>
      <c r="M153" s="86"/>
      <c r="N153" s="86"/>
      <c r="O153" s="86"/>
      <c r="Q153" s="281"/>
      <c r="R153" s="280"/>
    </row>
    <row r="154" spans="1:18" x14ac:dyDescent="0.25">
      <c r="A154" s="7" t="s">
        <v>123</v>
      </c>
      <c r="B154" s="21" t="s">
        <v>55</v>
      </c>
      <c r="C154" s="308"/>
      <c r="D154" s="288">
        <f>E154+G154</f>
        <v>378</v>
      </c>
      <c r="E154" s="288">
        <f>E155+E156</f>
        <v>378</v>
      </c>
      <c r="F154" s="288">
        <f>F155+F156</f>
        <v>288</v>
      </c>
      <c r="G154" s="288">
        <f>G155+G156</f>
        <v>0</v>
      </c>
      <c r="H154" s="287">
        <f>I154+K154</f>
        <v>0</v>
      </c>
      <c r="I154" s="287">
        <f>I155+I156</f>
        <v>0</v>
      </c>
      <c r="J154" s="287">
        <f>J155+J156</f>
        <v>0</v>
      </c>
      <c r="K154" s="287">
        <f>K155+K156</f>
        <v>0</v>
      </c>
      <c r="L154" s="154">
        <f>M154+O154</f>
        <v>378</v>
      </c>
      <c r="M154" s="154">
        <f>E154+I154</f>
        <v>378</v>
      </c>
      <c r="N154" s="154">
        <f>F154+J154</f>
        <v>288</v>
      </c>
      <c r="O154" s="154">
        <f>G154+K154</f>
        <v>0</v>
      </c>
      <c r="Q154" s="282"/>
      <c r="R154" s="122">
        <f>L293-R153</f>
        <v>0</v>
      </c>
    </row>
    <row r="155" spans="1:18" s="26" customFormat="1" x14ac:dyDescent="0.25">
      <c r="A155" s="13"/>
      <c r="B155" s="350" t="s">
        <v>442</v>
      </c>
      <c r="C155" s="308" t="s">
        <v>57</v>
      </c>
      <c r="D155" s="247">
        <f>E155+G155</f>
        <v>197</v>
      </c>
      <c r="E155" s="247">
        <v>197</v>
      </c>
      <c r="F155" s="247">
        <v>150</v>
      </c>
      <c r="G155" s="286"/>
      <c r="H155" s="246">
        <f>I155+K155</f>
        <v>0</v>
      </c>
      <c r="I155" s="285"/>
      <c r="J155" s="246"/>
      <c r="K155" s="246"/>
      <c r="L155" s="85">
        <f>M155+O155</f>
        <v>197</v>
      </c>
      <c r="M155" s="85">
        <f>E155+I155</f>
        <v>197</v>
      </c>
      <c r="N155" s="85">
        <f>F155+J155</f>
        <v>150</v>
      </c>
      <c r="O155" s="85">
        <f>G155+K155</f>
        <v>0</v>
      </c>
      <c r="Q155" s="281"/>
      <c r="R155" s="280"/>
    </row>
    <row r="156" spans="1:18" s="26" customFormat="1" ht="25.5" x14ac:dyDescent="0.25">
      <c r="A156" s="13"/>
      <c r="B156" s="342" t="s">
        <v>444</v>
      </c>
      <c r="C156" s="308" t="s">
        <v>57</v>
      </c>
      <c r="D156" s="247">
        <f>E156+G156</f>
        <v>181</v>
      </c>
      <c r="E156" s="247">
        <v>181</v>
      </c>
      <c r="F156" s="247">
        <v>138</v>
      </c>
      <c r="G156" s="286"/>
      <c r="H156" s="246">
        <f>I156+K156</f>
        <v>0</v>
      </c>
      <c r="I156" s="285"/>
      <c r="J156" s="246"/>
      <c r="K156" s="246"/>
      <c r="L156" s="85">
        <f>M156+O156</f>
        <v>181</v>
      </c>
      <c r="M156" s="85">
        <f>E156+I156</f>
        <v>181</v>
      </c>
      <c r="N156" s="85">
        <f>F156+J156</f>
        <v>138</v>
      </c>
      <c r="O156" s="85">
        <f>G156+K156</f>
        <v>0</v>
      </c>
      <c r="Q156" s="281"/>
      <c r="R156" s="280"/>
    </row>
    <row r="157" spans="1:18" x14ac:dyDescent="0.25">
      <c r="A157" s="7" t="s">
        <v>182</v>
      </c>
      <c r="B157" s="14" t="s">
        <v>54</v>
      </c>
      <c r="C157" s="291"/>
      <c r="D157" s="288">
        <f>E157+G157</f>
        <v>1051</v>
      </c>
      <c r="E157" s="288">
        <f>E158+E159</f>
        <v>1051</v>
      </c>
      <c r="F157" s="288">
        <f>F158+F159</f>
        <v>802</v>
      </c>
      <c r="G157" s="288">
        <f>G158+G159</f>
        <v>0</v>
      </c>
      <c r="H157" s="287">
        <f>I157+K157</f>
        <v>0</v>
      </c>
      <c r="I157" s="287">
        <f>I158+I159</f>
        <v>0</v>
      </c>
      <c r="J157" s="287">
        <f>J158+J159</f>
        <v>0</v>
      </c>
      <c r="K157" s="287">
        <f>K158+K159</f>
        <v>0</v>
      </c>
      <c r="L157" s="154">
        <f>M157+O157</f>
        <v>1051</v>
      </c>
      <c r="M157" s="154">
        <f>E157+I157</f>
        <v>1051</v>
      </c>
      <c r="N157" s="154">
        <f>F157+J157</f>
        <v>802</v>
      </c>
      <c r="O157" s="154">
        <f>G157+K157</f>
        <v>0</v>
      </c>
      <c r="Q157" s="282"/>
      <c r="R157" s="122">
        <f>L295-R155</f>
        <v>0</v>
      </c>
    </row>
    <row r="158" spans="1:18" s="26" customFormat="1" x14ac:dyDescent="0.25">
      <c r="A158" s="13"/>
      <c r="B158" s="339" t="s">
        <v>442</v>
      </c>
      <c r="C158" s="308" t="s">
        <v>57</v>
      </c>
      <c r="D158" s="247">
        <f>E158+G158</f>
        <v>688</v>
      </c>
      <c r="E158" s="247">
        <v>688</v>
      </c>
      <c r="F158" s="247">
        <v>525</v>
      </c>
      <c r="G158" s="286"/>
      <c r="H158" s="246">
        <f>I158+K158</f>
        <v>0</v>
      </c>
      <c r="I158" s="285"/>
      <c r="J158" s="246"/>
      <c r="K158" s="246"/>
      <c r="L158" s="85">
        <f>M158+O158</f>
        <v>688</v>
      </c>
      <c r="M158" s="85">
        <f>E158+I158</f>
        <v>688</v>
      </c>
      <c r="N158" s="85">
        <f>F158+J158</f>
        <v>525</v>
      </c>
      <c r="O158" s="85">
        <f>G158+K158</f>
        <v>0</v>
      </c>
      <c r="Q158" s="281"/>
      <c r="R158" s="280"/>
    </row>
    <row r="159" spans="1:18" s="26" customFormat="1" ht="25.5" x14ac:dyDescent="0.25">
      <c r="A159" s="87"/>
      <c r="B159" s="342" t="s">
        <v>444</v>
      </c>
      <c r="C159" s="308" t="s">
        <v>57</v>
      </c>
      <c r="D159" s="247">
        <f>E159+G159</f>
        <v>363</v>
      </c>
      <c r="E159" s="247">
        <v>363</v>
      </c>
      <c r="F159" s="247">
        <v>277</v>
      </c>
      <c r="G159" s="286"/>
      <c r="H159" s="246">
        <f>I159+K159</f>
        <v>0</v>
      </c>
      <c r="I159" s="285"/>
      <c r="J159" s="246"/>
      <c r="K159" s="246"/>
      <c r="L159" s="85">
        <f>M159+O159</f>
        <v>363</v>
      </c>
      <c r="M159" s="85">
        <f>E159+I159</f>
        <v>363</v>
      </c>
      <c r="N159" s="85">
        <f>F159+J159</f>
        <v>277</v>
      </c>
      <c r="O159" s="85">
        <f>G159+K159</f>
        <v>0</v>
      </c>
      <c r="Q159" s="281"/>
      <c r="R159" s="280"/>
    </row>
    <row r="160" spans="1:18" x14ac:dyDescent="0.25">
      <c r="A160" s="13" t="s">
        <v>124</v>
      </c>
      <c r="B160" s="18" t="s">
        <v>73</v>
      </c>
      <c r="C160" s="427" t="s">
        <v>57</v>
      </c>
      <c r="D160" s="247">
        <f>E160+G160</f>
        <v>246</v>
      </c>
      <c r="E160" s="247">
        <v>246</v>
      </c>
      <c r="F160" s="247">
        <v>188</v>
      </c>
      <c r="G160" s="286"/>
      <c r="H160" s="246">
        <f>I160+K160</f>
        <v>0</v>
      </c>
      <c r="I160" s="285"/>
      <c r="J160" s="246"/>
      <c r="K160" s="246"/>
      <c r="L160" s="85">
        <f>M160+O160</f>
        <v>246</v>
      </c>
      <c r="M160" s="85">
        <f>E160+I160</f>
        <v>246</v>
      </c>
      <c r="N160" s="85">
        <f>F160+J160</f>
        <v>188</v>
      </c>
      <c r="O160" s="85">
        <f>G160+K160</f>
        <v>0</v>
      </c>
      <c r="Q160" s="282"/>
      <c r="R160" s="122">
        <f>L297-R158</f>
        <v>0</v>
      </c>
    </row>
    <row r="161" spans="1:18" s="26" customFormat="1" x14ac:dyDescent="0.25">
      <c r="A161" s="87"/>
      <c r="B161" s="350" t="s">
        <v>442</v>
      </c>
      <c r="C161" s="426"/>
      <c r="D161" s="245" t="s">
        <v>191</v>
      </c>
      <c r="E161" s="245"/>
      <c r="F161" s="245"/>
      <c r="G161" s="284"/>
      <c r="H161" s="244">
        <f>I161+K161</f>
        <v>0</v>
      </c>
      <c r="I161" s="283"/>
      <c r="J161" s="244"/>
      <c r="K161" s="244"/>
      <c r="L161" s="86"/>
      <c r="M161" s="86"/>
      <c r="N161" s="86"/>
      <c r="O161" s="86"/>
      <c r="Q161" s="281"/>
      <c r="R161" s="280"/>
    </row>
    <row r="162" spans="1:18" x14ac:dyDescent="0.25">
      <c r="A162" s="50" t="s">
        <v>125</v>
      </c>
      <c r="B162" s="21" t="s">
        <v>184</v>
      </c>
      <c r="C162" s="308"/>
      <c r="D162" s="288">
        <f>E162+G162</f>
        <v>161881</v>
      </c>
      <c r="E162" s="288">
        <f>E163+E164</f>
        <v>161881</v>
      </c>
      <c r="F162" s="288">
        <f>F163+F164</f>
        <v>104486</v>
      </c>
      <c r="G162" s="288">
        <f>G163+G164</f>
        <v>0</v>
      </c>
      <c r="H162" s="287">
        <f>I162+K162</f>
        <v>2648</v>
      </c>
      <c r="I162" s="287">
        <f>I163+I164</f>
        <v>2648</v>
      </c>
      <c r="J162" s="287">
        <f>J163+J164</f>
        <v>2022</v>
      </c>
      <c r="K162" s="287">
        <f>K163+K164</f>
        <v>0</v>
      </c>
      <c r="L162" s="154">
        <f>M162+O162</f>
        <v>164529</v>
      </c>
      <c r="M162" s="154">
        <f>E162+I162</f>
        <v>164529</v>
      </c>
      <c r="N162" s="154">
        <f>F162+J162</f>
        <v>106508</v>
      </c>
      <c r="O162" s="154">
        <f>G162+K162</f>
        <v>0</v>
      </c>
      <c r="Q162" s="282"/>
      <c r="R162" s="122"/>
    </row>
    <row r="163" spans="1:18" x14ac:dyDescent="0.25">
      <c r="A163" s="70"/>
      <c r="B163" s="350" t="s">
        <v>442</v>
      </c>
      <c r="C163" s="308" t="s">
        <v>57</v>
      </c>
      <c r="D163" s="247">
        <f>E163+G163</f>
        <v>326</v>
      </c>
      <c r="E163" s="247">
        <v>326</v>
      </c>
      <c r="F163" s="247">
        <v>249</v>
      </c>
      <c r="G163" s="286"/>
      <c r="H163" s="246">
        <f>I163+K163</f>
        <v>0</v>
      </c>
      <c r="I163" s="285"/>
      <c r="J163" s="246"/>
      <c r="K163" s="246"/>
      <c r="L163" s="85">
        <f>M163+O163</f>
        <v>326</v>
      </c>
      <c r="M163" s="85">
        <f>E163+I163</f>
        <v>326</v>
      </c>
      <c r="N163" s="85">
        <f>F163+J163</f>
        <v>249</v>
      </c>
      <c r="O163" s="85">
        <f>G163+K163</f>
        <v>0</v>
      </c>
      <c r="Q163" s="282"/>
      <c r="R163" s="122"/>
    </row>
    <row r="164" spans="1:18" s="26" customFormat="1" ht="51.75" x14ac:dyDescent="0.25">
      <c r="A164" s="83"/>
      <c r="B164" s="312" t="s">
        <v>440</v>
      </c>
      <c r="C164" s="308" t="s">
        <v>57</v>
      </c>
      <c r="D164" s="247">
        <f>E164+G164</f>
        <v>161555</v>
      </c>
      <c r="E164" s="247">
        <v>161555</v>
      </c>
      <c r="F164" s="247">
        <v>104237</v>
      </c>
      <c r="G164" s="247">
        <f>G166</f>
        <v>0</v>
      </c>
      <c r="H164" s="246">
        <f>I164+K164</f>
        <v>2648</v>
      </c>
      <c r="I164" s="246">
        <v>2648</v>
      </c>
      <c r="J164" s="246">
        <v>2022</v>
      </c>
      <c r="K164" s="246"/>
      <c r="L164" s="85">
        <f>M164+O164</f>
        <v>164203</v>
      </c>
      <c r="M164" s="85">
        <f>E164+I164</f>
        <v>164203</v>
      </c>
      <c r="N164" s="85">
        <f>F164+J164</f>
        <v>106259</v>
      </c>
      <c r="O164" s="85">
        <f>G164+K164</f>
        <v>0</v>
      </c>
      <c r="Q164" s="281"/>
      <c r="R164" s="280"/>
    </row>
    <row r="165" spans="1:18" s="26" customFormat="1" x14ac:dyDescent="0.25">
      <c r="A165" s="7" t="s">
        <v>126</v>
      </c>
      <c r="B165" s="49" t="s">
        <v>185</v>
      </c>
      <c r="C165" s="427" t="s">
        <v>57</v>
      </c>
      <c r="D165" s="247">
        <f>E165+G165</f>
        <v>247061</v>
      </c>
      <c r="E165" s="247">
        <v>247061</v>
      </c>
      <c r="F165" s="247">
        <v>142696</v>
      </c>
      <c r="G165" s="247">
        <f>G166</f>
        <v>0</v>
      </c>
      <c r="H165" s="246">
        <f>I165+K165</f>
        <v>3054</v>
      </c>
      <c r="I165" s="246">
        <v>3054</v>
      </c>
      <c r="J165" s="246">
        <v>2332</v>
      </c>
      <c r="K165" s="246"/>
      <c r="L165" s="85">
        <f>M165+O165</f>
        <v>250115</v>
      </c>
      <c r="M165" s="85">
        <f>E165+I165</f>
        <v>250115</v>
      </c>
      <c r="N165" s="85">
        <f>F165+J165</f>
        <v>145028</v>
      </c>
      <c r="O165" s="85">
        <f>G165+K165</f>
        <v>0</v>
      </c>
      <c r="Q165" s="2"/>
      <c r="R165" s="2"/>
    </row>
    <row r="166" spans="1:18" ht="51.75" x14ac:dyDescent="0.25">
      <c r="A166" s="87"/>
      <c r="B166" s="312" t="s">
        <v>440</v>
      </c>
      <c r="C166" s="426"/>
      <c r="D166" s="245"/>
      <c r="E166" s="245"/>
      <c r="F166" s="245"/>
      <c r="G166" s="245"/>
      <c r="H166" s="244"/>
      <c r="I166" s="244"/>
      <c r="J166" s="244"/>
      <c r="K166" s="244"/>
      <c r="L166" s="86"/>
      <c r="M166" s="86"/>
      <c r="N166" s="86"/>
      <c r="O166" s="86"/>
      <c r="R166" s="119"/>
    </row>
    <row r="167" spans="1:18" x14ac:dyDescent="0.25">
      <c r="A167" s="65" t="s">
        <v>127</v>
      </c>
      <c r="B167" s="88" t="s">
        <v>196</v>
      </c>
      <c r="C167" s="344"/>
      <c r="D167" s="279">
        <f>D79+D82+D85+D87+D90+D93+D95+D98+D100+D102+D105+D108+D111+D113+D115+D118+D120+D122+D124+D128+D130+D134+D136+D138+D140+D142+D144+D146+D148+D150+D152+D154+D157+D160+D162+D165+D126+D132</f>
        <v>1687070</v>
      </c>
      <c r="E167" s="279">
        <f>E79+E82+E85+E87+E90+E93+E95+E98+E100+E102+E105+E108+E111+E113+E115+E118+E120+E122+E124+E128+E130+E134+E136+E138+E140+E142+E144+E146+E148+E150+E152+E154+E157+E160+E162+E165+E126+E132</f>
        <v>499628</v>
      </c>
      <c r="F167" s="279">
        <f>F79+F82+F85+F87+F90+F93+F95+F98+F100+F102+F105+F108+F111+F113+F115+F118+F120+F122+F124+F128+F130+F134+F136+F138+F140+F142+F144+F146+F148+F150+F152+F154+F157+F160+F162+F165+F126+F132</f>
        <v>316418</v>
      </c>
      <c r="G167" s="279">
        <f>G79+G82+G85+G87+G90+G93+G95+G98+G100+G102+G105+G108+G111+G113+G115+G118+G120+G122+G124+G128+G130+G134+G136+G138+G140+G142+G144+G146+G148+G150+G152+G154+G157+G160+G162+G165+G126+G132</f>
        <v>1187442</v>
      </c>
      <c r="H167" s="278">
        <f>H79+H82+H85+H87+H90+H93+H95+H98+H100+H102+H105+H108+H111+H113+H115+H118+H120+H122+H124+H128+H130+H134+H136+H138+H140+H142+H144+H146+H148+H150+H152+H154+H157+H160+H162+H165+H126+H132</f>
        <v>5702</v>
      </c>
      <c r="I167" s="278">
        <f>I79+I82+I85+I87+I90+I93+I95+I98+I100+I102+I105+I108+I111+I113+I115+I118+I120+I122+I124+I128+I130+I134+I136+I138+I140+I142+I144+I146+I148+I150+I152+I154+I157+I160+I162+I165+I126+I132</f>
        <v>5702</v>
      </c>
      <c r="J167" s="278">
        <f>J79+J82+J85+J87+J90+J93+J95+J98+J100+J102+J105+J108+J111+J113+J115+J118+J120+J122+J124+J128+J130+J134+J136+J138+J140+J142+J144+J146+J148+J150+J152+J154+J157+J160+J162+J165+J126+J132</f>
        <v>4354</v>
      </c>
      <c r="K167" s="278">
        <f>K79+K82+K85+K87+K90+K93+K95+K98+K100+K102+K105+K108+K111+K113+K115+K118+K120+K122+K124+K128+K130+K134+K136+K138+K140+K142+K144+K146+K148+K150+K152+K154+K157+K160+K162+K165+K126+K132</f>
        <v>0</v>
      </c>
      <c r="L167" s="88">
        <f>L79+L82+L85+L87+L90+L93+L95+L98+L100+L102+L105+L108+L111+L113+L115+L118+L120+L122+L124+L128+L130+L134+L136+L138+L140+L142+L144+L146+L148+L150+L152+L154+L157+L160+L162+L165+L126+L132</f>
        <v>1692772</v>
      </c>
      <c r="M167" s="88">
        <f>M79+M82+M85+M87+M90+M93+M95+M98+M100+M102+M105+M108+M111+M113+M115+M118+M120+M122+M124+M128+M130+M134+M136+M138+M140+M142+M144+M146+M148+M150+M152+M154+M157+M160+M162+M165+M126+M132</f>
        <v>505330</v>
      </c>
      <c r="N167" s="88">
        <f>N79+N82+N85+N87+N90+N93+N95+N98+N100+N102+N105+N108+N111+N113+N115+N118+N120+N122+N124+N128+N130+N134+N136+N138+N140+N142+N144+N146+N148+N150+N152+N154+N157+N160+N162+N165+N126+N132</f>
        <v>320772</v>
      </c>
      <c r="O167" s="88">
        <f>O79+O82+O85+O87+O90+O93+O95+O98+O100+O102+O105+O108+O111+O113+O115+O118+O120+O122+O124+O128+O130+O134+O136+O138+O140+O142+O144+O146+O148+O150+O152+O154+O157+O160+O162+O165+O126+O132</f>
        <v>1187442</v>
      </c>
    </row>
    <row r="168" spans="1:18" x14ac:dyDescent="0.25">
      <c r="A168" s="7" t="s">
        <v>128</v>
      </c>
      <c r="B168" s="449" t="s">
        <v>200</v>
      </c>
      <c r="C168" s="449"/>
      <c r="D168" s="449"/>
      <c r="E168" s="449"/>
      <c r="F168" s="449"/>
      <c r="G168" s="449"/>
      <c r="H168" s="449"/>
      <c r="I168" s="449"/>
      <c r="J168" s="449"/>
      <c r="K168" s="449"/>
      <c r="L168" s="449"/>
      <c r="M168" s="449"/>
      <c r="N168" s="449"/>
      <c r="O168" s="449"/>
      <c r="Q168" s="282"/>
      <c r="R168" s="122"/>
    </row>
    <row r="169" spans="1:18" x14ac:dyDescent="0.25">
      <c r="A169" s="7" t="s">
        <v>178</v>
      </c>
      <c r="B169" s="21" t="s">
        <v>20</v>
      </c>
      <c r="C169" s="450" t="s">
        <v>25</v>
      </c>
      <c r="D169" s="247">
        <f>E169+G169</f>
        <v>1650</v>
      </c>
      <c r="E169" s="247">
        <v>1650</v>
      </c>
      <c r="F169" s="247"/>
      <c r="G169" s="247"/>
      <c r="H169" s="246">
        <f>I169+K169</f>
        <v>0</v>
      </c>
      <c r="I169" s="246"/>
      <c r="J169" s="246"/>
      <c r="K169" s="246"/>
      <c r="L169" s="85">
        <f>M169+O169</f>
        <v>1650</v>
      </c>
      <c r="M169" s="85">
        <f>E169+I169</f>
        <v>1650</v>
      </c>
      <c r="N169" s="85">
        <f>F169+J169</f>
        <v>0</v>
      </c>
      <c r="O169" s="85">
        <f>G169+K169</f>
        <v>0</v>
      </c>
      <c r="Q169" s="282"/>
      <c r="R169" s="122"/>
    </row>
    <row r="170" spans="1:18" x14ac:dyDescent="0.25">
      <c r="A170" s="87"/>
      <c r="B170" s="350" t="s">
        <v>442</v>
      </c>
      <c r="C170" s="451"/>
      <c r="D170" s="245"/>
      <c r="E170" s="245"/>
      <c r="F170" s="245"/>
      <c r="G170" s="245"/>
      <c r="H170" s="244"/>
      <c r="I170" s="244"/>
      <c r="J170" s="244"/>
      <c r="K170" s="244"/>
      <c r="L170" s="86"/>
      <c r="M170" s="86"/>
      <c r="N170" s="86"/>
      <c r="O170" s="86"/>
      <c r="Q170" s="282"/>
      <c r="R170" s="122"/>
    </row>
    <row r="171" spans="1:18" x14ac:dyDescent="0.25">
      <c r="A171" s="65" t="s">
        <v>129</v>
      </c>
      <c r="B171" s="1" t="s">
        <v>195</v>
      </c>
      <c r="C171" s="344"/>
      <c r="D171" s="279">
        <f>D169</f>
        <v>1650</v>
      </c>
      <c r="E171" s="279">
        <f>E169</f>
        <v>1650</v>
      </c>
      <c r="F171" s="279">
        <f>F169</f>
        <v>0</v>
      </c>
      <c r="G171" s="279">
        <f>G169</f>
        <v>0</v>
      </c>
      <c r="H171" s="278">
        <f>H169</f>
        <v>0</v>
      </c>
      <c r="I171" s="278">
        <f>I169</f>
        <v>0</v>
      </c>
      <c r="J171" s="278">
        <f>J169</f>
        <v>0</v>
      </c>
      <c r="K171" s="278">
        <f>K169</f>
        <v>0</v>
      </c>
      <c r="L171" s="88">
        <f>L169</f>
        <v>1650</v>
      </c>
      <c r="M171" s="88">
        <f>M169</f>
        <v>1650</v>
      </c>
      <c r="N171" s="88">
        <f>N169</f>
        <v>0</v>
      </c>
      <c r="O171" s="88">
        <f>O169</f>
        <v>0</v>
      </c>
      <c r="Q171" s="282"/>
      <c r="R171" s="119"/>
    </row>
    <row r="172" spans="1:18" x14ac:dyDescent="0.25">
      <c r="A172" s="7" t="s">
        <v>130</v>
      </c>
      <c r="B172" s="449" t="s">
        <v>74</v>
      </c>
      <c r="C172" s="449"/>
      <c r="D172" s="449"/>
      <c r="E172" s="449"/>
      <c r="F172" s="449"/>
      <c r="G172" s="449"/>
      <c r="H172" s="449"/>
      <c r="I172" s="449"/>
      <c r="J172" s="449"/>
      <c r="K172" s="449"/>
      <c r="L172" s="449"/>
      <c r="M172" s="449"/>
      <c r="N172" s="449"/>
      <c r="O172" s="449"/>
    </row>
    <row r="173" spans="1:18" ht="19.5" customHeight="1" x14ac:dyDescent="0.25">
      <c r="A173" s="7" t="s">
        <v>131</v>
      </c>
      <c r="B173" s="21" t="s">
        <v>20</v>
      </c>
      <c r="C173" s="308"/>
      <c r="D173" s="288">
        <f>E173+G173</f>
        <v>231794</v>
      </c>
      <c r="E173" s="288">
        <f>E174+E175</f>
        <v>98</v>
      </c>
      <c r="F173" s="288">
        <f>F174+F175</f>
        <v>0</v>
      </c>
      <c r="G173" s="288">
        <f>G174+G175</f>
        <v>231696</v>
      </c>
      <c r="H173" s="287">
        <f>I173+K173</f>
        <v>0</v>
      </c>
      <c r="I173" s="287">
        <f>I174+I175</f>
        <v>0</v>
      </c>
      <c r="J173" s="287">
        <f>J174+J175</f>
        <v>0</v>
      </c>
      <c r="K173" s="287">
        <f>K174+K175</f>
        <v>0</v>
      </c>
      <c r="L173" s="154">
        <f>M173+O173</f>
        <v>231794</v>
      </c>
      <c r="M173" s="154">
        <f>E173+I173</f>
        <v>98</v>
      </c>
      <c r="N173" s="154">
        <f>F173+J173</f>
        <v>0</v>
      </c>
      <c r="O173" s="154">
        <f>G173+K173</f>
        <v>231696</v>
      </c>
    </row>
    <row r="174" spans="1:18" x14ac:dyDescent="0.25">
      <c r="A174" s="13"/>
      <c r="B174" s="350" t="s">
        <v>442</v>
      </c>
      <c r="C174" s="343" t="s">
        <v>32</v>
      </c>
      <c r="D174" s="247">
        <f>E174+G174</f>
        <v>98</v>
      </c>
      <c r="E174" s="247">
        <v>98</v>
      </c>
      <c r="F174" s="247"/>
      <c r="G174" s="286"/>
      <c r="H174" s="246">
        <f>I174+K174</f>
        <v>0</v>
      </c>
      <c r="I174" s="285"/>
      <c r="J174" s="246"/>
      <c r="K174" s="246"/>
      <c r="L174" s="85">
        <f>M174+O174</f>
        <v>98</v>
      </c>
      <c r="M174" s="85">
        <f>E174+I174</f>
        <v>98</v>
      </c>
      <c r="N174" s="85">
        <f>F174+J174</f>
        <v>0</v>
      </c>
      <c r="O174" s="85">
        <f>G174+K174</f>
        <v>0</v>
      </c>
    </row>
    <row r="175" spans="1:18" ht="26.25" x14ac:dyDescent="0.25">
      <c r="A175" s="87"/>
      <c r="B175" s="312" t="s">
        <v>416</v>
      </c>
      <c r="C175" s="341" t="s">
        <v>32</v>
      </c>
      <c r="D175" s="247">
        <f>E175+G175</f>
        <v>231696</v>
      </c>
      <c r="E175" s="247"/>
      <c r="F175" s="247"/>
      <c r="G175" s="247">
        <v>231696</v>
      </c>
      <c r="H175" s="246">
        <f>I175+K175</f>
        <v>0</v>
      </c>
      <c r="I175" s="246"/>
      <c r="J175" s="246"/>
      <c r="K175" s="246"/>
      <c r="L175" s="85">
        <f>M175+O175</f>
        <v>231696</v>
      </c>
      <c r="M175" s="85">
        <f>E175+I175</f>
        <v>0</v>
      </c>
      <c r="N175" s="85">
        <f>F175+J175</f>
        <v>0</v>
      </c>
      <c r="O175" s="85">
        <f>G175+K175</f>
        <v>231696</v>
      </c>
    </row>
    <row r="176" spans="1:18" x14ac:dyDescent="0.25">
      <c r="A176" s="7" t="s">
        <v>132</v>
      </c>
      <c r="B176" s="21" t="s">
        <v>7</v>
      </c>
      <c r="C176" s="308"/>
      <c r="D176" s="288">
        <f>E176+G176</f>
        <v>955</v>
      </c>
      <c r="E176" s="288">
        <f>E177+E178</f>
        <v>955</v>
      </c>
      <c r="F176" s="288">
        <f>F177+F178</f>
        <v>729</v>
      </c>
      <c r="G176" s="288">
        <f>G177+G178</f>
        <v>0</v>
      </c>
      <c r="H176" s="287">
        <f>I176+K176</f>
        <v>0</v>
      </c>
      <c r="I176" s="287">
        <f>I177+I178</f>
        <v>0</v>
      </c>
      <c r="J176" s="287">
        <f>J177+J178</f>
        <v>0</v>
      </c>
      <c r="K176" s="287">
        <f>K177+K178</f>
        <v>0</v>
      </c>
      <c r="L176" s="154">
        <f>M176+O176</f>
        <v>955</v>
      </c>
      <c r="M176" s="154">
        <f>E176+I176</f>
        <v>955</v>
      </c>
      <c r="N176" s="154">
        <f>F176+J176</f>
        <v>729</v>
      </c>
      <c r="O176" s="154">
        <f>G176+K176</f>
        <v>0</v>
      </c>
      <c r="Q176" s="282"/>
      <c r="R176" s="122">
        <f>L313-R175</f>
        <v>0</v>
      </c>
    </row>
    <row r="177" spans="1:18" x14ac:dyDescent="0.25">
      <c r="A177" s="13"/>
      <c r="B177" s="339" t="s">
        <v>442</v>
      </c>
      <c r="C177" s="343" t="s">
        <v>32</v>
      </c>
      <c r="D177" s="247">
        <f>E177+G177</f>
        <v>49</v>
      </c>
      <c r="E177" s="247">
        <v>49</v>
      </c>
      <c r="F177" s="247">
        <v>37</v>
      </c>
      <c r="G177" s="286"/>
      <c r="H177" s="246">
        <f>I177+K177</f>
        <v>0</v>
      </c>
      <c r="I177" s="285"/>
      <c r="J177" s="246"/>
      <c r="K177" s="246"/>
      <c r="L177" s="85">
        <f>M177+O177</f>
        <v>49</v>
      </c>
      <c r="M177" s="85">
        <f>E177+I177</f>
        <v>49</v>
      </c>
      <c r="N177" s="85">
        <f>F177+J177</f>
        <v>37</v>
      </c>
      <c r="O177" s="85">
        <f>G177+K177</f>
        <v>0</v>
      </c>
      <c r="Q177" s="282"/>
      <c r="R177" s="122"/>
    </row>
    <row r="178" spans="1:18" s="26" customFormat="1" ht="25.5" x14ac:dyDescent="0.25">
      <c r="A178" s="87"/>
      <c r="B178" s="342" t="s">
        <v>444</v>
      </c>
      <c r="C178" s="341" t="s">
        <v>32</v>
      </c>
      <c r="D178" s="247">
        <f>E178+G178</f>
        <v>906</v>
      </c>
      <c r="E178" s="247">
        <v>906</v>
      </c>
      <c r="F178" s="247">
        <v>692</v>
      </c>
      <c r="G178" s="286"/>
      <c r="H178" s="246">
        <f>I178+K178</f>
        <v>0</v>
      </c>
      <c r="I178" s="285"/>
      <c r="J178" s="246"/>
      <c r="K178" s="246"/>
      <c r="L178" s="85">
        <f>M178+O178</f>
        <v>906</v>
      </c>
      <c r="M178" s="85">
        <f>E178+I178</f>
        <v>906</v>
      </c>
      <c r="N178" s="85">
        <f>F178+J178</f>
        <v>692</v>
      </c>
      <c r="O178" s="85">
        <f>G178+K178</f>
        <v>0</v>
      </c>
      <c r="Q178" s="281"/>
      <c r="R178" s="280"/>
    </row>
    <row r="179" spans="1:18" x14ac:dyDescent="0.25">
      <c r="A179" s="7" t="s">
        <v>133</v>
      </c>
      <c r="B179" s="21" t="s">
        <v>10</v>
      </c>
      <c r="C179" s="308"/>
      <c r="D179" s="288">
        <f>E179+G179</f>
        <v>837</v>
      </c>
      <c r="E179" s="288">
        <f>E180+E181</f>
        <v>837</v>
      </c>
      <c r="F179" s="288">
        <f>F180+F181</f>
        <v>639</v>
      </c>
      <c r="G179" s="288">
        <f>G180+G181</f>
        <v>0</v>
      </c>
      <c r="H179" s="287">
        <f>I179+K179</f>
        <v>0</v>
      </c>
      <c r="I179" s="287">
        <f>I180+I181</f>
        <v>0</v>
      </c>
      <c r="J179" s="287">
        <f>J180+J181</f>
        <v>0</v>
      </c>
      <c r="K179" s="287">
        <f>K180+K181</f>
        <v>0</v>
      </c>
      <c r="L179" s="154">
        <f>M179+O179</f>
        <v>837</v>
      </c>
      <c r="M179" s="154">
        <f>E179+I179</f>
        <v>837</v>
      </c>
      <c r="N179" s="154">
        <f>F179+J179</f>
        <v>639</v>
      </c>
      <c r="O179" s="154">
        <f>G179+K179</f>
        <v>0</v>
      </c>
      <c r="Q179" s="282"/>
      <c r="R179" s="122">
        <f>L316-R178</f>
        <v>0</v>
      </c>
    </row>
    <row r="180" spans="1:18" x14ac:dyDescent="0.25">
      <c r="A180" s="13"/>
      <c r="B180" s="339" t="s">
        <v>442</v>
      </c>
      <c r="C180" s="343" t="s">
        <v>32</v>
      </c>
      <c r="D180" s="247">
        <f>E180+G180</f>
        <v>111</v>
      </c>
      <c r="E180" s="484">
        <v>111</v>
      </c>
      <c r="F180" s="247">
        <v>85</v>
      </c>
      <c r="G180" s="286"/>
      <c r="H180" s="246">
        <f>I180+K180</f>
        <v>0</v>
      </c>
      <c r="I180" s="285"/>
      <c r="J180" s="246"/>
      <c r="K180" s="246"/>
      <c r="L180" s="85">
        <f>M180+O180</f>
        <v>111</v>
      </c>
      <c r="M180" s="85">
        <f>E180+I180</f>
        <v>111</v>
      </c>
      <c r="N180" s="85">
        <f>F180+J180</f>
        <v>85</v>
      </c>
      <c r="O180" s="85">
        <f>G180+K180</f>
        <v>0</v>
      </c>
      <c r="Q180" s="282"/>
      <c r="R180" s="122"/>
    </row>
    <row r="181" spans="1:18" s="26" customFormat="1" ht="25.5" x14ac:dyDescent="0.25">
      <c r="A181" s="87"/>
      <c r="B181" s="342" t="s">
        <v>444</v>
      </c>
      <c r="C181" s="341" t="s">
        <v>32</v>
      </c>
      <c r="D181" s="247">
        <f>E181+G181</f>
        <v>726</v>
      </c>
      <c r="E181" s="484">
        <v>726</v>
      </c>
      <c r="F181" s="247">
        <v>554</v>
      </c>
      <c r="G181" s="286"/>
      <c r="H181" s="246">
        <f>I181+K181</f>
        <v>0</v>
      </c>
      <c r="I181" s="285"/>
      <c r="J181" s="246"/>
      <c r="K181" s="246"/>
      <c r="L181" s="85">
        <f>M181+O181</f>
        <v>726</v>
      </c>
      <c r="M181" s="85">
        <f>E181+I181</f>
        <v>726</v>
      </c>
      <c r="N181" s="85">
        <f>F181+J181</f>
        <v>554</v>
      </c>
      <c r="O181" s="85">
        <f>G181+K181</f>
        <v>0</v>
      </c>
      <c r="Q181" s="281"/>
      <c r="R181" s="280"/>
    </row>
    <row r="182" spans="1:18" x14ac:dyDescent="0.25">
      <c r="A182" s="7" t="s">
        <v>134</v>
      </c>
      <c r="B182" s="21" t="s">
        <v>11</v>
      </c>
      <c r="C182" s="308"/>
      <c r="D182" s="288">
        <f>E182+G182</f>
        <v>2974</v>
      </c>
      <c r="E182" s="288">
        <f>E183+E184</f>
        <v>2974</v>
      </c>
      <c r="F182" s="288">
        <f>F183+F184</f>
        <v>2271</v>
      </c>
      <c r="G182" s="288">
        <f>G183+G184</f>
        <v>0</v>
      </c>
      <c r="H182" s="287">
        <f>I182+K182</f>
        <v>0</v>
      </c>
      <c r="I182" s="287">
        <f>I183+I184</f>
        <v>0</v>
      </c>
      <c r="J182" s="287">
        <f>J183+J184</f>
        <v>0</v>
      </c>
      <c r="K182" s="287">
        <f>K183+K184</f>
        <v>0</v>
      </c>
      <c r="L182" s="154">
        <f>M182+O182</f>
        <v>2974</v>
      </c>
      <c r="M182" s="154">
        <f>E182+I182</f>
        <v>2974</v>
      </c>
      <c r="N182" s="154">
        <f>F182+J182</f>
        <v>2271</v>
      </c>
      <c r="O182" s="154">
        <f>G182+K182</f>
        <v>0</v>
      </c>
      <c r="Q182" s="282"/>
      <c r="R182" s="122">
        <f>L319-R181</f>
        <v>0</v>
      </c>
    </row>
    <row r="183" spans="1:18" x14ac:dyDescent="0.25">
      <c r="A183" s="13"/>
      <c r="B183" s="339" t="s">
        <v>442</v>
      </c>
      <c r="C183" s="343" t="s">
        <v>32</v>
      </c>
      <c r="D183" s="247">
        <f>E183+G183</f>
        <v>1886</v>
      </c>
      <c r="E183" s="484">
        <v>1886</v>
      </c>
      <c r="F183" s="247">
        <v>1440</v>
      </c>
      <c r="G183" s="286"/>
      <c r="H183" s="246">
        <f>I183+K183</f>
        <v>0</v>
      </c>
      <c r="I183" s="285"/>
      <c r="J183" s="246"/>
      <c r="K183" s="246"/>
      <c r="L183" s="85">
        <f>M183+O183</f>
        <v>1886</v>
      </c>
      <c r="M183" s="85">
        <f>E183+I183</f>
        <v>1886</v>
      </c>
      <c r="N183" s="85">
        <f>F183+J183</f>
        <v>1440</v>
      </c>
      <c r="O183" s="85">
        <f>G183+K183</f>
        <v>0</v>
      </c>
      <c r="Q183" s="282"/>
      <c r="R183" s="122"/>
    </row>
    <row r="184" spans="1:18" s="26" customFormat="1" ht="25.5" x14ac:dyDescent="0.25">
      <c r="A184" s="87"/>
      <c r="B184" s="342" t="s">
        <v>444</v>
      </c>
      <c r="C184" s="341" t="s">
        <v>32</v>
      </c>
      <c r="D184" s="247">
        <f>E184+G184</f>
        <v>1088</v>
      </c>
      <c r="E184" s="484">
        <v>1088</v>
      </c>
      <c r="F184" s="247">
        <v>831</v>
      </c>
      <c r="G184" s="286"/>
      <c r="H184" s="246">
        <f>I184+K184</f>
        <v>0</v>
      </c>
      <c r="I184" s="285"/>
      <c r="J184" s="246"/>
      <c r="K184" s="246"/>
      <c r="L184" s="85">
        <f>M184+O184</f>
        <v>1088</v>
      </c>
      <c r="M184" s="85">
        <f>E184+I184</f>
        <v>1088</v>
      </c>
      <c r="N184" s="85">
        <f>F184+J184</f>
        <v>831</v>
      </c>
      <c r="O184" s="85">
        <f>G184+K184</f>
        <v>0</v>
      </c>
      <c r="Q184" s="281"/>
      <c r="R184" s="280"/>
    </row>
    <row r="185" spans="1:18" x14ac:dyDescent="0.25">
      <c r="A185" s="7" t="s">
        <v>135</v>
      </c>
      <c r="B185" s="21" t="s">
        <v>15</v>
      </c>
      <c r="C185" s="308"/>
      <c r="D185" s="288">
        <f>E185+G185</f>
        <v>955</v>
      </c>
      <c r="E185" s="288">
        <f>E186+E187</f>
        <v>955</v>
      </c>
      <c r="F185" s="288">
        <f>F186+F187</f>
        <v>729</v>
      </c>
      <c r="G185" s="288">
        <f>G186+G187</f>
        <v>0</v>
      </c>
      <c r="H185" s="287">
        <f>I185+K185</f>
        <v>0</v>
      </c>
      <c r="I185" s="287">
        <f>I186+I187</f>
        <v>0</v>
      </c>
      <c r="J185" s="287">
        <f>J186+J187</f>
        <v>0</v>
      </c>
      <c r="K185" s="287">
        <f>K186+K187</f>
        <v>0</v>
      </c>
      <c r="L185" s="154">
        <f>M185+O185</f>
        <v>955</v>
      </c>
      <c r="M185" s="154">
        <f>E185+I185</f>
        <v>955</v>
      </c>
      <c r="N185" s="154">
        <f>F185+J185</f>
        <v>729</v>
      </c>
      <c r="O185" s="154">
        <f>G185+K185</f>
        <v>0</v>
      </c>
      <c r="Q185" s="282"/>
      <c r="R185" s="122">
        <f>L322-R184</f>
        <v>0</v>
      </c>
    </row>
    <row r="186" spans="1:18" x14ac:dyDescent="0.25">
      <c r="A186" s="13"/>
      <c r="B186" s="339" t="s">
        <v>442</v>
      </c>
      <c r="C186" s="343" t="s">
        <v>32</v>
      </c>
      <c r="D186" s="247">
        <f>E186+G186</f>
        <v>49</v>
      </c>
      <c r="E186" s="484">
        <v>49</v>
      </c>
      <c r="F186" s="247">
        <v>37</v>
      </c>
      <c r="G186" s="286"/>
      <c r="H186" s="246">
        <f>I186+K186</f>
        <v>0</v>
      </c>
      <c r="I186" s="285"/>
      <c r="J186" s="246"/>
      <c r="K186" s="246"/>
      <c r="L186" s="85">
        <f>M186+O186</f>
        <v>49</v>
      </c>
      <c r="M186" s="85">
        <f>E186+I186</f>
        <v>49</v>
      </c>
      <c r="N186" s="85">
        <f>F186+J186</f>
        <v>37</v>
      </c>
      <c r="O186" s="85">
        <f>G186+K186</f>
        <v>0</v>
      </c>
      <c r="Q186" s="282"/>
      <c r="R186" s="122"/>
    </row>
    <row r="187" spans="1:18" s="26" customFormat="1" ht="25.5" x14ac:dyDescent="0.25">
      <c r="A187" s="87"/>
      <c r="B187" s="342" t="s">
        <v>444</v>
      </c>
      <c r="C187" s="341" t="s">
        <v>32</v>
      </c>
      <c r="D187" s="247">
        <f>E187+G187</f>
        <v>906</v>
      </c>
      <c r="E187" s="484">
        <v>906</v>
      </c>
      <c r="F187" s="247">
        <v>692</v>
      </c>
      <c r="G187" s="286"/>
      <c r="H187" s="246">
        <f>I187+K187</f>
        <v>0</v>
      </c>
      <c r="I187" s="285"/>
      <c r="J187" s="246"/>
      <c r="K187" s="246"/>
      <c r="L187" s="85">
        <f>M187+O187</f>
        <v>906</v>
      </c>
      <c r="M187" s="85">
        <f>E187+I187</f>
        <v>906</v>
      </c>
      <c r="N187" s="85">
        <f>F187+J187</f>
        <v>692</v>
      </c>
      <c r="O187" s="85">
        <f>G187+K187</f>
        <v>0</v>
      </c>
      <c r="Q187" s="281"/>
      <c r="R187" s="280"/>
    </row>
    <row r="188" spans="1:18" x14ac:dyDescent="0.25">
      <c r="A188" s="7" t="s">
        <v>136</v>
      </c>
      <c r="B188" s="21" t="s">
        <v>27</v>
      </c>
      <c r="C188" s="308"/>
      <c r="D188" s="288">
        <f>E188+G188</f>
        <v>7186</v>
      </c>
      <c r="E188" s="288">
        <f>E189+E190</f>
        <v>7186</v>
      </c>
      <c r="F188" s="288">
        <f>F189+F190</f>
        <v>5486</v>
      </c>
      <c r="G188" s="288">
        <f>G189+G190</f>
        <v>0</v>
      </c>
      <c r="H188" s="287">
        <f>I188+K188</f>
        <v>0</v>
      </c>
      <c r="I188" s="287">
        <f>I189+I190</f>
        <v>0</v>
      </c>
      <c r="J188" s="287">
        <f>J189+J190</f>
        <v>0</v>
      </c>
      <c r="K188" s="287">
        <f>K189+K190</f>
        <v>0</v>
      </c>
      <c r="L188" s="154">
        <f>M188+O188</f>
        <v>7186</v>
      </c>
      <c r="M188" s="154">
        <f>E188+I188</f>
        <v>7186</v>
      </c>
      <c r="N188" s="154">
        <f>F188+J188</f>
        <v>5486</v>
      </c>
      <c r="O188" s="154">
        <f>G188+K188</f>
        <v>0</v>
      </c>
      <c r="Q188" s="282"/>
      <c r="R188" s="122">
        <f>L325-R187</f>
        <v>0</v>
      </c>
    </row>
    <row r="189" spans="1:18" x14ac:dyDescent="0.25">
      <c r="A189" s="13"/>
      <c r="B189" s="339" t="s">
        <v>442</v>
      </c>
      <c r="C189" s="343" t="s">
        <v>32</v>
      </c>
      <c r="D189" s="247">
        <f>E189+G189</f>
        <v>295</v>
      </c>
      <c r="E189" s="484">
        <v>295</v>
      </c>
      <c r="F189" s="247">
        <v>225</v>
      </c>
      <c r="G189" s="286"/>
      <c r="H189" s="246">
        <f>I189+K189</f>
        <v>0</v>
      </c>
      <c r="I189" s="285"/>
      <c r="J189" s="246"/>
      <c r="K189" s="246"/>
      <c r="L189" s="85">
        <f>M189+O189</f>
        <v>295</v>
      </c>
      <c r="M189" s="85">
        <f>E189+I189</f>
        <v>295</v>
      </c>
      <c r="N189" s="85">
        <f>F189+J189</f>
        <v>225</v>
      </c>
      <c r="O189" s="85">
        <f>G189+K189</f>
        <v>0</v>
      </c>
      <c r="Q189" s="282"/>
      <c r="R189" s="122"/>
    </row>
    <row r="190" spans="1:18" s="26" customFormat="1" ht="25.5" x14ac:dyDescent="0.25">
      <c r="A190" s="87"/>
      <c r="B190" s="342" t="s">
        <v>444</v>
      </c>
      <c r="C190" s="341" t="s">
        <v>32</v>
      </c>
      <c r="D190" s="247">
        <f>E190+G190</f>
        <v>6891</v>
      </c>
      <c r="E190" s="484">
        <v>6891</v>
      </c>
      <c r="F190" s="247">
        <v>5261</v>
      </c>
      <c r="G190" s="286"/>
      <c r="H190" s="246">
        <f>I190+K190</f>
        <v>0</v>
      </c>
      <c r="I190" s="285"/>
      <c r="J190" s="246"/>
      <c r="K190" s="246"/>
      <c r="L190" s="85">
        <f>M190+O190</f>
        <v>6891</v>
      </c>
      <c r="M190" s="85">
        <f>E190+I190</f>
        <v>6891</v>
      </c>
      <c r="N190" s="85">
        <f>F190+J190</f>
        <v>5261</v>
      </c>
      <c r="O190" s="85">
        <f>G190+K190</f>
        <v>0</v>
      </c>
      <c r="Q190" s="281"/>
      <c r="R190" s="280"/>
    </row>
    <row r="191" spans="1:18" x14ac:dyDescent="0.25">
      <c r="A191" s="7" t="s">
        <v>137</v>
      </c>
      <c r="B191" s="21" t="s">
        <v>64</v>
      </c>
      <c r="C191" s="308"/>
      <c r="D191" s="288">
        <f>E191+G191</f>
        <v>2624</v>
      </c>
      <c r="E191" s="288">
        <f>E192+E193</f>
        <v>2624</v>
      </c>
      <c r="F191" s="288">
        <f>F192+F193</f>
        <v>2003</v>
      </c>
      <c r="G191" s="288">
        <f>G192+G193</f>
        <v>0</v>
      </c>
      <c r="H191" s="287">
        <f>I191+K191</f>
        <v>0</v>
      </c>
      <c r="I191" s="287">
        <f>I192+I193</f>
        <v>0</v>
      </c>
      <c r="J191" s="287">
        <f>J192+J193</f>
        <v>0</v>
      </c>
      <c r="K191" s="287">
        <f>K192+K193</f>
        <v>0</v>
      </c>
      <c r="L191" s="154">
        <f>M191+O191</f>
        <v>2624</v>
      </c>
      <c r="M191" s="154">
        <f>E191+I191</f>
        <v>2624</v>
      </c>
      <c r="N191" s="154">
        <f>F191+J191</f>
        <v>2003</v>
      </c>
      <c r="O191" s="154">
        <f>G191+K191</f>
        <v>0</v>
      </c>
      <c r="Q191" s="282"/>
      <c r="R191" s="122">
        <f>L328-R190</f>
        <v>0</v>
      </c>
    </row>
    <row r="192" spans="1:18" x14ac:dyDescent="0.25">
      <c r="A192" s="13"/>
      <c r="B192" s="339" t="s">
        <v>442</v>
      </c>
      <c r="C192" s="343" t="s">
        <v>32</v>
      </c>
      <c r="D192" s="247">
        <f>E192+G192</f>
        <v>992</v>
      </c>
      <c r="E192" s="484">
        <v>992</v>
      </c>
      <c r="F192" s="247">
        <v>757</v>
      </c>
      <c r="G192" s="286"/>
      <c r="H192" s="246">
        <f>I192+K192</f>
        <v>0</v>
      </c>
      <c r="I192" s="285"/>
      <c r="J192" s="246"/>
      <c r="K192" s="246"/>
      <c r="L192" s="85">
        <f>M192+O192</f>
        <v>992</v>
      </c>
      <c r="M192" s="85">
        <f>E192+I192</f>
        <v>992</v>
      </c>
      <c r="N192" s="85">
        <f>F192+J192</f>
        <v>757</v>
      </c>
      <c r="O192" s="85">
        <f>G192+K192</f>
        <v>0</v>
      </c>
      <c r="Q192" s="282"/>
      <c r="R192" s="122"/>
    </row>
    <row r="193" spans="1:18" s="26" customFormat="1" ht="25.5" x14ac:dyDescent="0.25">
      <c r="A193" s="87"/>
      <c r="B193" s="342" t="s">
        <v>444</v>
      </c>
      <c r="C193" s="341" t="s">
        <v>32</v>
      </c>
      <c r="D193" s="247">
        <f>E193+G193</f>
        <v>1632</v>
      </c>
      <c r="E193" s="484">
        <v>1632</v>
      </c>
      <c r="F193" s="247">
        <v>1246</v>
      </c>
      <c r="G193" s="286"/>
      <c r="H193" s="246">
        <f>I193+K193</f>
        <v>0</v>
      </c>
      <c r="I193" s="285"/>
      <c r="J193" s="246"/>
      <c r="K193" s="246"/>
      <c r="L193" s="85">
        <f>M193+O193</f>
        <v>1632</v>
      </c>
      <c r="M193" s="85">
        <f>E193+I193</f>
        <v>1632</v>
      </c>
      <c r="N193" s="85">
        <f>F193+J193</f>
        <v>1246</v>
      </c>
      <c r="O193" s="85">
        <f>G193+K193</f>
        <v>0</v>
      </c>
      <c r="Q193" s="281"/>
      <c r="R193" s="280"/>
    </row>
    <row r="194" spans="1:18" x14ac:dyDescent="0.25">
      <c r="A194" s="7" t="s">
        <v>138</v>
      </c>
      <c r="B194" s="21" t="s">
        <v>65</v>
      </c>
      <c r="C194" s="308"/>
      <c r="D194" s="288">
        <f>E194+G194</f>
        <v>1927</v>
      </c>
      <c r="E194" s="288">
        <f>E195+E196</f>
        <v>1927</v>
      </c>
      <c r="F194" s="288">
        <f>F195+F196</f>
        <v>1471</v>
      </c>
      <c r="G194" s="288">
        <f>G195+G196</f>
        <v>0</v>
      </c>
      <c r="H194" s="287">
        <f>I194+K194</f>
        <v>0</v>
      </c>
      <c r="I194" s="287">
        <f>I195+I196</f>
        <v>0</v>
      </c>
      <c r="J194" s="287">
        <f>J195+J196</f>
        <v>0</v>
      </c>
      <c r="K194" s="287">
        <f>K195+K196</f>
        <v>0</v>
      </c>
      <c r="L194" s="154">
        <f>M194+O194</f>
        <v>1927</v>
      </c>
      <c r="M194" s="154">
        <f>E194+I194</f>
        <v>1927</v>
      </c>
      <c r="N194" s="154">
        <f>F194+J194</f>
        <v>1471</v>
      </c>
      <c r="O194" s="154">
        <f>G194+K194</f>
        <v>0</v>
      </c>
      <c r="Q194" s="282"/>
      <c r="R194" s="122">
        <f>L331-R193</f>
        <v>0</v>
      </c>
    </row>
    <row r="195" spans="1:18" x14ac:dyDescent="0.25">
      <c r="A195" s="13"/>
      <c r="B195" s="339" t="s">
        <v>442</v>
      </c>
      <c r="C195" s="343" t="s">
        <v>32</v>
      </c>
      <c r="D195" s="247">
        <f>E195+G195</f>
        <v>295</v>
      </c>
      <c r="E195" s="484">
        <v>295</v>
      </c>
      <c r="F195" s="247">
        <v>225</v>
      </c>
      <c r="G195" s="286"/>
      <c r="H195" s="246">
        <f>I195+K195</f>
        <v>0</v>
      </c>
      <c r="I195" s="285"/>
      <c r="J195" s="246"/>
      <c r="K195" s="246"/>
      <c r="L195" s="85">
        <f>M195+O195</f>
        <v>295</v>
      </c>
      <c r="M195" s="85">
        <f>E195+I195</f>
        <v>295</v>
      </c>
      <c r="N195" s="85">
        <f>F195+J195</f>
        <v>225</v>
      </c>
      <c r="O195" s="85">
        <f>G195+K195</f>
        <v>0</v>
      </c>
      <c r="Q195" s="282"/>
      <c r="R195" s="122"/>
    </row>
    <row r="196" spans="1:18" s="26" customFormat="1" ht="25.5" x14ac:dyDescent="0.25">
      <c r="A196" s="87"/>
      <c r="B196" s="342" t="s">
        <v>444</v>
      </c>
      <c r="C196" s="341" t="s">
        <v>32</v>
      </c>
      <c r="D196" s="247">
        <f>E196+G196</f>
        <v>1632</v>
      </c>
      <c r="E196" s="484">
        <v>1632</v>
      </c>
      <c r="F196" s="247">
        <v>1246</v>
      </c>
      <c r="G196" s="286"/>
      <c r="H196" s="246">
        <f>I196+K196</f>
        <v>0</v>
      </c>
      <c r="I196" s="285"/>
      <c r="J196" s="246"/>
      <c r="K196" s="246"/>
      <c r="L196" s="85">
        <f>M196+O196</f>
        <v>1632</v>
      </c>
      <c r="M196" s="85">
        <f>E196+I196</f>
        <v>1632</v>
      </c>
      <c r="N196" s="85">
        <f>F196+J196</f>
        <v>1246</v>
      </c>
      <c r="O196" s="85">
        <f>G196+K196</f>
        <v>0</v>
      </c>
      <c r="Q196" s="281"/>
      <c r="R196" s="280"/>
    </row>
    <row r="197" spans="1:18" x14ac:dyDescent="0.25">
      <c r="A197" s="7" t="s">
        <v>139</v>
      </c>
      <c r="B197" s="21" t="s">
        <v>507</v>
      </c>
      <c r="C197" s="308"/>
      <c r="D197" s="288">
        <f>E197+G197</f>
        <v>1458</v>
      </c>
      <c r="E197" s="288">
        <f>E198+E199</f>
        <v>1458</v>
      </c>
      <c r="F197" s="288">
        <f>F198+F199</f>
        <v>1113</v>
      </c>
      <c r="G197" s="288">
        <f>G198+G199</f>
        <v>0</v>
      </c>
      <c r="H197" s="287">
        <f>I197+K197</f>
        <v>0</v>
      </c>
      <c r="I197" s="287">
        <f>I198+I199</f>
        <v>0</v>
      </c>
      <c r="J197" s="287">
        <f>J198+J199</f>
        <v>0</v>
      </c>
      <c r="K197" s="287">
        <f>K198+K199</f>
        <v>0</v>
      </c>
      <c r="L197" s="154">
        <f>M197+O197</f>
        <v>1458</v>
      </c>
      <c r="M197" s="154">
        <f>E197+I197</f>
        <v>1458</v>
      </c>
      <c r="N197" s="154">
        <f>F197+J197</f>
        <v>1113</v>
      </c>
      <c r="O197" s="154">
        <f>G197+K197</f>
        <v>0</v>
      </c>
      <c r="Q197" s="282"/>
      <c r="R197" s="122">
        <f>L334-R196</f>
        <v>0</v>
      </c>
    </row>
    <row r="198" spans="1:18" x14ac:dyDescent="0.25">
      <c r="A198" s="13"/>
      <c r="B198" s="339" t="s">
        <v>442</v>
      </c>
      <c r="C198" s="343" t="s">
        <v>32</v>
      </c>
      <c r="D198" s="247">
        <f>E198+G198</f>
        <v>98</v>
      </c>
      <c r="E198" s="484">
        <v>98</v>
      </c>
      <c r="F198" s="247">
        <v>75</v>
      </c>
      <c r="G198" s="286"/>
      <c r="H198" s="246">
        <f>I198+K198</f>
        <v>0</v>
      </c>
      <c r="I198" s="285"/>
      <c r="J198" s="246"/>
      <c r="K198" s="246"/>
      <c r="L198" s="85">
        <f>M198+O198</f>
        <v>98</v>
      </c>
      <c r="M198" s="85">
        <f>E198+I198</f>
        <v>98</v>
      </c>
      <c r="N198" s="85">
        <f>F198+J198</f>
        <v>75</v>
      </c>
      <c r="O198" s="85">
        <f>G198+K198</f>
        <v>0</v>
      </c>
      <c r="Q198" s="282"/>
      <c r="R198" s="122"/>
    </row>
    <row r="199" spans="1:18" s="26" customFormat="1" ht="25.5" x14ac:dyDescent="0.25">
      <c r="A199" s="87"/>
      <c r="B199" s="342" t="s">
        <v>444</v>
      </c>
      <c r="C199" s="341" t="s">
        <v>32</v>
      </c>
      <c r="D199" s="247">
        <f>E199+G199</f>
        <v>1360</v>
      </c>
      <c r="E199" s="484">
        <v>1360</v>
      </c>
      <c r="F199" s="247">
        <v>1038</v>
      </c>
      <c r="G199" s="286"/>
      <c r="H199" s="246">
        <f>I199+K199</f>
        <v>0</v>
      </c>
      <c r="I199" s="285"/>
      <c r="J199" s="246"/>
      <c r="K199" s="246"/>
      <c r="L199" s="85">
        <f>M199+O199</f>
        <v>1360</v>
      </c>
      <c r="M199" s="85">
        <f>E199+I199</f>
        <v>1360</v>
      </c>
      <c r="N199" s="85">
        <f>F199+J199</f>
        <v>1038</v>
      </c>
      <c r="O199" s="85">
        <f>G199+K199</f>
        <v>0</v>
      </c>
      <c r="Q199" s="281"/>
      <c r="R199" s="280"/>
    </row>
    <row r="200" spans="1:18" x14ac:dyDescent="0.25">
      <c r="A200" s="7" t="s">
        <v>140</v>
      </c>
      <c r="B200" s="21" t="s">
        <v>512</v>
      </c>
      <c r="C200" s="308"/>
      <c r="D200" s="288">
        <f>E200+G200</f>
        <v>3134</v>
      </c>
      <c r="E200" s="288">
        <f>E201+E202</f>
        <v>3134</v>
      </c>
      <c r="F200" s="288">
        <f>F201+F202</f>
        <v>2392</v>
      </c>
      <c r="G200" s="288">
        <f>G201+G202</f>
        <v>0</v>
      </c>
      <c r="H200" s="287">
        <f>I200+K200</f>
        <v>0</v>
      </c>
      <c r="I200" s="287">
        <f>I201+I202</f>
        <v>0</v>
      </c>
      <c r="J200" s="287">
        <f>J201+J202</f>
        <v>0</v>
      </c>
      <c r="K200" s="287">
        <f>K201+K202</f>
        <v>0</v>
      </c>
      <c r="L200" s="154">
        <f>M200+O200</f>
        <v>3134</v>
      </c>
      <c r="M200" s="154">
        <f>E200+I200</f>
        <v>3134</v>
      </c>
      <c r="N200" s="154">
        <f>F200+J200</f>
        <v>2392</v>
      </c>
      <c r="O200" s="154">
        <f>G200+K200</f>
        <v>0</v>
      </c>
      <c r="Q200" s="282"/>
      <c r="R200" s="122">
        <f>L337-R199</f>
        <v>0</v>
      </c>
    </row>
    <row r="201" spans="1:18" x14ac:dyDescent="0.25">
      <c r="A201" s="13"/>
      <c r="B201" s="339" t="s">
        <v>442</v>
      </c>
      <c r="C201" s="343" t="s">
        <v>32</v>
      </c>
      <c r="D201" s="247">
        <f>E201+G201</f>
        <v>958</v>
      </c>
      <c r="E201" s="484">
        <v>958</v>
      </c>
      <c r="F201" s="247">
        <v>731</v>
      </c>
      <c r="G201" s="286"/>
      <c r="H201" s="246">
        <f>I201+K201</f>
        <v>0</v>
      </c>
      <c r="I201" s="285"/>
      <c r="J201" s="246"/>
      <c r="K201" s="246"/>
      <c r="L201" s="85">
        <f>M201+O201</f>
        <v>958</v>
      </c>
      <c r="M201" s="85">
        <f>E201+I201</f>
        <v>958</v>
      </c>
      <c r="N201" s="85">
        <f>F201+J201</f>
        <v>731</v>
      </c>
      <c r="O201" s="85">
        <f>G201+K201</f>
        <v>0</v>
      </c>
      <c r="Q201" s="282"/>
      <c r="R201" s="122"/>
    </row>
    <row r="202" spans="1:18" s="26" customFormat="1" ht="25.5" x14ac:dyDescent="0.25">
      <c r="A202" s="87"/>
      <c r="B202" s="342" t="s">
        <v>444</v>
      </c>
      <c r="C202" s="341" t="s">
        <v>32</v>
      </c>
      <c r="D202" s="247">
        <f>E202+G202</f>
        <v>2176</v>
      </c>
      <c r="E202" s="484">
        <v>2176</v>
      </c>
      <c r="F202" s="247">
        <v>1661</v>
      </c>
      <c r="G202" s="286"/>
      <c r="H202" s="246">
        <f>I202+K202</f>
        <v>0</v>
      </c>
      <c r="I202" s="285"/>
      <c r="J202" s="246"/>
      <c r="K202" s="246"/>
      <c r="L202" s="85">
        <f>M202+O202</f>
        <v>2176</v>
      </c>
      <c r="M202" s="85">
        <f>E202+I202</f>
        <v>2176</v>
      </c>
      <c r="N202" s="85">
        <f>F202+J202</f>
        <v>1661</v>
      </c>
      <c r="O202" s="85">
        <f>G202+K202</f>
        <v>0</v>
      </c>
      <c r="Q202" s="281"/>
      <c r="R202" s="280"/>
    </row>
    <row r="203" spans="1:18" x14ac:dyDescent="0.25">
      <c r="A203" s="7" t="s">
        <v>179</v>
      </c>
      <c r="B203" s="21" t="s">
        <v>75</v>
      </c>
      <c r="C203" s="308"/>
      <c r="D203" s="288">
        <f>E203+G203</f>
        <v>1557</v>
      </c>
      <c r="E203" s="288">
        <f>E204+E205</f>
        <v>1557</v>
      </c>
      <c r="F203" s="288">
        <f>F204+F205</f>
        <v>1188</v>
      </c>
      <c r="G203" s="288">
        <f>G204+G205</f>
        <v>0</v>
      </c>
      <c r="H203" s="287">
        <f>I203+K203</f>
        <v>0</v>
      </c>
      <c r="I203" s="287">
        <f>I204+I205</f>
        <v>0</v>
      </c>
      <c r="J203" s="287">
        <f>J204+J205</f>
        <v>0</v>
      </c>
      <c r="K203" s="287">
        <f>K204+K205</f>
        <v>0</v>
      </c>
      <c r="L203" s="154">
        <f>M203+O203</f>
        <v>1557</v>
      </c>
      <c r="M203" s="154">
        <f>E203+I203</f>
        <v>1557</v>
      </c>
      <c r="N203" s="154">
        <f>F203+J203</f>
        <v>1188</v>
      </c>
      <c r="O203" s="154">
        <f>G203+K203</f>
        <v>0</v>
      </c>
      <c r="Q203" s="282"/>
      <c r="R203" s="122">
        <f>L340-R202</f>
        <v>0</v>
      </c>
    </row>
    <row r="204" spans="1:18" x14ac:dyDescent="0.25">
      <c r="A204" s="13"/>
      <c r="B204" s="339" t="s">
        <v>442</v>
      </c>
      <c r="C204" s="343" t="s">
        <v>32</v>
      </c>
      <c r="D204" s="247">
        <f>E204+G204</f>
        <v>197</v>
      </c>
      <c r="E204" s="484">
        <v>197</v>
      </c>
      <c r="F204" s="247">
        <v>150</v>
      </c>
      <c r="G204" s="286"/>
      <c r="H204" s="246">
        <f>I204+K204</f>
        <v>0</v>
      </c>
      <c r="I204" s="285"/>
      <c r="J204" s="246"/>
      <c r="K204" s="246"/>
      <c r="L204" s="85">
        <f>M204+O204</f>
        <v>197</v>
      </c>
      <c r="M204" s="85">
        <f>E204+I204</f>
        <v>197</v>
      </c>
      <c r="N204" s="85">
        <f>F204+J204</f>
        <v>150</v>
      </c>
      <c r="O204" s="85">
        <f>G204+K204</f>
        <v>0</v>
      </c>
      <c r="Q204" s="282"/>
      <c r="R204" s="122"/>
    </row>
    <row r="205" spans="1:18" s="26" customFormat="1" ht="25.5" x14ac:dyDescent="0.25">
      <c r="A205" s="87"/>
      <c r="B205" s="342" t="s">
        <v>444</v>
      </c>
      <c r="C205" s="341" t="s">
        <v>32</v>
      </c>
      <c r="D205" s="247">
        <f>E205+G205</f>
        <v>1360</v>
      </c>
      <c r="E205" s="484">
        <v>1360</v>
      </c>
      <c r="F205" s="247">
        <v>1038</v>
      </c>
      <c r="G205" s="286"/>
      <c r="H205" s="246">
        <f>I205+K205</f>
        <v>0</v>
      </c>
      <c r="I205" s="285"/>
      <c r="J205" s="246"/>
      <c r="K205" s="246"/>
      <c r="L205" s="85">
        <f>M205+O205</f>
        <v>1360</v>
      </c>
      <c r="M205" s="85">
        <f>E205+I205</f>
        <v>1360</v>
      </c>
      <c r="N205" s="85">
        <f>F205+J205</f>
        <v>1038</v>
      </c>
      <c r="O205" s="85">
        <f>G205+K205</f>
        <v>0</v>
      </c>
      <c r="Q205" s="281"/>
      <c r="R205" s="280"/>
    </row>
    <row r="206" spans="1:18" x14ac:dyDescent="0.25">
      <c r="A206" s="7" t="s">
        <v>141</v>
      </c>
      <c r="B206" s="21" t="s">
        <v>168</v>
      </c>
      <c r="C206" s="308"/>
      <c r="D206" s="288">
        <f>E206+G206</f>
        <v>1103</v>
      </c>
      <c r="E206" s="288">
        <f>E207+E208</f>
        <v>1103</v>
      </c>
      <c r="F206" s="288">
        <f>F207+F208</f>
        <v>842</v>
      </c>
      <c r="G206" s="288">
        <f>G207+G208</f>
        <v>0</v>
      </c>
      <c r="H206" s="287">
        <f>I206+K206</f>
        <v>0</v>
      </c>
      <c r="I206" s="287">
        <f>I207+I208</f>
        <v>0</v>
      </c>
      <c r="J206" s="287">
        <f>J207+J208</f>
        <v>0</v>
      </c>
      <c r="K206" s="287">
        <f>K207+K208</f>
        <v>0</v>
      </c>
      <c r="L206" s="154">
        <f>M206+O206</f>
        <v>1103</v>
      </c>
      <c r="M206" s="154">
        <f>E206+I206</f>
        <v>1103</v>
      </c>
      <c r="N206" s="154">
        <f>F206+J206</f>
        <v>842</v>
      </c>
      <c r="O206" s="154">
        <f>G206+K206</f>
        <v>0</v>
      </c>
      <c r="Q206" s="282"/>
      <c r="R206" s="122">
        <f>L343-R205</f>
        <v>0</v>
      </c>
    </row>
    <row r="207" spans="1:18" x14ac:dyDescent="0.25">
      <c r="A207" s="13"/>
      <c r="B207" s="339" t="s">
        <v>442</v>
      </c>
      <c r="C207" s="343" t="s">
        <v>32</v>
      </c>
      <c r="D207" s="247">
        <f>E207+G207</f>
        <v>197</v>
      </c>
      <c r="E207" s="484">
        <v>197</v>
      </c>
      <c r="F207" s="247">
        <v>150</v>
      </c>
      <c r="G207" s="286"/>
      <c r="H207" s="246">
        <f>I207+K207</f>
        <v>0</v>
      </c>
      <c r="I207" s="285"/>
      <c r="J207" s="246"/>
      <c r="K207" s="246"/>
      <c r="L207" s="85">
        <f>M207+O207</f>
        <v>197</v>
      </c>
      <c r="M207" s="85">
        <f>E207+I207</f>
        <v>197</v>
      </c>
      <c r="N207" s="85">
        <f>F207+J207</f>
        <v>150</v>
      </c>
      <c r="O207" s="85">
        <f>G207+K207</f>
        <v>0</v>
      </c>
      <c r="Q207" s="282"/>
      <c r="R207" s="122"/>
    </row>
    <row r="208" spans="1:18" s="26" customFormat="1" ht="25.5" x14ac:dyDescent="0.25">
      <c r="A208" s="87"/>
      <c r="B208" s="342" t="s">
        <v>444</v>
      </c>
      <c r="C208" s="341" t="s">
        <v>32</v>
      </c>
      <c r="D208" s="247">
        <f>E208+G208</f>
        <v>906</v>
      </c>
      <c r="E208" s="484">
        <v>906</v>
      </c>
      <c r="F208" s="247">
        <v>692</v>
      </c>
      <c r="G208" s="286"/>
      <c r="H208" s="246">
        <f>I208+K208</f>
        <v>0</v>
      </c>
      <c r="I208" s="285"/>
      <c r="J208" s="246"/>
      <c r="K208" s="246"/>
      <c r="L208" s="85">
        <f>M208+O208</f>
        <v>906</v>
      </c>
      <c r="M208" s="85">
        <f>E208+I208</f>
        <v>906</v>
      </c>
      <c r="N208" s="85">
        <f>F208+J208</f>
        <v>692</v>
      </c>
      <c r="O208" s="85">
        <f>G208+K208</f>
        <v>0</v>
      </c>
      <c r="Q208" s="281"/>
      <c r="R208" s="280"/>
    </row>
    <row r="209" spans="1:18" x14ac:dyDescent="0.25">
      <c r="A209" s="7" t="s">
        <v>142</v>
      </c>
      <c r="B209" s="21" t="s">
        <v>30</v>
      </c>
      <c r="C209" s="308"/>
      <c r="D209" s="288">
        <f>E209+G209</f>
        <v>14885</v>
      </c>
      <c r="E209" s="288">
        <f>E210+E211</f>
        <v>14885</v>
      </c>
      <c r="F209" s="288">
        <f>F210+F211</f>
        <v>11365</v>
      </c>
      <c r="G209" s="288">
        <f>G210+G211</f>
        <v>0</v>
      </c>
      <c r="H209" s="287">
        <f>I209+K209</f>
        <v>0</v>
      </c>
      <c r="I209" s="287">
        <f>I210+I211</f>
        <v>0</v>
      </c>
      <c r="J209" s="287">
        <f>J210+J211</f>
        <v>0</v>
      </c>
      <c r="K209" s="287">
        <f>K210+K211</f>
        <v>0</v>
      </c>
      <c r="L209" s="154">
        <f>M209+O209</f>
        <v>14885</v>
      </c>
      <c r="M209" s="154">
        <f>E209+I209</f>
        <v>14885</v>
      </c>
      <c r="N209" s="154">
        <f>F209+J209</f>
        <v>11365</v>
      </c>
      <c r="O209" s="154">
        <f>G209+K209</f>
        <v>0</v>
      </c>
      <c r="Q209" s="282"/>
      <c r="R209" s="122">
        <f>L346-R208</f>
        <v>0</v>
      </c>
    </row>
    <row r="210" spans="1:18" x14ac:dyDescent="0.25">
      <c r="A210" s="13"/>
      <c r="B210" s="339" t="s">
        <v>442</v>
      </c>
      <c r="C210" s="343" t="s">
        <v>32</v>
      </c>
      <c r="D210" s="247">
        <f>E210+G210</f>
        <v>589</v>
      </c>
      <c r="E210" s="484">
        <v>589</v>
      </c>
      <c r="F210" s="247">
        <v>450</v>
      </c>
      <c r="G210" s="286"/>
      <c r="H210" s="246">
        <f>I210+K210</f>
        <v>0</v>
      </c>
      <c r="I210" s="285"/>
      <c r="J210" s="246"/>
      <c r="K210" s="246"/>
      <c r="L210" s="85">
        <f>M210+O210</f>
        <v>589</v>
      </c>
      <c r="M210" s="85">
        <f>E210+I210</f>
        <v>589</v>
      </c>
      <c r="N210" s="85">
        <f>F210+J210</f>
        <v>450</v>
      </c>
      <c r="O210" s="85">
        <f>G210+K210</f>
        <v>0</v>
      </c>
      <c r="Q210" s="282"/>
      <c r="R210" s="122"/>
    </row>
    <row r="211" spans="1:18" s="26" customFormat="1" ht="25.5" x14ac:dyDescent="0.25">
      <c r="A211" s="87"/>
      <c r="B211" s="342" t="s">
        <v>444</v>
      </c>
      <c r="C211" s="341" t="s">
        <v>32</v>
      </c>
      <c r="D211" s="247">
        <f>E211+G211</f>
        <v>14296</v>
      </c>
      <c r="E211" s="484">
        <v>14296</v>
      </c>
      <c r="F211" s="247">
        <v>10915</v>
      </c>
      <c r="G211" s="286"/>
      <c r="H211" s="246">
        <f>I211+K211</f>
        <v>0</v>
      </c>
      <c r="I211" s="285"/>
      <c r="J211" s="246"/>
      <c r="K211" s="246"/>
      <c r="L211" s="85">
        <f>M211+O211</f>
        <v>14296</v>
      </c>
      <c r="M211" s="85">
        <f>E211+I211</f>
        <v>14296</v>
      </c>
      <c r="N211" s="85">
        <f>F211+J211</f>
        <v>10915</v>
      </c>
      <c r="O211" s="85">
        <f>G211+K211</f>
        <v>0</v>
      </c>
      <c r="Q211" s="281"/>
      <c r="R211" s="280"/>
    </row>
    <row r="212" spans="1:18" x14ac:dyDescent="0.25">
      <c r="A212" s="7" t="s">
        <v>143</v>
      </c>
      <c r="B212" s="21" t="s">
        <v>31</v>
      </c>
      <c r="C212" s="308"/>
      <c r="D212" s="288">
        <f>E212+G212</f>
        <v>3755</v>
      </c>
      <c r="E212" s="288">
        <f>E213+E214</f>
        <v>3755</v>
      </c>
      <c r="F212" s="288">
        <f>F213+F214</f>
        <v>2867</v>
      </c>
      <c r="G212" s="288">
        <f>G213+G214</f>
        <v>0</v>
      </c>
      <c r="H212" s="287">
        <f>I212+K212</f>
        <v>0</v>
      </c>
      <c r="I212" s="287">
        <f>I213+I214</f>
        <v>0</v>
      </c>
      <c r="J212" s="287">
        <f>J213+J214</f>
        <v>0</v>
      </c>
      <c r="K212" s="287">
        <f>K213+K214</f>
        <v>0</v>
      </c>
      <c r="L212" s="154">
        <f>M212+O212</f>
        <v>3755</v>
      </c>
      <c r="M212" s="154">
        <f>E212+I212</f>
        <v>3755</v>
      </c>
      <c r="N212" s="154">
        <f>F212+J212</f>
        <v>2867</v>
      </c>
      <c r="O212" s="154">
        <f>G212+K212</f>
        <v>0</v>
      </c>
      <c r="Q212" s="282"/>
      <c r="R212" s="122">
        <f>L349-R211</f>
        <v>0</v>
      </c>
    </row>
    <row r="213" spans="1:18" x14ac:dyDescent="0.25">
      <c r="A213" s="13"/>
      <c r="B213" s="339" t="s">
        <v>442</v>
      </c>
      <c r="C213" s="343" t="s">
        <v>32</v>
      </c>
      <c r="D213" s="247">
        <f>E213+G213</f>
        <v>491</v>
      </c>
      <c r="E213" s="484">
        <v>491</v>
      </c>
      <c r="F213" s="247">
        <v>375</v>
      </c>
      <c r="G213" s="286"/>
      <c r="H213" s="246">
        <f>I213+K213</f>
        <v>0</v>
      </c>
      <c r="I213" s="285"/>
      <c r="J213" s="246"/>
      <c r="K213" s="246"/>
      <c r="L213" s="85">
        <f>M213+O213</f>
        <v>491</v>
      </c>
      <c r="M213" s="85">
        <f>E213+I213</f>
        <v>491</v>
      </c>
      <c r="N213" s="85">
        <f>F213+J213</f>
        <v>375</v>
      </c>
      <c r="O213" s="85">
        <f>G213+K213</f>
        <v>0</v>
      </c>
      <c r="Q213" s="282"/>
      <c r="R213" s="122"/>
    </row>
    <row r="214" spans="1:18" s="26" customFormat="1" ht="25.5" x14ac:dyDescent="0.25">
      <c r="A214" s="87"/>
      <c r="B214" s="342" t="s">
        <v>444</v>
      </c>
      <c r="C214" s="341" t="s">
        <v>32</v>
      </c>
      <c r="D214" s="247">
        <f>E214+G214</f>
        <v>3264</v>
      </c>
      <c r="E214" s="484">
        <v>3264</v>
      </c>
      <c r="F214" s="247">
        <v>2492</v>
      </c>
      <c r="G214" s="286"/>
      <c r="H214" s="246">
        <f>I214+K214</f>
        <v>0</v>
      </c>
      <c r="I214" s="285"/>
      <c r="J214" s="246"/>
      <c r="K214" s="246"/>
      <c r="L214" s="85">
        <f>M214+O214</f>
        <v>3264</v>
      </c>
      <c r="M214" s="85">
        <f>E214+I214</f>
        <v>3264</v>
      </c>
      <c r="N214" s="85">
        <f>F214+J214</f>
        <v>2492</v>
      </c>
      <c r="O214" s="85">
        <f>G214+K214</f>
        <v>0</v>
      </c>
      <c r="Q214" s="281"/>
      <c r="R214" s="280"/>
    </row>
    <row r="215" spans="1:18" x14ac:dyDescent="0.25">
      <c r="A215" s="7" t="s">
        <v>144</v>
      </c>
      <c r="B215" s="21" t="s">
        <v>72</v>
      </c>
      <c r="C215" s="433" t="s">
        <v>32</v>
      </c>
      <c r="D215" s="247">
        <f>E215+G215</f>
        <v>1180</v>
      </c>
      <c r="E215" s="484">
        <v>1180</v>
      </c>
      <c r="F215" s="247">
        <v>901</v>
      </c>
      <c r="G215" s="286"/>
      <c r="H215" s="246">
        <f>I215+K215</f>
        <v>0</v>
      </c>
      <c r="I215" s="285"/>
      <c r="J215" s="246"/>
      <c r="K215" s="246"/>
      <c r="L215" s="85">
        <f>M215+O215</f>
        <v>1180</v>
      </c>
      <c r="M215" s="85">
        <f>E215+I215</f>
        <v>1180</v>
      </c>
      <c r="N215" s="85">
        <f>F215+J215</f>
        <v>901</v>
      </c>
      <c r="O215" s="85">
        <f>G215+K215</f>
        <v>0</v>
      </c>
      <c r="Q215" s="282"/>
      <c r="R215" s="122">
        <f>L352-R214</f>
        <v>0</v>
      </c>
    </row>
    <row r="216" spans="1:18" x14ac:dyDescent="0.25">
      <c r="A216" s="13"/>
      <c r="B216" s="339" t="s">
        <v>442</v>
      </c>
      <c r="C216" s="434"/>
      <c r="D216" s="245" t="s">
        <v>191</v>
      </c>
      <c r="E216" s="483"/>
      <c r="F216" s="245"/>
      <c r="G216" s="284"/>
      <c r="H216" s="244">
        <f>I216+K216</f>
        <v>0</v>
      </c>
      <c r="I216" s="283"/>
      <c r="J216" s="244"/>
      <c r="K216" s="244"/>
      <c r="L216" s="86"/>
      <c r="M216" s="86"/>
      <c r="N216" s="86"/>
      <c r="O216" s="86"/>
      <c r="Q216" s="282"/>
      <c r="R216" s="122"/>
    </row>
    <row r="217" spans="1:18" x14ac:dyDescent="0.25">
      <c r="A217" s="15" t="s">
        <v>145</v>
      </c>
      <c r="B217" s="1" t="s">
        <v>198</v>
      </c>
      <c r="C217" s="340"/>
      <c r="D217" s="195">
        <f>D173+D176+D179+D182+D185+D188+D191+D194+D197+D200+D203+D206+D209+D212+D215</f>
        <v>276324</v>
      </c>
      <c r="E217" s="195">
        <f>E173+E176+E179+E182+E185+E188+E191+E194+E197+E200+E203+E206+E209+E212+E215</f>
        <v>44628</v>
      </c>
      <c r="F217" s="195">
        <f>F173+F176+F179+F182+F185+F188+F191+F194+F197+F200+F203+F206+F209+F212+F215</f>
        <v>33996</v>
      </c>
      <c r="G217" s="195">
        <f>G173+G176+G179+G182+G185+G188+G191+G194+G197+G200+G203+G206+G209+G212+G215</f>
        <v>231696</v>
      </c>
      <c r="H217" s="278">
        <f>H173+H176+H179+H182+H185+H188+H191+H194+H197+H200+H203+H206+H209+H212+H215</f>
        <v>0</v>
      </c>
      <c r="I217" s="278">
        <f>I173+I176+I179+I182+I185+I188+I191+I194+I197+I200+I203+I206+I209+I212+I215</f>
        <v>0</v>
      </c>
      <c r="J217" s="278">
        <f>J173+J176+J179+J182+J185+J188+J191+J194+J197+J200+J203+J206+J209+J212+J215</f>
        <v>0</v>
      </c>
      <c r="K217" s="278">
        <f>K173+K176+K179+K182+K185+K188+K191+K194+K197+K200+K203+K206+K209+K212+K215</f>
        <v>0</v>
      </c>
      <c r="L217" s="88">
        <f>L173+L176+L179+L182+L185+L188+L191+L194+L197+L200+L203+L206+L209+L212+L215</f>
        <v>276324</v>
      </c>
      <c r="M217" s="88">
        <f>M173+M176+M179+M182+M185+M188+M191+M194+M197+M200+M203+M206+M209+M212+M215</f>
        <v>44628</v>
      </c>
      <c r="N217" s="88">
        <f>N173+N176+N179+N182+N185+N188+N191+N194+N197+N200+N203+N206+N209+N212+N215</f>
        <v>33996</v>
      </c>
      <c r="O217" s="88">
        <f>O173+O176+O179+O182+O185+O188+O191+O194+O197+O200+O203+O206+O209+O212+O215</f>
        <v>231696</v>
      </c>
    </row>
    <row r="218" spans="1:18" ht="15.95" customHeight="1" x14ac:dyDescent="0.25">
      <c r="A218" s="13" t="s">
        <v>146</v>
      </c>
      <c r="B218" s="461" t="s">
        <v>76</v>
      </c>
      <c r="C218" s="461"/>
      <c r="D218" s="461"/>
      <c r="E218" s="461"/>
      <c r="F218" s="461"/>
      <c r="G218" s="461"/>
      <c r="H218" s="461"/>
      <c r="I218" s="461"/>
      <c r="J218" s="461"/>
      <c r="K218" s="461"/>
      <c r="L218" s="461"/>
      <c r="M218" s="461"/>
      <c r="N218" s="461"/>
      <c r="O218" s="461"/>
    </row>
    <row r="219" spans="1:18" ht="19.5" customHeight="1" x14ac:dyDescent="0.25">
      <c r="A219" s="7" t="s">
        <v>147</v>
      </c>
      <c r="B219" s="18" t="s">
        <v>20</v>
      </c>
      <c r="C219" s="450" t="s">
        <v>24</v>
      </c>
      <c r="D219" s="247">
        <f>E219+G219</f>
        <v>144810</v>
      </c>
      <c r="E219" s="247"/>
      <c r="F219" s="247"/>
      <c r="G219" s="277">
        <v>144810</v>
      </c>
      <c r="H219" s="246">
        <f>I219+K219</f>
        <v>0</v>
      </c>
      <c r="I219" s="276"/>
      <c r="J219" s="246"/>
      <c r="K219" s="276"/>
      <c r="L219" s="85">
        <f>M219+O219</f>
        <v>144810</v>
      </c>
      <c r="M219" s="275">
        <f>E219+I219</f>
        <v>0</v>
      </c>
      <c r="N219" s="85">
        <f>F219+J219</f>
        <v>0</v>
      </c>
      <c r="O219" s="274">
        <f>G219+K219</f>
        <v>144810</v>
      </c>
    </row>
    <row r="220" spans="1:18" ht="26.25" x14ac:dyDescent="0.25">
      <c r="A220" s="87"/>
      <c r="B220" s="273" t="s">
        <v>416</v>
      </c>
      <c r="C220" s="451"/>
      <c r="D220" s="245"/>
      <c r="E220" s="245"/>
      <c r="F220" s="245"/>
      <c r="G220" s="272"/>
      <c r="H220" s="244"/>
      <c r="I220" s="271"/>
      <c r="J220" s="244"/>
      <c r="K220" s="271"/>
      <c r="L220" s="86"/>
      <c r="M220" s="270"/>
      <c r="N220" s="86"/>
      <c r="O220" s="269"/>
    </row>
    <row r="221" spans="1:18" s="26" customFormat="1" x14ac:dyDescent="0.25">
      <c r="A221" s="7" t="s">
        <v>180</v>
      </c>
      <c r="B221" s="18" t="s">
        <v>58</v>
      </c>
      <c r="C221" s="427" t="s">
        <v>24</v>
      </c>
      <c r="D221" s="247">
        <f>E221+G221</f>
        <v>2135</v>
      </c>
      <c r="E221" s="277">
        <v>2135</v>
      </c>
      <c r="F221" s="247">
        <v>1630</v>
      </c>
      <c r="G221" s="277">
        <f>G222</f>
        <v>0</v>
      </c>
      <c r="H221" s="246">
        <f>I221+K221</f>
        <v>0</v>
      </c>
      <c r="I221" s="276"/>
      <c r="J221" s="246"/>
      <c r="K221" s="276"/>
      <c r="L221" s="85">
        <f>M221+O221</f>
        <v>2135</v>
      </c>
      <c r="M221" s="275">
        <f>E221+I221</f>
        <v>2135</v>
      </c>
      <c r="N221" s="85">
        <f>F221+J221</f>
        <v>1630</v>
      </c>
      <c r="O221" s="274">
        <f>G221+K221</f>
        <v>0</v>
      </c>
      <c r="Q221" s="2"/>
      <c r="R221" s="2"/>
    </row>
    <row r="222" spans="1:18" s="26" customFormat="1" x14ac:dyDescent="0.25">
      <c r="A222" s="87"/>
      <c r="B222" s="339" t="s">
        <v>442</v>
      </c>
      <c r="C222" s="426"/>
      <c r="D222" s="245"/>
      <c r="E222" s="245"/>
      <c r="F222" s="245"/>
      <c r="G222" s="272"/>
      <c r="H222" s="244"/>
      <c r="I222" s="271"/>
      <c r="J222" s="244"/>
      <c r="K222" s="271"/>
      <c r="L222" s="86"/>
      <c r="M222" s="270"/>
      <c r="N222" s="86"/>
      <c r="O222" s="269"/>
      <c r="Q222" s="2"/>
      <c r="R222" s="2"/>
    </row>
    <row r="223" spans="1:18" s="26" customFormat="1" x14ac:dyDescent="0.25">
      <c r="A223" s="50" t="s">
        <v>148</v>
      </c>
      <c r="B223" s="21" t="s">
        <v>77</v>
      </c>
      <c r="C223" s="338"/>
      <c r="D223" s="288">
        <f>E223+G223</f>
        <v>173065</v>
      </c>
      <c r="E223" s="288">
        <f>E224+E226+E225</f>
        <v>173065</v>
      </c>
      <c r="F223" s="288">
        <f>F224+F226+F225</f>
        <v>132131</v>
      </c>
      <c r="G223" s="288">
        <f>G224+G226+G225</f>
        <v>0</v>
      </c>
      <c r="H223" s="287">
        <f>I223+K223</f>
        <v>0</v>
      </c>
      <c r="I223" s="287">
        <f>I224+I226+I225</f>
        <v>0</v>
      </c>
      <c r="J223" s="287">
        <f>J224+J226+J225</f>
        <v>0</v>
      </c>
      <c r="K223" s="287">
        <f>K224+K226+K225</f>
        <v>0</v>
      </c>
      <c r="L223" s="154">
        <f>M223+O223</f>
        <v>173065</v>
      </c>
      <c r="M223" s="154">
        <f>E223+I223</f>
        <v>173065</v>
      </c>
      <c r="N223" s="154">
        <f>F223+J223</f>
        <v>132131</v>
      </c>
      <c r="O223" s="154">
        <f>G223+K223</f>
        <v>0</v>
      </c>
      <c r="Q223" s="2"/>
      <c r="R223" s="2"/>
    </row>
    <row r="224" spans="1:18" s="26" customFormat="1" x14ac:dyDescent="0.25">
      <c r="A224" s="70"/>
      <c r="B224" s="350" t="s">
        <v>442</v>
      </c>
      <c r="C224" s="308" t="s">
        <v>24</v>
      </c>
      <c r="D224" s="288">
        <f>E224+G224</f>
        <v>1379</v>
      </c>
      <c r="E224" s="288">
        <v>1379</v>
      </c>
      <c r="F224" s="288">
        <v>1053</v>
      </c>
      <c r="G224" s="288"/>
      <c r="H224" s="287">
        <f>I224+K224</f>
        <v>0</v>
      </c>
      <c r="I224" s="287"/>
      <c r="J224" s="287"/>
      <c r="K224" s="287"/>
      <c r="L224" s="85">
        <f>M224+O224</f>
        <v>1379</v>
      </c>
      <c r="M224" s="275">
        <f>E224+I224</f>
        <v>1379</v>
      </c>
      <c r="N224" s="85">
        <f>F224+J224</f>
        <v>1053</v>
      </c>
      <c r="O224" s="274">
        <f>G224+K224</f>
        <v>0</v>
      </c>
      <c r="Q224" s="2"/>
      <c r="R224" s="2"/>
    </row>
    <row r="225" spans="1:18" s="26" customFormat="1" ht="25.5" x14ac:dyDescent="0.25">
      <c r="A225" s="70"/>
      <c r="B225" s="337" t="s">
        <v>444</v>
      </c>
      <c r="C225" s="308" t="s">
        <v>24</v>
      </c>
      <c r="D225" s="288">
        <f>E225+G225</f>
        <v>181</v>
      </c>
      <c r="E225" s="288">
        <v>181</v>
      </c>
      <c r="F225" s="288">
        <v>138</v>
      </c>
      <c r="G225" s="288"/>
      <c r="H225" s="287">
        <f>I225+K225</f>
        <v>0</v>
      </c>
      <c r="I225" s="287"/>
      <c r="J225" s="287"/>
      <c r="K225" s="287"/>
      <c r="L225" s="85">
        <f>M225+O225</f>
        <v>181</v>
      </c>
      <c r="M225" s="275">
        <f>E225+I225</f>
        <v>181</v>
      </c>
      <c r="N225" s="85">
        <f>F225+J225</f>
        <v>138</v>
      </c>
      <c r="O225" s="274">
        <f>G225+K225</f>
        <v>0</v>
      </c>
      <c r="Q225" s="2"/>
      <c r="R225" s="2"/>
    </row>
    <row r="226" spans="1:18" s="26" customFormat="1" ht="26.25" x14ac:dyDescent="0.25">
      <c r="A226" s="83"/>
      <c r="B226" s="312" t="s">
        <v>438</v>
      </c>
      <c r="C226" s="308" t="s">
        <v>24</v>
      </c>
      <c r="D226" s="288">
        <f>E226+G226</f>
        <v>171505</v>
      </c>
      <c r="E226" s="288">
        <v>171505</v>
      </c>
      <c r="F226" s="288">
        <v>130940</v>
      </c>
      <c r="G226" s="288"/>
      <c r="H226" s="287">
        <f>I226+K226</f>
        <v>0</v>
      </c>
      <c r="I226" s="287"/>
      <c r="J226" s="287"/>
      <c r="K226" s="287"/>
      <c r="L226" s="154">
        <f>M226+O226</f>
        <v>171505</v>
      </c>
      <c r="M226" s="154">
        <f>E226+I226</f>
        <v>171505</v>
      </c>
      <c r="N226" s="154">
        <f>F226+J226</f>
        <v>130940</v>
      </c>
      <c r="O226" s="154">
        <f>G226+K226</f>
        <v>0</v>
      </c>
      <c r="Q226" s="2"/>
      <c r="R226" s="2"/>
    </row>
    <row r="227" spans="1:18" ht="18" customHeight="1" x14ac:dyDescent="0.25">
      <c r="A227" s="15" t="s">
        <v>202</v>
      </c>
      <c r="B227" s="153" t="s">
        <v>199</v>
      </c>
      <c r="C227" s="336"/>
      <c r="D227" s="195">
        <f>D223+D219+D221</f>
        <v>320010</v>
      </c>
      <c r="E227" s="195">
        <f>E223+E219+E221</f>
        <v>175200</v>
      </c>
      <c r="F227" s="195">
        <f>F223+F219+F221</f>
        <v>133761</v>
      </c>
      <c r="G227" s="195">
        <f>G223+G219+G221</f>
        <v>144810</v>
      </c>
      <c r="H227" s="278">
        <f>H223+H219+H221</f>
        <v>0</v>
      </c>
      <c r="I227" s="278">
        <f>I223+I219+I221</f>
        <v>0</v>
      </c>
      <c r="J227" s="278">
        <f>J223+J219+J221</f>
        <v>0</v>
      </c>
      <c r="K227" s="278">
        <f>K223+K219+K221</f>
        <v>0</v>
      </c>
      <c r="L227" s="88">
        <f>L223+L219+L221</f>
        <v>320010</v>
      </c>
      <c r="M227" s="88">
        <f>M223+M219+M221</f>
        <v>175200</v>
      </c>
      <c r="N227" s="88">
        <f>N223+N219+N221</f>
        <v>133761</v>
      </c>
      <c r="O227" s="88">
        <f>O223+O219+O221</f>
        <v>144810</v>
      </c>
    </row>
    <row r="228" spans="1:18" x14ac:dyDescent="0.25">
      <c r="A228" s="444" t="s">
        <v>203</v>
      </c>
      <c r="B228" s="268" t="s">
        <v>190</v>
      </c>
      <c r="C228" s="455"/>
      <c r="D228" s="193">
        <f>D230+D231+D232+D234+D233+D235+D236</f>
        <v>4882989</v>
      </c>
      <c r="E228" s="193">
        <f>E230+E231+E232+E234+E233+E235+E236</f>
        <v>1769113</v>
      </c>
      <c r="F228" s="193">
        <f>F230+F231+F232+F234+F233+F235+F236</f>
        <v>498720</v>
      </c>
      <c r="G228" s="193">
        <f>G230+G231+G232+G234+G233+G235+G236</f>
        <v>3113876</v>
      </c>
      <c r="H228" s="192">
        <f>H230+H231+H232+H233+H234+H235+H236</f>
        <v>5702</v>
      </c>
      <c r="I228" s="192">
        <f>I230+I231+I232+I233+I234+I235+I236</f>
        <v>5702</v>
      </c>
      <c r="J228" s="192">
        <f>J230+J231+J232+J233+J234+J235+J236</f>
        <v>4354</v>
      </c>
      <c r="K228" s="192">
        <f>K230+K231+K232+K233+K234+K235+K236</f>
        <v>0</v>
      </c>
      <c r="L228" s="39">
        <f>L230+L231+L232+L233+L234+L235+L236</f>
        <v>4888691</v>
      </c>
      <c r="M228" s="39">
        <f>M230+M231+M232+M233+M234+M235+M236</f>
        <v>1774815</v>
      </c>
      <c r="N228" s="39">
        <f>N230+N231+N232+N233+N234+N235+N236</f>
        <v>503074</v>
      </c>
      <c r="O228" s="39">
        <f>O230+O231+O232+O233+O234+O235+O236</f>
        <v>3113876</v>
      </c>
      <c r="Q228" s="26"/>
      <c r="R228" s="26"/>
    </row>
    <row r="229" spans="1:18" x14ac:dyDescent="0.25">
      <c r="A229" s="445"/>
      <c r="B229" s="209" t="s">
        <v>227</v>
      </c>
      <c r="C229" s="456"/>
      <c r="D229" s="335"/>
      <c r="E229" s="335"/>
      <c r="F229" s="335"/>
      <c r="G229" s="335"/>
      <c r="H229" s="267"/>
      <c r="I229" s="267"/>
      <c r="J229" s="267"/>
      <c r="K229" s="267"/>
      <c r="L229" s="334"/>
      <c r="M229" s="334"/>
      <c r="N229" s="334"/>
      <c r="O229" s="334"/>
      <c r="Q229" s="26"/>
      <c r="R229" s="26"/>
    </row>
    <row r="230" spans="1:18" ht="25.5" x14ac:dyDescent="0.25">
      <c r="A230" s="445"/>
      <c r="B230" s="266" t="s">
        <v>416</v>
      </c>
      <c r="C230" s="456"/>
      <c r="D230" s="265">
        <f>D75+D81+D175+D219</f>
        <v>1911492</v>
      </c>
      <c r="E230" s="265">
        <f>E75+E81+E175+E219</f>
        <v>0</v>
      </c>
      <c r="F230" s="265">
        <f>F75+F81+F175+F219</f>
        <v>0</v>
      </c>
      <c r="G230" s="265">
        <f>G75+G81+G175+G219</f>
        <v>1911492</v>
      </c>
      <c r="H230" s="264">
        <f>H75+H81+H175+H219</f>
        <v>0</v>
      </c>
      <c r="I230" s="264">
        <f>I75+I81+I175+I219</f>
        <v>0</v>
      </c>
      <c r="J230" s="264">
        <f>J75+J81+J175+J219</f>
        <v>0</v>
      </c>
      <c r="K230" s="264">
        <f>K75+K81+K175+K219</f>
        <v>0</v>
      </c>
      <c r="L230" s="152">
        <f>L75+L81+L175+L219</f>
        <v>1911492</v>
      </c>
      <c r="M230" s="152">
        <f>M75+M81+M175+M219</f>
        <v>0</v>
      </c>
      <c r="N230" s="152">
        <f>N75+N81+N175+N219</f>
        <v>0</v>
      </c>
      <c r="O230" s="152">
        <f>O75+O81+O175+O219</f>
        <v>1911492</v>
      </c>
    </row>
    <row r="231" spans="1:18" ht="38.25" x14ac:dyDescent="0.25">
      <c r="A231" s="445"/>
      <c r="B231" s="266" t="s">
        <v>417</v>
      </c>
      <c r="C231" s="456"/>
      <c r="D231" s="265">
        <f>D70</f>
        <v>2231343</v>
      </c>
      <c r="E231" s="265">
        <f>E70</f>
        <v>1028959</v>
      </c>
      <c r="F231" s="265">
        <f>F70</f>
        <v>0</v>
      </c>
      <c r="G231" s="265">
        <f>G70</f>
        <v>1202384</v>
      </c>
      <c r="H231" s="264">
        <f>H70</f>
        <v>0</v>
      </c>
      <c r="I231" s="264">
        <f>I70</f>
        <v>0</v>
      </c>
      <c r="J231" s="264">
        <f>J70</f>
        <v>0</v>
      </c>
      <c r="K231" s="264">
        <f>K70</f>
        <v>0</v>
      </c>
      <c r="L231" s="152">
        <f>L70</f>
        <v>2231343</v>
      </c>
      <c r="M231" s="152">
        <f>M70</f>
        <v>1028959</v>
      </c>
      <c r="N231" s="152">
        <f>N70</f>
        <v>0</v>
      </c>
      <c r="O231" s="152">
        <f>O70</f>
        <v>1202384</v>
      </c>
    </row>
    <row r="232" spans="1:18" ht="51.75" x14ac:dyDescent="0.25">
      <c r="A232" s="445"/>
      <c r="B232" s="263" t="s">
        <v>440</v>
      </c>
      <c r="C232" s="456"/>
      <c r="D232" s="265">
        <f>D164+D165</f>
        <v>408616</v>
      </c>
      <c r="E232" s="265">
        <f>E164+E165</f>
        <v>408616</v>
      </c>
      <c r="F232" s="265">
        <f>F164+F165</f>
        <v>246933</v>
      </c>
      <c r="G232" s="265">
        <f>G164+G165</f>
        <v>0</v>
      </c>
      <c r="H232" s="264">
        <f>H164+H165</f>
        <v>5702</v>
      </c>
      <c r="I232" s="264">
        <f>I164+I165</f>
        <v>5702</v>
      </c>
      <c r="J232" s="264">
        <f>J164+J165</f>
        <v>4354</v>
      </c>
      <c r="K232" s="264">
        <f>K164+K165</f>
        <v>0</v>
      </c>
      <c r="L232" s="152">
        <f>L164+L165</f>
        <v>414318</v>
      </c>
      <c r="M232" s="152">
        <f>M164+M165</f>
        <v>414318</v>
      </c>
      <c r="N232" s="152">
        <f>N164+N165</f>
        <v>251287</v>
      </c>
      <c r="O232" s="152">
        <f>O164+O165</f>
        <v>0</v>
      </c>
    </row>
    <row r="233" spans="1:18" ht="26.25" x14ac:dyDescent="0.25">
      <c r="A233" s="445"/>
      <c r="B233" s="263" t="s">
        <v>439</v>
      </c>
      <c r="C233" s="456"/>
      <c r="D233" s="265">
        <f>D84+D89+D92+D97+D104+D107+D110+D117</f>
        <v>19553</v>
      </c>
      <c r="E233" s="265">
        <f>E84+E89+E92+E97+E104+E107+E110+E117</f>
        <v>19553</v>
      </c>
      <c r="F233" s="265">
        <f>F84+F89+F92+F97+F104+F107+F110+F117</f>
        <v>14927</v>
      </c>
      <c r="G233" s="265">
        <f>G84+G89+G92+G97+G104+G107+G110+G117</f>
        <v>0</v>
      </c>
      <c r="H233" s="264">
        <f>H84+H89+H92+H97+H104+H107+H110+H117</f>
        <v>0</v>
      </c>
      <c r="I233" s="264">
        <f>I84+I89+I92+I97+I104+I107+I110+I117</f>
        <v>0</v>
      </c>
      <c r="J233" s="264">
        <f>J84+J89+J92+J97+J104+J107+J110+J117</f>
        <v>0</v>
      </c>
      <c r="K233" s="264">
        <f>K84+K89+K92+K97+K104+K107+K110+K117</f>
        <v>0</v>
      </c>
      <c r="L233" s="152">
        <f>L84+L89+L92+L97+L104+L107+L110+L117</f>
        <v>19553</v>
      </c>
      <c r="M233" s="152">
        <f>M84+M89+M92+M97+M104+M107+M110+M117</f>
        <v>19553</v>
      </c>
      <c r="N233" s="152">
        <f>N84+N89+N92+N97+N104+N107+N110+N117</f>
        <v>14927</v>
      </c>
      <c r="O233" s="152">
        <f>O84+O89+O92+O97+O104+O107+O110+O117</f>
        <v>0</v>
      </c>
    </row>
    <row r="234" spans="1:18" ht="26.25" x14ac:dyDescent="0.25">
      <c r="A234" s="445"/>
      <c r="B234" s="263" t="s">
        <v>438</v>
      </c>
      <c r="C234" s="456"/>
      <c r="D234" s="265">
        <f>E234+G234</f>
        <v>171505</v>
      </c>
      <c r="E234" s="265">
        <f>E226</f>
        <v>171505</v>
      </c>
      <c r="F234" s="265">
        <f>F226</f>
        <v>130940</v>
      </c>
      <c r="G234" s="265"/>
      <c r="H234" s="264">
        <f>H226</f>
        <v>0</v>
      </c>
      <c r="I234" s="264">
        <f>I226</f>
        <v>0</v>
      </c>
      <c r="J234" s="264">
        <f>J226</f>
        <v>0</v>
      </c>
      <c r="K234" s="264">
        <f>K226</f>
        <v>0</v>
      </c>
      <c r="L234" s="152">
        <f>L226</f>
        <v>171505</v>
      </c>
      <c r="M234" s="152">
        <f>M226</f>
        <v>171505</v>
      </c>
      <c r="N234" s="152">
        <f>N226</f>
        <v>130940</v>
      </c>
      <c r="O234" s="152">
        <f>O226</f>
        <v>0</v>
      </c>
    </row>
    <row r="235" spans="1:18" x14ac:dyDescent="0.25">
      <c r="A235" s="445"/>
      <c r="B235" s="263" t="s">
        <v>442</v>
      </c>
      <c r="C235" s="456"/>
      <c r="D235" s="265">
        <f>D22+D24+D28+D32+D36+D40+D44+D48+D52+D56+D60+D64+D80+D83+D85+D88+D91+D93+D96+D98+D100+D103+D106+D109+D111+D113+D116+D118+D120+D122+D124+D128+D130+D134+D136+D138+D140+D142+D144+D146+D148+D150+D152+D155+D158+D160+D163+D169+D174+D177+D180+D183+D186+D189+D192+D195+D198+D201+D204+D207+D210+D213+D215+D221+D224+D126+D132</f>
        <v>102612</v>
      </c>
      <c r="E235" s="265">
        <f>E22+E24+E28+E32+E36+E40+E44+E48+E52+E56+E60+E64+E80+E83+E85+E88+E91+E93+E96+E98+E100+E103+E106+E109+E111+E113+E116+E118+E120+E122+E124+E128+E130+E134+E136+E138+E140+E142+E144+E146+E148+E150+E152+E155+E158+E160+E163+E169+E174+E177+E180+E183+E186+E189+E192+E195+E198+E201+E204+E207+E210+E213+E215+E221+E224+E126+E132</f>
        <v>102612</v>
      </c>
      <c r="F235" s="265">
        <f>F22+F24+F28+F32+F36+F40+F44+F48+F52+F56+F60+F64+F80+F83+F85+F88+F91+F93+F96+F98+F100+F103+F106+F109+F111+F113+F116+F118+F120+F122+F124+F128+F130+F134+F136+F138+F140+F142+F144+F146+F148+F150+F152+F155+F158+F160+F163+F169+F174+F177+F180+F183+F186+F189+F192+F195+F198+F201+F204+F207+F210+F213+F215+F221+F224+F126+F132</f>
        <v>77009</v>
      </c>
      <c r="G235" s="265">
        <f>G22+G24+G28+G32+G36+G40+G44+G48+G52+G56+G60+G64+G80+G83+G85+G88+G91+G93+G96+G98+G100+G103+G106+G109+G111+G113+G116+G118+G120+G122+G124+G128+G130+G134+G136+G138+G140+G142+G144+G146+G148+G150+G152+G155+G158+G160+G163+G169+G174+G177+G180+G183+G186+G189+G192+G195+G198+G201+G204+G207+G210+G213+G215+G221+G224+G126+G132</f>
        <v>0</v>
      </c>
      <c r="H235" s="264">
        <f>H22+H24+H28+H32+H36+H40+H44+H48+H52+H56+H60+H64+H80+H83+H85+H88+H91+H93+H96+H98+H100+H103+H106+H109+H111+H113+H116+H118+H120+H122+H124+H128+H130+H134+H136+H138+H140+H142+H144+H146+H148+H150+H152+H155+H158+H160+H163+H169+H174+H177+H180+H183+H186+H189+H192+H195+H198+H201+H204+H207+H210+H213+H215+H221+H224+H126+H132</f>
        <v>0</v>
      </c>
      <c r="I235" s="264">
        <f>I22+I24+I28+I32+I36+I40+I44+I48+I52+I56+I60+I64+I80+I83+I85+I88+I91+I93+I96+I98+I100+I103+I106+I109+I111+I113+I116+I118+I120+I122+I124+I128+I130+I134+I136+I138+I140+I142+I144+I146+I148+I150+I152+I155+I158+I160+I163+I169+I174+I177+I180+I183+I186+I189+I192+I195+I198+I201+I204+I207+I210+I213+I215+I221+I224+I126+I132</f>
        <v>0</v>
      </c>
      <c r="J235" s="264">
        <f>J22+J24+J28+J32+J36+J40+J44+J48+J52+J56+J60+J64+J80+J83+J85+J88+J91+J93+J96+J98+J100+J103+J106+J109+J111+J113+J116+J118+J120+J122+J124+J128+J130+J134+J136+J138+J140+J142+J144+J146+J148+J150+J152+J155+J158+J160+J163+J169+J174+J177+J180+J183+J186+J189+J192+J195+J198+J201+J204+J207+J210+J213+J215+J221+J224+J126+J132</f>
        <v>0</v>
      </c>
      <c r="K235" s="264">
        <f>K22+K24+K28+K32+K36+K40+K44+K48+K52+K56+K60+K64+K80+K83+K85+K88+K91+K93+K96+K98+K100+K103+K106+K109+K111+K113+K116+K118+K120+K122+K124+K128+K130+K134+K136+K138+K140+K142+K144+K146+K148+K150+K152+K155+K158+K160+K163+K169+K174+K177+K180+K183+K186+K189+K192+K195+K198+K201+K204+K207+K210+K213+K215+K221+K224+K126+K132</f>
        <v>0</v>
      </c>
      <c r="L235" s="152">
        <f>L22+L24+L28+L32+L36+L40+L44+L48+L52+L56+L60+L64+L80+L83+L85+L88+L91+L93+L96+L98+L100+L103+L106+L109+L111+L113+L116+L118+L120+L122+L124+L128+L130+L134+L136+L138+L140+L142+L144+L146+L148+L150+L152+L155+L158+L160+L163+L169+L174+L177+L180+L183+L186+L189+L192+L195+L198+L201+L204+L207+L210+L213+L215+L221+L224+L126+L132</f>
        <v>102612</v>
      </c>
      <c r="M235" s="152">
        <f>M22+M24+M28+M32+M36+M40+M44+M48+M52+M56+M60+M64+M80+M83+M85+M88+M91+M93+M96+M98+M100+M103+M106+M109+M111+M113+M116+M118+M120+M122+M124+M128+M130+M134+M136+M138+M140+M142+M144+M146+M148+M150+M152+M155+M158+M160+M163+M169+M174+M177+M180+M183+M186+M189+M192+M195+M198+M201+M204+M207+M210+M213+M215+M221+M224+M126+M132</f>
        <v>102612</v>
      </c>
      <c r="N235" s="152">
        <f>N22+N24+N28+N32+N36+N40+N44+N48+N52+N56+N60+N64+N80+N83+N85+N88+N91+N93+N96+N98+N100+N103+N106+N109+N111+N113+N116+N118+N120+N122+N124+N128+N130+N134+N136+N138+N140+N142+N144+N146+N148+N150+N152+N155+N158+N160+N163+N169+N174+N177+N180+N183+N186+N189+N192+N195+N198+N201+N204+N207+N210+N213+N215+N221+N224+N126+N132</f>
        <v>77009</v>
      </c>
      <c r="O235" s="152">
        <f>O22+O24+O28+O32+O36+O40+O44+O48+O52+O56+O60+O64+O80+O83+O85+O88+O91+O93+O96+O98+O100+O103+O106+O109+O111+O113+O116+O118+O120+O122+O124+O128+O130+O134+O136+O138+O140+O142+O144+O146+O148+O150+O152+O155+O158+O160+O163+O169+O174+O177+O180+O183+O186+O189+O192+O195+O198+O201+O204+O207+O210+O213+O215+O221+O224+O126+O132</f>
        <v>0</v>
      </c>
    </row>
    <row r="236" spans="1:18" ht="26.25" x14ac:dyDescent="0.25">
      <c r="A236" s="446"/>
      <c r="B236" s="262" t="s">
        <v>444</v>
      </c>
      <c r="C236" s="457"/>
      <c r="D236" s="265">
        <f>D156+D159+D178+D181+D184+D187+D190+D193+D196+D199+D202+D205+D208+D211+D214+D225</f>
        <v>37868</v>
      </c>
      <c r="E236" s="265">
        <f>E156+E159+E178+E181+E184+E187+E190+E193+E196+E199+E202+E205+E208+E211+E214+E225</f>
        <v>37868</v>
      </c>
      <c r="F236" s="265">
        <f>F156+F159+F178+F181+F184+F187+F190+F193+F196+F199+F202+F205+F208+F211+F214+F225</f>
        <v>28911</v>
      </c>
      <c r="G236" s="265">
        <f>G156+G159+G178+G181+G184+G187+G190+G193+G196+G199+G202+G205+G208+G211+G214+G225</f>
        <v>0</v>
      </c>
      <c r="H236" s="264">
        <f>H156+H159+H178+H181+H184+H187+H190+H193+H196+H199+H202+H205+H208+H211+H214+H225</f>
        <v>0</v>
      </c>
      <c r="I236" s="264">
        <f>I156+I159+I178+I181+I184+I187+I190+I193+I196+I199+I202+I205+I208+I211+I214+I225</f>
        <v>0</v>
      </c>
      <c r="J236" s="264">
        <f>J156+J159+J178+J181+J184+J187+J190+J193+J196+J199+J202+J205+J208+J211+J214+J225</f>
        <v>0</v>
      </c>
      <c r="K236" s="264">
        <f>K156+K159+K178+K181+K184+K187+K190+K193+K196+K199+K202+K205+K208+K211+K214+K225</f>
        <v>0</v>
      </c>
      <c r="L236" s="152">
        <f>L156+L159+L178+L181+L184+L187+L190+L193+L196+L199+L202+L205+L208+L211+L214+L225</f>
        <v>37868</v>
      </c>
      <c r="M236" s="152">
        <f>M156+M159+M178+M181+M184+M187+M190+M193+M196+M199+M202+M205+M208+M211+M214+M225</f>
        <v>37868</v>
      </c>
      <c r="N236" s="152">
        <f>N156+N159+N178+N181+N184+N187+N190+N193+N196+N199+N202+N205+N208+N211+N214+N225</f>
        <v>28911</v>
      </c>
      <c r="O236" s="152">
        <f>O156+O159+O178+O181+O184+O187+O190+O193+O196+O199+O202+O205+O208+O211+O214+O225</f>
        <v>0</v>
      </c>
    </row>
    <row r="237" spans="1:18" x14ac:dyDescent="0.25">
      <c r="A237" s="40"/>
      <c r="B237" s="41"/>
      <c r="C237" s="333"/>
      <c r="D237" s="41"/>
      <c r="E237" s="41"/>
      <c r="F237" s="51"/>
      <c r="G237" s="51"/>
      <c r="H237" s="51"/>
      <c r="I237" s="51"/>
      <c r="J237" s="51"/>
      <c r="K237" s="41"/>
      <c r="L237" s="51"/>
      <c r="M237" s="51"/>
      <c r="N237" s="51"/>
      <c r="O237" s="190"/>
    </row>
    <row r="238" spans="1:18" x14ac:dyDescent="0.25">
      <c r="A238" s="40"/>
      <c r="B238" s="14"/>
      <c r="C238" s="332"/>
      <c r="D238" s="14"/>
      <c r="E238" s="14"/>
      <c r="F238" s="44"/>
      <c r="G238" s="14"/>
      <c r="H238" s="14"/>
      <c r="I238" s="14"/>
      <c r="J238" s="14"/>
      <c r="L238" s="14"/>
      <c r="M238" s="14"/>
      <c r="N238" s="14"/>
    </row>
    <row r="239" spans="1:18" x14ac:dyDescent="0.25">
      <c r="A239" s="14"/>
      <c r="B239" s="14"/>
      <c r="C239" s="331"/>
      <c r="D239" s="14"/>
      <c r="E239" s="14"/>
      <c r="F239" s="14"/>
      <c r="G239" s="14"/>
      <c r="H239" s="14"/>
      <c r="I239" s="14"/>
      <c r="J239" s="14"/>
      <c r="L239" s="14"/>
      <c r="M239" s="14"/>
      <c r="N239" s="14"/>
    </row>
    <row r="240" spans="1:18" x14ac:dyDescent="0.25">
      <c r="A240" s="14"/>
      <c r="B240" s="14"/>
      <c r="C240" s="331"/>
      <c r="D240" s="14"/>
      <c r="E240" s="14"/>
      <c r="F240" s="14"/>
      <c r="G240" s="14"/>
      <c r="H240" s="14"/>
      <c r="I240" s="14"/>
      <c r="J240" s="14"/>
      <c r="L240" s="14"/>
      <c r="M240" s="14"/>
      <c r="N240" s="14"/>
    </row>
    <row r="241" spans="1:14" x14ac:dyDescent="0.25">
      <c r="A241" s="14"/>
      <c r="B241" s="14"/>
      <c r="C241" s="331"/>
      <c r="D241" s="14"/>
      <c r="E241" s="14"/>
      <c r="F241" s="14"/>
      <c r="G241" s="14"/>
      <c r="H241" s="14"/>
      <c r="I241" s="14"/>
      <c r="J241" s="14"/>
      <c r="L241" s="14"/>
      <c r="M241" s="14"/>
      <c r="N241" s="14"/>
    </row>
    <row r="242" spans="1:14" x14ac:dyDescent="0.25">
      <c r="A242" s="14"/>
      <c r="B242" s="14"/>
      <c r="C242" s="331"/>
      <c r="D242" s="14"/>
      <c r="E242" s="14"/>
      <c r="F242" s="14"/>
      <c r="G242" s="14"/>
      <c r="H242" s="14"/>
      <c r="I242" s="14"/>
      <c r="J242" s="14"/>
      <c r="L242" s="14"/>
      <c r="M242" s="14"/>
      <c r="N242" s="14"/>
    </row>
    <row r="243" spans="1:14" x14ac:dyDescent="0.25">
      <c r="A243" s="14"/>
      <c r="B243" s="14"/>
      <c r="C243" s="331"/>
      <c r="D243" s="14"/>
      <c r="E243" s="14"/>
      <c r="F243" s="14"/>
      <c r="G243" s="14"/>
      <c r="H243" s="14"/>
      <c r="I243" s="14"/>
      <c r="J243" s="14"/>
      <c r="L243" s="14"/>
      <c r="M243" s="14"/>
      <c r="N243" s="14"/>
    </row>
    <row r="244" spans="1:14" x14ac:dyDescent="0.25">
      <c r="A244" s="14"/>
      <c r="B244" s="14"/>
      <c r="C244" s="331"/>
      <c r="D244" s="14"/>
      <c r="E244" s="14"/>
      <c r="F244" s="14"/>
      <c r="G244" s="14" t="s">
        <v>191</v>
      </c>
      <c r="H244" s="14"/>
      <c r="I244" s="14"/>
      <c r="J244" s="14"/>
      <c r="L244" s="14"/>
      <c r="M244" s="14"/>
      <c r="N244" s="14"/>
    </row>
    <row r="245" spans="1:14" x14ac:dyDescent="0.25">
      <c r="A245" s="14"/>
      <c r="B245" s="14"/>
      <c r="C245" s="331"/>
      <c r="D245" s="14"/>
      <c r="E245" s="14"/>
      <c r="F245" s="14"/>
      <c r="G245" s="14"/>
      <c r="H245" s="14"/>
      <c r="I245" s="14"/>
      <c r="J245" s="14"/>
      <c r="L245" s="14"/>
      <c r="M245" s="14"/>
      <c r="N245" s="14"/>
    </row>
    <row r="246" spans="1:14" x14ac:dyDescent="0.25">
      <c r="A246" s="14"/>
      <c r="B246" s="14"/>
      <c r="C246" s="331"/>
      <c r="D246" s="14"/>
      <c r="E246" s="14"/>
      <c r="F246" s="14"/>
      <c r="G246" s="14"/>
      <c r="H246" s="14"/>
      <c r="I246" s="14"/>
      <c r="J246" s="14"/>
      <c r="L246" s="14"/>
      <c r="M246" s="14"/>
      <c r="N246" s="14"/>
    </row>
    <row r="247" spans="1:14" x14ac:dyDescent="0.25">
      <c r="A247" s="14"/>
      <c r="B247" s="14"/>
      <c r="C247" s="331"/>
      <c r="D247" s="14"/>
      <c r="E247" s="14"/>
      <c r="F247" s="14"/>
      <c r="G247" s="14"/>
      <c r="H247" s="14"/>
      <c r="I247" s="14"/>
      <c r="J247" s="14"/>
      <c r="L247" s="14"/>
      <c r="M247" s="14"/>
      <c r="N247" s="14"/>
    </row>
    <row r="248" spans="1:14" x14ac:dyDescent="0.25">
      <c r="A248" s="14"/>
      <c r="B248" s="14"/>
      <c r="C248" s="331"/>
      <c r="D248" s="14"/>
      <c r="E248" s="14"/>
      <c r="F248" s="14"/>
      <c r="G248" s="14"/>
      <c r="H248" s="14"/>
      <c r="I248" s="14"/>
      <c r="J248" s="14"/>
      <c r="L248" s="14"/>
      <c r="M248" s="14"/>
      <c r="N248" s="14"/>
    </row>
    <row r="249" spans="1:14" x14ac:dyDescent="0.25">
      <c r="A249" s="14"/>
      <c r="B249" s="14"/>
      <c r="C249" s="331"/>
      <c r="D249" s="14"/>
      <c r="E249" s="14"/>
      <c r="F249" s="14"/>
      <c r="G249" s="14"/>
      <c r="H249" s="14"/>
      <c r="I249" s="14"/>
      <c r="J249" s="14"/>
      <c r="L249" s="14"/>
      <c r="M249" s="14"/>
      <c r="N249" s="14"/>
    </row>
    <row r="250" spans="1:14" x14ac:dyDescent="0.25">
      <c r="A250" s="14"/>
      <c r="B250" s="14"/>
      <c r="C250" s="331"/>
      <c r="D250" s="14"/>
      <c r="E250" s="14"/>
      <c r="F250" s="14"/>
      <c r="G250" s="14"/>
      <c r="H250" s="14"/>
      <c r="I250" s="14"/>
      <c r="J250" s="14"/>
      <c r="L250" s="14"/>
      <c r="M250" s="14"/>
      <c r="N250" s="14"/>
    </row>
    <row r="251" spans="1:14" x14ac:dyDescent="0.25">
      <c r="A251" s="14"/>
      <c r="B251" s="14"/>
      <c r="C251" s="331"/>
      <c r="D251" s="14"/>
      <c r="E251" s="14"/>
      <c r="F251" s="14"/>
      <c r="G251" s="14"/>
      <c r="H251" s="14"/>
      <c r="I251" s="14"/>
      <c r="J251" s="14"/>
      <c r="L251" s="14"/>
      <c r="M251" s="14"/>
      <c r="N251" s="14"/>
    </row>
    <row r="252" spans="1:14" x14ac:dyDescent="0.25">
      <c r="A252" s="14"/>
      <c r="B252" s="14"/>
      <c r="C252" s="331"/>
      <c r="D252" s="14"/>
      <c r="E252" s="14"/>
      <c r="F252" s="14"/>
      <c r="G252" s="14"/>
      <c r="H252" s="14"/>
      <c r="I252" s="14"/>
      <c r="J252" s="14"/>
      <c r="L252" s="14"/>
      <c r="M252" s="14"/>
      <c r="N252" s="14"/>
    </row>
    <row r="253" spans="1:14" x14ac:dyDescent="0.25">
      <c r="A253" s="14"/>
      <c r="B253" s="14"/>
      <c r="C253" s="331"/>
      <c r="D253" s="14"/>
      <c r="E253" s="14"/>
      <c r="F253" s="14"/>
      <c r="G253" s="14"/>
      <c r="H253" s="14"/>
      <c r="I253" s="14"/>
      <c r="J253" s="14"/>
      <c r="L253" s="14"/>
      <c r="M253" s="14"/>
      <c r="N253" s="14"/>
    </row>
    <row r="254" spans="1:14" x14ac:dyDescent="0.25">
      <c r="A254" s="14"/>
      <c r="B254" s="14"/>
      <c r="C254" s="331"/>
      <c r="D254" s="14"/>
      <c r="E254" s="14"/>
      <c r="F254" s="14"/>
      <c r="G254" s="14"/>
      <c r="H254" s="14"/>
      <c r="I254" s="14"/>
      <c r="J254" s="14"/>
      <c r="L254" s="14"/>
      <c r="M254" s="14"/>
      <c r="N254" s="14"/>
    </row>
    <row r="255" spans="1:14" x14ac:dyDescent="0.25">
      <c r="A255" s="14"/>
      <c r="B255" s="14"/>
      <c r="C255" s="331"/>
      <c r="D255" s="14"/>
      <c r="E255" s="14"/>
      <c r="F255" s="14"/>
      <c r="G255" s="14"/>
      <c r="H255" s="14"/>
      <c r="I255" s="14"/>
      <c r="J255" s="14"/>
      <c r="L255" s="14"/>
      <c r="M255" s="14"/>
      <c r="N255" s="14"/>
    </row>
    <row r="256" spans="1:14" x14ac:dyDescent="0.25">
      <c r="A256" s="14"/>
      <c r="B256" s="14"/>
      <c r="C256" s="331"/>
      <c r="D256" s="14"/>
      <c r="E256" s="14"/>
      <c r="F256" s="14"/>
      <c r="G256" s="14"/>
      <c r="H256" s="14"/>
      <c r="I256" s="14"/>
      <c r="J256" s="14"/>
      <c r="L256" s="14"/>
      <c r="M256" s="14"/>
      <c r="N256" s="14"/>
    </row>
    <row r="257" spans="1:14" x14ac:dyDescent="0.25">
      <c r="A257" s="14"/>
      <c r="B257" s="14"/>
      <c r="C257" s="331"/>
      <c r="D257" s="14"/>
      <c r="E257" s="14"/>
      <c r="F257" s="14"/>
      <c r="G257" s="14"/>
      <c r="H257" s="14"/>
      <c r="I257" s="14"/>
      <c r="J257" s="14"/>
      <c r="L257" s="14"/>
      <c r="M257" s="14"/>
      <c r="N257" s="14"/>
    </row>
    <row r="258" spans="1:14" x14ac:dyDescent="0.25">
      <c r="A258" s="14"/>
      <c r="B258" s="14"/>
      <c r="C258" s="331"/>
      <c r="D258" s="14"/>
      <c r="E258" s="14"/>
      <c r="F258" s="14"/>
      <c r="G258" s="14"/>
      <c r="H258" s="14"/>
      <c r="I258" s="14"/>
      <c r="J258" s="14"/>
      <c r="L258" s="14"/>
      <c r="M258" s="14"/>
      <c r="N258" s="14"/>
    </row>
    <row r="259" spans="1:14" x14ac:dyDescent="0.25">
      <c r="A259" s="14"/>
      <c r="B259" s="14"/>
      <c r="C259" s="331"/>
      <c r="D259" s="14"/>
      <c r="E259" s="14"/>
      <c r="F259" s="14"/>
      <c r="G259" s="14"/>
      <c r="H259" s="14"/>
      <c r="I259" s="14"/>
      <c r="J259" s="14"/>
      <c r="L259" s="14"/>
      <c r="M259" s="14"/>
      <c r="N259" s="14"/>
    </row>
    <row r="260" spans="1:14" x14ac:dyDescent="0.25">
      <c r="A260" s="14"/>
      <c r="B260" s="14"/>
      <c r="C260" s="331"/>
      <c r="D260" s="14"/>
      <c r="E260" s="14"/>
      <c r="F260" s="14"/>
      <c r="G260" s="14"/>
      <c r="H260" s="14"/>
      <c r="I260" s="14"/>
      <c r="J260" s="14"/>
      <c r="L260" s="14"/>
      <c r="M260" s="14"/>
      <c r="N260" s="14"/>
    </row>
    <row r="261" spans="1:14" x14ac:dyDescent="0.25">
      <c r="A261" s="14"/>
      <c r="B261" s="14"/>
      <c r="C261" s="331"/>
      <c r="D261" s="14"/>
      <c r="E261" s="14"/>
      <c r="F261" s="14"/>
      <c r="G261" s="14"/>
      <c r="H261" s="14"/>
      <c r="I261" s="14"/>
      <c r="J261" s="14"/>
      <c r="L261" s="14"/>
      <c r="M261" s="14"/>
      <c r="N261" s="14"/>
    </row>
    <row r="262" spans="1:14" x14ac:dyDescent="0.25">
      <c r="A262" s="14"/>
      <c r="B262" s="14"/>
      <c r="C262" s="331"/>
      <c r="D262" s="14"/>
      <c r="E262" s="14"/>
      <c r="F262" s="14"/>
      <c r="G262" s="14"/>
      <c r="H262" s="14"/>
      <c r="I262" s="14"/>
      <c r="J262" s="14"/>
      <c r="L262" s="14"/>
      <c r="M262" s="14"/>
      <c r="N262" s="14"/>
    </row>
    <row r="263" spans="1:14" x14ac:dyDescent="0.25">
      <c r="A263" s="14"/>
      <c r="B263" s="14"/>
      <c r="C263" s="331"/>
      <c r="D263" s="14"/>
      <c r="E263" s="14"/>
      <c r="F263" s="14"/>
      <c r="G263" s="14"/>
      <c r="H263" s="14"/>
      <c r="I263" s="14"/>
      <c r="J263" s="14"/>
      <c r="L263" s="14"/>
      <c r="M263" s="14"/>
      <c r="N263" s="14"/>
    </row>
    <row r="264" spans="1:14" x14ac:dyDescent="0.25">
      <c r="A264" s="14"/>
      <c r="B264" s="14"/>
      <c r="C264" s="331"/>
      <c r="D264" s="14"/>
      <c r="E264" s="14"/>
      <c r="F264" s="14"/>
      <c r="G264" s="14"/>
      <c r="H264" s="14"/>
      <c r="I264" s="14"/>
      <c r="J264" s="14"/>
      <c r="L264" s="14"/>
      <c r="M264" s="14"/>
      <c r="N264" s="14"/>
    </row>
    <row r="265" spans="1:14" x14ac:dyDescent="0.25">
      <c r="A265" s="14"/>
      <c r="B265" s="14"/>
      <c r="C265" s="331"/>
      <c r="D265" s="14"/>
      <c r="E265" s="14"/>
      <c r="F265" s="14"/>
      <c r="G265" s="14"/>
      <c r="H265" s="14"/>
      <c r="I265" s="14"/>
      <c r="J265" s="14"/>
      <c r="L265" s="14"/>
      <c r="M265" s="14"/>
      <c r="N265" s="14"/>
    </row>
    <row r="266" spans="1:14" x14ac:dyDescent="0.25">
      <c r="A266" s="14"/>
      <c r="B266" s="14"/>
      <c r="C266" s="331"/>
      <c r="D266" s="14"/>
      <c r="E266" s="14"/>
      <c r="F266" s="14"/>
      <c r="G266" s="14"/>
      <c r="H266" s="14"/>
      <c r="I266" s="14"/>
      <c r="J266" s="14"/>
      <c r="L266" s="14"/>
      <c r="M266" s="14"/>
      <c r="N266" s="14"/>
    </row>
    <row r="267" spans="1:14" x14ac:dyDescent="0.25">
      <c r="A267" s="14"/>
      <c r="B267" s="14"/>
      <c r="C267" s="331"/>
      <c r="D267" s="14"/>
      <c r="E267" s="14"/>
      <c r="F267" s="14"/>
      <c r="G267" s="14"/>
      <c r="H267" s="14"/>
      <c r="I267" s="14"/>
      <c r="J267" s="14"/>
      <c r="L267" s="14"/>
      <c r="M267" s="14"/>
      <c r="N267" s="14"/>
    </row>
    <row r="268" spans="1:14" x14ac:dyDescent="0.25">
      <c r="A268" s="14"/>
      <c r="B268" s="14"/>
      <c r="C268" s="331"/>
      <c r="D268" s="14"/>
      <c r="E268" s="14"/>
      <c r="F268" s="14"/>
      <c r="G268" s="14"/>
      <c r="H268" s="14"/>
      <c r="I268" s="14"/>
      <c r="J268" s="14"/>
      <c r="L268" s="14"/>
      <c r="M268" s="14"/>
      <c r="N268" s="14"/>
    </row>
    <row r="269" spans="1:14" x14ac:dyDescent="0.25">
      <c r="A269" s="14"/>
      <c r="B269" s="14"/>
      <c r="C269" s="331"/>
      <c r="D269" s="14"/>
      <c r="E269" s="14"/>
      <c r="F269" s="14"/>
      <c r="G269" s="14"/>
      <c r="H269" s="14"/>
      <c r="I269" s="14"/>
      <c r="J269" s="14"/>
      <c r="L269" s="14"/>
      <c r="M269" s="14"/>
      <c r="N269" s="14"/>
    </row>
    <row r="270" spans="1:14" x14ac:dyDescent="0.25">
      <c r="A270" s="14"/>
      <c r="B270" s="14"/>
      <c r="C270" s="331"/>
      <c r="D270" s="14"/>
      <c r="E270" s="14"/>
      <c r="F270" s="14"/>
      <c r="G270" s="14"/>
      <c r="H270" s="14"/>
      <c r="I270" s="14"/>
      <c r="J270" s="14"/>
      <c r="L270" s="14"/>
      <c r="M270" s="14"/>
      <c r="N270" s="14"/>
    </row>
    <row r="271" spans="1:14" x14ac:dyDescent="0.25">
      <c r="A271" s="14"/>
      <c r="B271" s="14"/>
      <c r="C271" s="331"/>
      <c r="D271" s="14"/>
      <c r="E271" s="14"/>
      <c r="F271" s="14"/>
      <c r="G271" s="14"/>
      <c r="H271" s="14"/>
      <c r="I271" s="14"/>
      <c r="J271" s="14"/>
      <c r="L271" s="14"/>
      <c r="M271" s="14"/>
      <c r="N271" s="14"/>
    </row>
    <row r="272" spans="1:14" x14ac:dyDescent="0.25">
      <c r="A272" s="14"/>
      <c r="B272" s="14"/>
      <c r="C272" s="331"/>
      <c r="D272" s="14"/>
      <c r="E272" s="14"/>
      <c r="F272" s="14"/>
      <c r="G272" s="14"/>
      <c r="H272" s="14"/>
      <c r="I272" s="14"/>
      <c r="J272" s="14"/>
      <c r="L272" s="14"/>
      <c r="M272" s="14"/>
      <c r="N272" s="14"/>
    </row>
    <row r="273" spans="1:14" x14ac:dyDescent="0.25">
      <c r="A273" s="14"/>
      <c r="B273" s="14"/>
      <c r="C273" s="331"/>
      <c r="D273" s="14"/>
      <c r="E273" s="14"/>
      <c r="F273" s="14"/>
      <c r="G273" s="14"/>
      <c r="H273" s="14"/>
      <c r="I273" s="14"/>
      <c r="J273" s="14"/>
      <c r="L273" s="14"/>
      <c r="M273" s="14"/>
      <c r="N273" s="14"/>
    </row>
    <row r="274" spans="1:14" x14ac:dyDescent="0.25">
      <c r="A274" s="14"/>
      <c r="B274" s="14"/>
      <c r="C274" s="331"/>
      <c r="D274" s="14"/>
      <c r="E274" s="14"/>
      <c r="F274" s="14"/>
      <c r="G274" s="14"/>
      <c r="H274" s="14"/>
      <c r="I274" s="14"/>
      <c r="J274" s="14"/>
      <c r="L274" s="14"/>
      <c r="M274" s="14"/>
      <c r="N274" s="14"/>
    </row>
    <row r="275" spans="1:14" x14ac:dyDescent="0.25">
      <c r="A275" s="14"/>
      <c r="B275" s="14"/>
      <c r="C275" s="331"/>
      <c r="D275" s="14"/>
      <c r="E275" s="14"/>
      <c r="F275" s="14"/>
      <c r="G275" s="14"/>
      <c r="H275" s="14"/>
      <c r="I275" s="14"/>
      <c r="J275" s="14"/>
      <c r="L275" s="14"/>
      <c r="M275" s="14"/>
      <c r="N275" s="14"/>
    </row>
    <row r="276" spans="1:14" x14ac:dyDescent="0.25">
      <c r="A276" s="14"/>
      <c r="B276" s="14"/>
      <c r="C276" s="331"/>
      <c r="D276" s="14"/>
      <c r="E276" s="14"/>
      <c r="F276" s="14"/>
      <c r="G276" s="14"/>
      <c r="H276" s="14"/>
      <c r="I276" s="14"/>
      <c r="J276" s="14"/>
      <c r="L276" s="14"/>
      <c r="M276" s="14"/>
      <c r="N276" s="14"/>
    </row>
    <row r="277" spans="1:14" x14ac:dyDescent="0.25">
      <c r="A277" s="14"/>
      <c r="B277" s="14"/>
      <c r="C277" s="331"/>
      <c r="D277" s="14"/>
      <c r="E277" s="14"/>
      <c r="F277" s="14"/>
      <c r="G277" s="14"/>
      <c r="H277" s="14"/>
      <c r="I277" s="14"/>
      <c r="J277" s="14"/>
      <c r="L277" s="14"/>
      <c r="M277" s="14"/>
      <c r="N277" s="14"/>
    </row>
    <row r="278" spans="1:14" x14ac:dyDescent="0.25">
      <c r="A278" s="14"/>
      <c r="B278" s="14"/>
      <c r="C278" s="331"/>
      <c r="D278" s="14"/>
      <c r="E278" s="14"/>
      <c r="F278" s="14"/>
      <c r="G278" s="14"/>
      <c r="H278" s="14"/>
      <c r="I278" s="14"/>
      <c r="J278" s="14"/>
      <c r="L278" s="14"/>
      <c r="M278" s="14"/>
      <c r="N278" s="14"/>
    </row>
    <row r="279" spans="1:14" x14ac:dyDescent="0.25">
      <c r="A279" s="14"/>
      <c r="B279" s="14"/>
      <c r="C279" s="331"/>
      <c r="D279" s="14"/>
      <c r="E279" s="14"/>
      <c r="F279" s="14"/>
      <c r="G279" s="14"/>
      <c r="H279" s="14"/>
      <c r="I279" s="14"/>
      <c r="J279" s="14"/>
      <c r="L279" s="14"/>
      <c r="M279" s="14"/>
      <c r="N279" s="14"/>
    </row>
    <row r="280" spans="1:14" x14ac:dyDescent="0.25">
      <c r="A280" s="14"/>
      <c r="B280" s="14"/>
      <c r="C280" s="331"/>
      <c r="D280" s="14"/>
      <c r="E280" s="14"/>
      <c r="F280" s="14"/>
      <c r="G280" s="14"/>
      <c r="H280" s="14"/>
      <c r="I280" s="14"/>
      <c r="J280" s="14"/>
      <c r="L280" s="14"/>
      <c r="M280" s="14"/>
      <c r="N280" s="14"/>
    </row>
    <row r="281" spans="1:14" x14ac:dyDescent="0.25">
      <c r="A281" s="14"/>
      <c r="B281" s="14"/>
      <c r="C281" s="331"/>
      <c r="D281" s="14"/>
      <c r="E281" s="14"/>
      <c r="F281" s="14"/>
      <c r="G281" s="14"/>
      <c r="H281" s="14"/>
      <c r="I281" s="14"/>
      <c r="J281" s="14"/>
      <c r="L281" s="14"/>
      <c r="M281" s="14"/>
      <c r="N281" s="14"/>
    </row>
    <row r="282" spans="1:14" x14ac:dyDescent="0.25">
      <c r="A282" s="14"/>
      <c r="B282" s="14"/>
      <c r="C282" s="331"/>
      <c r="D282" s="14"/>
      <c r="E282" s="14"/>
      <c r="F282" s="14"/>
      <c r="G282" s="14"/>
      <c r="H282" s="14"/>
      <c r="I282" s="14"/>
      <c r="J282" s="14"/>
      <c r="L282" s="14"/>
      <c r="M282" s="14"/>
      <c r="N282" s="14"/>
    </row>
    <row r="283" spans="1:14" x14ac:dyDescent="0.25">
      <c r="A283" s="14"/>
      <c r="B283" s="14"/>
      <c r="C283" s="331"/>
      <c r="D283" s="14"/>
      <c r="E283" s="14"/>
      <c r="F283" s="14"/>
      <c r="G283" s="14"/>
      <c r="H283" s="14"/>
      <c r="I283" s="14"/>
      <c r="J283" s="14"/>
      <c r="L283" s="14"/>
      <c r="M283" s="14"/>
      <c r="N283" s="14"/>
    </row>
    <row r="284" spans="1:14" x14ac:dyDescent="0.25">
      <c r="A284" s="14"/>
      <c r="B284" s="14"/>
      <c r="C284" s="331"/>
      <c r="D284" s="14"/>
      <c r="E284" s="14"/>
      <c r="F284" s="14"/>
      <c r="G284" s="14"/>
      <c r="H284" s="14"/>
      <c r="I284" s="14"/>
      <c r="J284" s="14"/>
      <c r="L284" s="14"/>
      <c r="M284" s="14"/>
      <c r="N284" s="14"/>
    </row>
    <row r="285" spans="1:14" x14ac:dyDescent="0.25">
      <c r="A285" s="14"/>
      <c r="B285" s="14"/>
      <c r="C285" s="331"/>
      <c r="D285" s="14"/>
      <c r="E285" s="14"/>
      <c r="F285" s="14"/>
      <c r="G285" s="14"/>
      <c r="H285" s="14"/>
      <c r="I285" s="14"/>
      <c r="J285" s="14"/>
      <c r="L285" s="14"/>
      <c r="M285" s="14"/>
      <c r="N285" s="14"/>
    </row>
    <row r="286" spans="1:14" x14ac:dyDescent="0.25">
      <c r="A286" s="14"/>
      <c r="B286" s="14"/>
      <c r="C286" s="331"/>
      <c r="D286" s="14"/>
      <c r="E286" s="14"/>
      <c r="F286" s="14"/>
      <c r="G286" s="14"/>
      <c r="H286" s="14"/>
      <c r="I286" s="14"/>
      <c r="J286" s="14"/>
      <c r="L286" s="14"/>
      <c r="M286" s="14"/>
      <c r="N286" s="14"/>
    </row>
    <row r="287" spans="1:14" x14ac:dyDescent="0.25">
      <c r="A287" s="14"/>
      <c r="B287" s="14"/>
      <c r="C287" s="331"/>
      <c r="D287" s="14"/>
      <c r="E287" s="14"/>
      <c r="F287" s="14"/>
      <c r="G287" s="14"/>
      <c r="H287" s="14"/>
      <c r="I287" s="14"/>
      <c r="J287" s="14"/>
      <c r="L287" s="14"/>
      <c r="M287" s="14"/>
      <c r="N287" s="14"/>
    </row>
    <row r="288" spans="1:14" x14ac:dyDescent="0.25">
      <c r="A288" s="14"/>
      <c r="B288" s="14"/>
      <c r="C288" s="331"/>
      <c r="D288" s="14"/>
      <c r="E288" s="14"/>
      <c r="F288" s="14"/>
      <c r="G288" s="14"/>
      <c r="H288" s="14"/>
      <c r="I288" s="14"/>
      <c r="J288" s="14"/>
      <c r="L288" s="14"/>
      <c r="M288" s="14"/>
      <c r="N288" s="14"/>
    </row>
    <row r="289" spans="1:14" x14ac:dyDescent="0.25">
      <c r="A289" s="14"/>
      <c r="B289" s="14"/>
      <c r="C289" s="331"/>
      <c r="D289" s="14"/>
      <c r="E289" s="14"/>
      <c r="F289" s="14"/>
      <c r="G289" s="14"/>
      <c r="H289" s="14"/>
      <c r="I289" s="14"/>
      <c r="J289" s="14"/>
      <c r="L289" s="14"/>
      <c r="M289" s="14"/>
      <c r="N289" s="14"/>
    </row>
    <row r="290" spans="1:14" x14ac:dyDescent="0.25">
      <c r="A290" s="14"/>
      <c r="B290" s="14"/>
      <c r="C290" s="331"/>
      <c r="D290" s="14"/>
      <c r="E290" s="14"/>
      <c r="F290" s="14"/>
      <c r="G290" s="14"/>
      <c r="H290" s="14"/>
      <c r="I290" s="14"/>
      <c r="J290" s="14"/>
      <c r="L290" s="14"/>
      <c r="M290" s="14"/>
      <c r="N290" s="14"/>
    </row>
    <row r="291" spans="1:14" x14ac:dyDescent="0.25">
      <c r="A291" s="14"/>
      <c r="B291" s="14"/>
      <c r="C291" s="331"/>
      <c r="D291" s="14"/>
      <c r="E291" s="14"/>
      <c r="F291" s="14"/>
      <c r="G291" s="14"/>
      <c r="H291" s="14"/>
      <c r="I291" s="14"/>
      <c r="J291" s="14"/>
      <c r="L291" s="14"/>
      <c r="M291" s="14"/>
      <c r="N291" s="14"/>
    </row>
    <row r="292" spans="1:14" x14ac:dyDescent="0.25">
      <c r="A292" s="14"/>
      <c r="B292" s="14"/>
      <c r="C292" s="331"/>
      <c r="D292" s="14"/>
      <c r="E292" s="14"/>
      <c r="F292" s="14"/>
      <c r="G292" s="14"/>
      <c r="H292" s="14"/>
      <c r="I292" s="14"/>
      <c r="J292" s="14"/>
      <c r="L292" s="14"/>
      <c r="M292" s="14"/>
      <c r="N292" s="14"/>
    </row>
    <row r="293" spans="1:14" x14ac:dyDescent="0.25">
      <c r="A293" s="14"/>
      <c r="B293" s="14"/>
      <c r="C293" s="331"/>
      <c r="D293" s="14"/>
      <c r="E293" s="14"/>
      <c r="F293" s="14"/>
      <c r="G293" s="14"/>
      <c r="H293" s="14"/>
      <c r="I293" s="14"/>
      <c r="J293" s="14"/>
      <c r="L293" s="14"/>
      <c r="M293" s="14"/>
      <c r="N293" s="14"/>
    </row>
    <row r="294" spans="1:14" x14ac:dyDescent="0.25">
      <c r="A294" s="14"/>
      <c r="B294" s="14"/>
      <c r="C294" s="331"/>
      <c r="D294" s="14"/>
      <c r="E294" s="14"/>
      <c r="F294" s="14"/>
      <c r="G294" s="14"/>
      <c r="H294" s="14"/>
      <c r="I294" s="14"/>
      <c r="J294" s="14"/>
      <c r="L294" s="14"/>
      <c r="M294" s="14"/>
      <c r="N294" s="14"/>
    </row>
    <row r="295" spans="1:14" x14ac:dyDescent="0.25">
      <c r="A295" s="14"/>
      <c r="B295" s="14"/>
      <c r="C295" s="331"/>
      <c r="D295" s="14"/>
      <c r="E295" s="14"/>
      <c r="F295" s="14"/>
      <c r="G295" s="14"/>
      <c r="H295" s="14"/>
      <c r="I295" s="14"/>
      <c r="J295" s="14"/>
      <c r="L295" s="14"/>
      <c r="M295" s="14"/>
      <c r="N295" s="14"/>
    </row>
    <row r="296" spans="1:14" x14ac:dyDescent="0.25">
      <c r="A296" s="14"/>
      <c r="B296" s="14"/>
      <c r="C296" s="331"/>
      <c r="D296" s="14"/>
      <c r="E296" s="14"/>
      <c r="F296" s="14"/>
      <c r="G296" s="14"/>
      <c r="H296" s="14"/>
      <c r="I296" s="14"/>
      <c r="J296" s="14"/>
      <c r="L296" s="14"/>
      <c r="M296" s="14"/>
      <c r="N296" s="14"/>
    </row>
    <row r="297" spans="1:14" x14ac:dyDescent="0.25">
      <c r="A297" s="14"/>
      <c r="B297" s="14"/>
      <c r="C297" s="331"/>
      <c r="D297" s="14"/>
      <c r="E297" s="14"/>
      <c r="F297" s="14"/>
      <c r="G297" s="14"/>
      <c r="H297" s="14"/>
      <c r="I297" s="14"/>
      <c r="J297" s="14"/>
      <c r="L297" s="14"/>
      <c r="M297" s="14"/>
      <c r="N297" s="14"/>
    </row>
    <row r="298" spans="1:14" x14ac:dyDescent="0.25">
      <c r="A298" s="14"/>
      <c r="B298" s="14"/>
      <c r="C298" s="331"/>
      <c r="D298" s="14"/>
      <c r="E298" s="14"/>
      <c r="F298" s="14"/>
      <c r="G298" s="14"/>
      <c r="H298" s="14"/>
      <c r="I298" s="14"/>
      <c r="J298" s="14"/>
      <c r="L298" s="14"/>
      <c r="M298" s="14"/>
      <c r="N298" s="14"/>
    </row>
    <row r="299" spans="1:14" x14ac:dyDescent="0.25">
      <c r="A299" s="14"/>
      <c r="B299" s="14"/>
      <c r="C299" s="331"/>
      <c r="D299" s="14"/>
      <c r="E299" s="14"/>
      <c r="F299" s="14"/>
      <c r="G299" s="14"/>
      <c r="H299" s="14"/>
      <c r="I299" s="14"/>
      <c r="J299" s="14"/>
      <c r="L299" s="14"/>
      <c r="M299" s="14"/>
      <c r="N299" s="14"/>
    </row>
    <row r="300" spans="1:14" x14ac:dyDescent="0.25">
      <c r="A300" s="14"/>
      <c r="B300" s="14"/>
      <c r="C300" s="331"/>
      <c r="D300" s="14"/>
      <c r="E300" s="14"/>
      <c r="F300" s="14"/>
      <c r="G300" s="14"/>
      <c r="H300" s="14"/>
      <c r="I300" s="14"/>
      <c r="J300" s="14"/>
      <c r="L300" s="14"/>
      <c r="M300" s="14"/>
      <c r="N300" s="14"/>
    </row>
    <row r="301" spans="1:14" x14ac:dyDescent="0.25">
      <c r="A301" s="14"/>
      <c r="B301" s="14"/>
      <c r="C301" s="331"/>
      <c r="D301" s="14"/>
      <c r="E301" s="14"/>
      <c r="F301" s="14"/>
      <c r="G301" s="14"/>
      <c r="H301" s="14"/>
      <c r="I301" s="14"/>
      <c r="J301" s="14"/>
      <c r="L301" s="14"/>
      <c r="M301" s="14"/>
      <c r="N301" s="14"/>
    </row>
    <row r="302" spans="1:14" x14ac:dyDescent="0.25">
      <c r="A302" s="14"/>
      <c r="B302" s="14"/>
      <c r="C302" s="331"/>
      <c r="D302" s="14"/>
      <c r="E302" s="14"/>
      <c r="F302" s="14"/>
      <c r="G302" s="14"/>
      <c r="H302" s="14"/>
      <c r="I302" s="14"/>
      <c r="J302" s="14"/>
      <c r="L302" s="14"/>
      <c r="M302" s="14"/>
      <c r="N302" s="14"/>
    </row>
    <row r="303" spans="1:14" x14ac:dyDescent="0.25">
      <c r="A303" s="14"/>
      <c r="B303" s="14"/>
      <c r="C303" s="331"/>
      <c r="D303" s="14"/>
      <c r="E303" s="14"/>
      <c r="F303" s="14"/>
      <c r="G303" s="14"/>
      <c r="H303" s="14"/>
      <c r="I303" s="14"/>
      <c r="J303" s="14"/>
      <c r="L303" s="14"/>
      <c r="M303" s="14"/>
      <c r="N303" s="14"/>
    </row>
    <row r="304" spans="1:14" x14ac:dyDescent="0.25">
      <c r="A304" s="14"/>
      <c r="B304" s="14"/>
      <c r="C304" s="331"/>
      <c r="D304" s="14"/>
      <c r="E304" s="14"/>
      <c r="F304" s="14"/>
      <c r="G304" s="14"/>
      <c r="H304" s="14"/>
      <c r="I304" s="14"/>
      <c r="J304" s="14"/>
      <c r="L304" s="14"/>
      <c r="M304" s="14"/>
      <c r="N304" s="14"/>
    </row>
    <row r="305" spans="1:14" x14ac:dyDescent="0.25">
      <c r="A305" s="14"/>
      <c r="B305" s="14"/>
      <c r="C305" s="331"/>
      <c r="D305" s="14"/>
      <c r="E305" s="14"/>
      <c r="F305" s="14"/>
      <c r="G305" s="14"/>
      <c r="H305" s="14"/>
      <c r="I305" s="14"/>
      <c r="J305" s="14"/>
      <c r="L305" s="14"/>
      <c r="M305" s="14"/>
      <c r="N305" s="14"/>
    </row>
    <row r="306" spans="1:14" x14ac:dyDescent="0.25">
      <c r="A306" s="14"/>
      <c r="B306" s="14"/>
      <c r="C306" s="331"/>
      <c r="D306" s="14"/>
      <c r="E306" s="14"/>
      <c r="F306" s="14"/>
      <c r="G306" s="14"/>
      <c r="H306" s="14"/>
      <c r="I306" s="14"/>
      <c r="J306" s="14"/>
      <c r="L306" s="14"/>
      <c r="M306" s="14"/>
      <c r="N306" s="14"/>
    </row>
    <row r="307" spans="1:14" x14ac:dyDescent="0.25">
      <c r="A307" s="14"/>
      <c r="B307" s="14"/>
      <c r="C307" s="331"/>
      <c r="D307" s="14"/>
      <c r="E307" s="14"/>
      <c r="F307" s="14"/>
      <c r="G307" s="14"/>
      <c r="H307" s="14"/>
      <c r="I307" s="14"/>
      <c r="J307" s="14"/>
      <c r="L307" s="14"/>
      <c r="M307" s="14"/>
      <c r="N307" s="14"/>
    </row>
    <row r="308" spans="1:14" x14ac:dyDescent="0.25">
      <c r="A308" s="14"/>
      <c r="B308" s="14"/>
      <c r="C308" s="331"/>
      <c r="D308" s="14"/>
      <c r="E308" s="14"/>
      <c r="F308" s="14"/>
      <c r="G308" s="14"/>
      <c r="H308" s="14"/>
      <c r="I308" s="14"/>
      <c r="J308" s="14"/>
      <c r="L308" s="14"/>
      <c r="M308" s="14"/>
      <c r="N308" s="14"/>
    </row>
    <row r="309" spans="1:14" x14ac:dyDescent="0.25">
      <c r="A309" s="14"/>
      <c r="B309" s="14"/>
      <c r="C309" s="331"/>
      <c r="D309" s="14"/>
      <c r="E309" s="14"/>
      <c r="F309" s="14"/>
      <c r="G309" s="14"/>
      <c r="H309" s="14"/>
      <c r="I309" s="14"/>
      <c r="J309" s="14"/>
      <c r="L309" s="14"/>
      <c r="M309" s="14"/>
      <c r="N309" s="14"/>
    </row>
    <row r="310" spans="1:14" x14ac:dyDescent="0.25">
      <c r="A310" s="14"/>
      <c r="B310" s="14"/>
      <c r="C310" s="331"/>
      <c r="D310" s="14"/>
      <c r="E310" s="14"/>
      <c r="F310" s="14"/>
      <c r="G310" s="14"/>
      <c r="H310" s="14"/>
      <c r="I310" s="14"/>
      <c r="J310" s="14"/>
      <c r="L310" s="14"/>
      <c r="M310" s="14"/>
      <c r="N310" s="14"/>
    </row>
    <row r="311" spans="1:14" x14ac:dyDescent="0.25">
      <c r="A311" s="14"/>
      <c r="B311" s="14"/>
      <c r="C311" s="331"/>
      <c r="D311" s="14"/>
      <c r="E311" s="14"/>
      <c r="F311" s="14"/>
      <c r="G311" s="14"/>
      <c r="H311" s="14"/>
      <c r="I311" s="14"/>
      <c r="J311" s="14"/>
      <c r="L311" s="14"/>
      <c r="M311" s="14"/>
      <c r="N311" s="14"/>
    </row>
    <row r="312" spans="1:14" x14ac:dyDescent="0.25">
      <c r="A312" s="14"/>
      <c r="B312" s="14"/>
      <c r="C312" s="331"/>
      <c r="D312" s="14"/>
      <c r="E312" s="14"/>
      <c r="F312" s="14"/>
      <c r="G312" s="14"/>
      <c r="H312" s="14"/>
      <c r="I312" s="14"/>
      <c r="J312" s="14"/>
      <c r="L312" s="14"/>
      <c r="M312" s="14"/>
      <c r="N312" s="14"/>
    </row>
    <row r="313" spans="1:14" x14ac:dyDescent="0.25">
      <c r="A313" s="14"/>
      <c r="B313" s="14"/>
      <c r="C313" s="331"/>
      <c r="D313" s="14"/>
      <c r="E313" s="14"/>
      <c r="F313" s="14"/>
      <c r="G313" s="14"/>
      <c r="H313" s="14"/>
      <c r="I313" s="14"/>
      <c r="J313" s="14"/>
      <c r="L313" s="14"/>
      <c r="M313" s="14"/>
      <c r="N313" s="14"/>
    </row>
    <row r="314" spans="1:14" x14ac:dyDescent="0.25">
      <c r="A314" s="14"/>
      <c r="B314" s="14"/>
      <c r="C314" s="331"/>
      <c r="D314" s="14"/>
      <c r="E314" s="14"/>
      <c r="F314" s="14"/>
      <c r="G314" s="14"/>
      <c r="H314" s="14"/>
      <c r="I314" s="14"/>
      <c r="J314" s="14"/>
      <c r="L314" s="14"/>
      <c r="M314" s="14"/>
      <c r="N314" s="14"/>
    </row>
    <row r="315" spans="1:14" x14ac:dyDescent="0.25">
      <c r="A315" s="14"/>
      <c r="B315" s="14"/>
      <c r="C315" s="331"/>
      <c r="D315" s="14"/>
      <c r="E315" s="14"/>
      <c r="F315" s="14"/>
      <c r="G315" s="14"/>
      <c r="H315" s="14"/>
      <c r="I315" s="14"/>
      <c r="J315" s="14"/>
      <c r="L315" s="14"/>
      <c r="M315" s="14"/>
      <c r="N315" s="14"/>
    </row>
    <row r="316" spans="1:14" x14ac:dyDescent="0.25">
      <c r="A316" s="14"/>
      <c r="B316" s="14"/>
      <c r="C316" s="331"/>
      <c r="D316" s="14"/>
      <c r="E316" s="14"/>
      <c r="F316" s="14"/>
      <c r="G316" s="14"/>
      <c r="H316" s="14"/>
      <c r="I316" s="14"/>
      <c r="J316" s="14"/>
      <c r="L316" s="14"/>
      <c r="M316" s="14"/>
      <c r="N316" s="14"/>
    </row>
    <row r="317" spans="1:14" x14ac:dyDescent="0.25">
      <c r="A317" s="14"/>
      <c r="B317" s="14"/>
      <c r="C317" s="331"/>
      <c r="D317" s="14"/>
      <c r="E317" s="14"/>
      <c r="F317" s="14"/>
      <c r="G317" s="14"/>
      <c r="H317" s="14"/>
      <c r="I317" s="14"/>
      <c r="J317" s="14"/>
      <c r="L317" s="14"/>
      <c r="M317" s="14"/>
      <c r="N317" s="14"/>
    </row>
    <row r="318" spans="1:14" x14ac:dyDescent="0.25">
      <c r="A318" s="14"/>
      <c r="B318" s="14"/>
      <c r="C318" s="331"/>
      <c r="D318" s="14"/>
      <c r="E318" s="14"/>
      <c r="F318" s="14"/>
      <c r="G318" s="14"/>
      <c r="H318" s="14"/>
      <c r="I318" s="14"/>
      <c r="J318" s="14"/>
      <c r="L318" s="14"/>
      <c r="M318" s="14"/>
      <c r="N318" s="14"/>
    </row>
    <row r="319" spans="1:14" x14ac:dyDescent="0.25">
      <c r="A319" s="14"/>
      <c r="B319" s="14"/>
      <c r="C319" s="331"/>
      <c r="D319" s="14"/>
      <c r="E319" s="14"/>
      <c r="F319" s="14"/>
      <c r="G319" s="14"/>
      <c r="H319" s="14"/>
      <c r="I319" s="14"/>
      <c r="J319" s="14"/>
      <c r="L319" s="14"/>
      <c r="M319" s="14"/>
      <c r="N319" s="14"/>
    </row>
    <row r="320" spans="1:14" x14ac:dyDescent="0.25">
      <c r="A320" s="14"/>
      <c r="B320" s="14"/>
      <c r="C320" s="331"/>
      <c r="D320" s="14"/>
      <c r="E320" s="14"/>
      <c r="F320" s="14"/>
      <c r="G320" s="14"/>
      <c r="H320" s="14"/>
      <c r="I320" s="14"/>
      <c r="J320" s="14"/>
      <c r="L320" s="14"/>
      <c r="M320" s="14"/>
      <c r="N320" s="14"/>
    </row>
    <row r="321" spans="1:14" x14ac:dyDescent="0.25">
      <c r="A321" s="14"/>
      <c r="B321" s="14"/>
      <c r="C321" s="331"/>
      <c r="D321" s="14"/>
      <c r="E321" s="14"/>
      <c r="F321" s="14"/>
      <c r="G321" s="14"/>
      <c r="H321" s="14"/>
      <c r="I321" s="14"/>
      <c r="J321" s="14"/>
      <c r="L321" s="14"/>
      <c r="M321" s="14"/>
      <c r="N321" s="14"/>
    </row>
    <row r="322" spans="1:14" x14ac:dyDescent="0.25">
      <c r="A322" s="14"/>
      <c r="B322" s="14"/>
      <c r="C322" s="331"/>
      <c r="D322" s="14"/>
      <c r="E322" s="14"/>
      <c r="F322" s="14"/>
      <c r="G322" s="14"/>
      <c r="H322" s="14"/>
      <c r="I322" s="14"/>
      <c r="J322" s="14"/>
      <c r="L322" s="14"/>
      <c r="M322" s="14"/>
      <c r="N322" s="14"/>
    </row>
    <row r="323" spans="1:14" x14ac:dyDescent="0.25">
      <c r="A323" s="14"/>
      <c r="B323" s="14"/>
      <c r="C323" s="331"/>
      <c r="D323" s="14"/>
      <c r="E323" s="14"/>
      <c r="F323" s="14"/>
      <c r="G323" s="14"/>
      <c r="H323" s="14"/>
      <c r="I323" s="14"/>
      <c r="J323" s="14"/>
      <c r="L323" s="14"/>
      <c r="M323" s="14"/>
      <c r="N323" s="14"/>
    </row>
    <row r="324" spans="1:14" x14ac:dyDescent="0.25">
      <c r="A324" s="14"/>
      <c r="B324" s="14"/>
      <c r="C324" s="331"/>
      <c r="D324" s="14"/>
      <c r="E324" s="14"/>
      <c r="F324" s="14"/>
      <c r="G324" s="14"/>
      <c r="H324" s="14"/>
      <c r="I324" s="14"/>
      <c r="J324" s="14"/>
      <c r="L324" s="14"/>
      <c r="M324" s="14"/>
      <c r="N324" s="14"/>
    </row>
    <row r="325" spans="1:14" x14ac:dyDescent="0.25">
      <c r="A325" s="14"/>
      <c r="B325" s="14"/>
      <c r="C325" s="331"/>
      <c r="D325" s="14"/>
      <c r="E325" s="14"/>
      <c r="F325" s="14"/>
      <c r="G325" s="14"/>
      <c r="H325" s="14"/>
      <c r="I325" s="14"/>
      <c r="J325" s="14"/>
      <c r="L325" s="14"/>
      <c r="M325" s="14"/>
      <c r="N325" s="14"/>
    </row>
    <row r="326" spans="1:14" x14ac:dyDescent="0.25">
      <c r="A326" s="14"/>
      <c r="B326" s="14"/>
      <c r="C326" s="331"/>
      <c r="D326" s="14"/>
      <c r="E326" s="14"/>
      <c r="F326" s="14"/>
      <c r="G326" s="14"/>
      <c r="H326" s="14"/>
      <c r="I326" s="14"/>
      <c r="J326" s="14"/>
      <c r="L326" s="14"/>
      <c r="M326" s="14"/>
      <c r="N326" s="14"/>
    </row>
    <row r="327" spans="1:14" x14ac:dyDescent="0.25">
      <c r="A327" s="14"/>
      <c r="B327" s="14"/>
      <c r="C327" s="331"/>
      <c r="D327" s="14"/>
      <c r="E327" s="14"/>
      <c r="F327" s="14"/>
      <c r="G327" s="14"/>
      <c r="H327" s="14"/>
      <c r="I327" s="14"/>
      <c r="J327" s="14"/>
      <c r="L327" s="14"/>
      <c r="M327" s="14"/>
      <c r="N327" s="14"/>
    </row>
    <row r="328" spans="1:14" x14ac:dyDescent="0.25">
      <c r="A328" s="14"/>
      <c r="B328" s="14"/>
      <c r="C328" s="331"/>
      <c r="D328" s="14"/>
      <c r="E328" s="14"/>
      <c r="F328" s="14"/>
      <c r="G328" s="14"/>
      <c r="H328" s="14"/>
      <c r="I328" s="14"/>
      <c r="J328" s="14"/>
      <c r="L328" s="14"/>
      <c r="M328" s="14"/>
      <c r="N328" s="14"/>
    </row>
    <row r="329" spans="1:14" x14ac:dyDescent="0.25">
      <c r="A329" s="14"/>
      <c r="B329" s="14"/>
      <c r="C329" s="331"/>
      <c r="D329" s="14"/>
      <c r="E329" s="14"/>
      <c r="F329" s="14"/>
      <c r="G329" s="14"/>
      <c r="H329" s="14"/>
      <c r="I329" s="14"/>
      <c r="J329" s="14"/>
      <c r="L329" s="14"/>
      <c r="M329" s="14"/>
      <c r="N329" s="14"/>
    </row>
    <row r="330" spans="1:14" x14ac:dyDescent="0.25">
      <c r="A330" s="14"/>
      <c r="B330" s="14"/>
      <c r="C330" s="331"/>
      <c r="D330" s="14"/>
      <c r="E330" s="14"/>
      <c r="F330" s="14"/>
      <c r="G330" s="14"/>
      <c r="H330" s="14"/>
      <c r="I330" s="14"/>
      <c r="J330" s="14"/>
      <c r="L330" s="14"/>
      <c r="M330" s="14"/>
      <c r="N330" s="14"/>
    </row>
    <row r="331" spans="1:14" x14ac:dyDescent="0.25">
      <c r="A331" s="14"/>
      <c r="B331" s="14"/>
      <c r="C331" s="331"/>
      <c r="D331" s="14"/>
      <c r="E331" s="14"/>
      <c r="F331" s="14"/>
      <c r="G331" s="14"/>
      <c r="H331" s="14"/>
      <c r="I331" s="14"/>
      <c r="J331" s="14"/>
      <c r="L331" s="14"/>
      <c r="M331" s="14"/>
      <c r="N331" s="14"/>
    </row>
    <row r="332" spans="1:14" x14ac:dyDescent="0.25">
      <c r="A332" s="14"/>
      <c r="B332" s="14"/>
      <c r="C332" s="331"/>
      <c r="D332" s="14"/>
      <c r="E332" s="14"/>
      <c r="F332" s="14"/>
      <c r="G332" s="14"/>
      <c r="H332" s="14"/>
      <c r="I332" s="14"/>
      <c r="J332" s="14"/>
      <c r="L332" s="14"/>
      <c r="M332" s="14"/>
      <c r="N332" s="14"/>
    </row>
    <row r="333" spans="1:14" x14ac:dyDescent="0.25">
      <c r="A333" s="14"/>
      <c r="B333" s="14"/>
      <c r="C333" s="331"/>
      <c r="D333" s="14"/>
      <c r="E333" s="14"/>
      <c r="F333" s="14"/>
      <c r="G333" s="14"/>
      <c r="H333" s="14"/>
      <c r="I333" s="14"/>
      <c r="J333" s="14"/>
      <c r="L333" s="14"/>
      <c r="M333" s="14"/>
      <c r="N333" s="14"/>
    </row>
    <row r="334" spans="1:14" x14ac:dyDescent="0.25">
      <c r="A334" s="14"/>
      <c r="B334" s="14"/>
      <c r="C334" s="331"/>
      <c r="D334" s="14"/>
      <c r="E334" s="14"/>
      <c r="F334" s="14"/>
      <c r="G334" s="14"/>
      <c r="H334" s="14"/>
      <c r="I334" s="14"/>
      <c r="J334" s="14"/>
      <c r="L334" s="14"/>
      <c r="M334" s="14"/>
      <c r="N334" s="14"/>
    </row>
    <row r="335" spans="1:14" x14ac:dyDescent="0.25">
      <c r="A335" s="14"/>
      <c r="B335" s="14"/>
      <c r="C335" s="331"/>
      <c r="D335" s="14"/>
      <c r="E335" s="14"/>
      <c r="F335" s="14"/>
      <c r="G335" s="14"/>
      <c r="H335" s="14"/>
      <c r="I335" s="14"/>
      <c r="J335" s="14"/>
      <c r="L335" s="14"/>
      <c r="M335" s="14"/>
      <c r="N335" s="14"/>
    </row>
    <row r="336" spans="1:14" x14ac:dyDescent="0.25">
      <c r="A336" s="14"/>
      <c r="B336" s="14"/>
      <c r="C336" s="331"/>
      <c r="D336" s="14"/>
      <c r="E336" s="14"/>
      <c r="F336" s="14"/>
      <c r="G336" s="14"/>
      <c r="H336" s="14"/>
      <c r="I336" s="14"/>
      <c r="J336" s="14"/>
      <c r="L336" s="14"/>
      <c r="M336" s="14"/>
      <c r="N336" s="14"/>
    </row>
    <row r="337" spans="1:14" x14ac:dyDescent="0.25">
      <c r="A337" s="14"/>
      <c r="B337" s="14"/>
      <c r="C337" s="331"/>
      <c r="D337" s="14"/>
      <c r="E337" s="14"/>
      <c r="F337" s="14"/>
      <c r="G337" s="14"/>
      <c r="H337" s="14"/>
      <c r="I337" s="14"/>
      <c r="J337" s="14"/>
      <c r="L337" s="14"/>
      <c r="M337" s="14"/>
      <c r="N337" s="14"/>
    </row>
    <row r="338" spans="1:14" x14ac:dyDescent="0.25">
      <c r="A338" s="14"/>
      <c r="B338" s="14"/>
      <c r="C338" s="331"/>
      <c r="D338" s="14"/>
      <c r="E338" s="14"/>
      <c r="F338" s="14"/>
      <c r="G338" s="14"/>
      <c r="H338" s="14"/>
      <c r="I338" s="14"/>
      <c r="J338" s="14"/>
      <c r="L338" s="14"/>
      <c r="M338" s="14"/>
      <c r="N338" s="14"/>
    </row>
    <row r="339" spans="1:14" x14ac:dyDescent="0.25">
      <c r="A339" s="14"/>
      <c r="B339" s="14"/>
      <c r="C339" s="331"/>
      <c r="D339" s="14"/>
      <c r="E339" s="14"/>
      <c r="F339" s="14"/>
      <c r="G339" s="14"/>
      <c r="H339" s="14"/>
      <c r="I339" s="14"/>
      <c r="J339" s="14"/>
      <c r="L339" s="14"/>
      <c r="M339" s="14"/>
      <c r="N339" s="14"/>
    </row>
    <row r="340" spans="1:14" x14ac:dyDescent="0.25">
      <c r="A340" s="14"/>
      <c r="B340" s="14"/>
      <c r="C340" s="331"/>
      <c r="D340" s="14"/>
      <c r="E340" s="14"/>
      <c r="F340" s="14"/>
      <c r="G340" s="14"/>
      <c r="H340" s="14"/>
      <c r="I340" s="14"/>
      <c r="J340" s="14"/>
      <c r="L340" s="14"/>
      <c r="M340" s="14"/>
      <c r="N340" s="14"/>
    </row>
    <row r="341" spans="1:14" x14ac:dyDescent="0.25">
      <c r="A341" s="14"/>
      <c r="B341" s="14"/>
      <c r="C341" s="331"/>
      <c r="D341" s="14"/>
      <c r="E341" s="14"/>
      <c r="F341" s="14"/>
      <c r="G341" s="14"/>
      <c r="H341" s="14"/>
      <c r="I341" s="14"/>
      <c r="J341" s="14"/>
      <c r="L341" s="14"/>
      <c r="M341" s="14"/>
      <c r="N341" s="14"/>
    </row>
    <row r="342" spans="1:14" x14ac:dyDescent="0.25">
      <c r="A342" s="14"/>
      <c r="B342" s="14"/>
      <c r="C342" s="331"/>
      <c r="D342" s="14"/>
      <c r="E342" s="14"/>
      <c r="F342" s="14"/>
      <c r="G342" s="14"/>
      <c r="H342" s="14"/>
      <c r="I342" s="14"/>
      <c r="J342" s="14"/>
      <c r="L342" s="14"/>
      <c r="M342" s="14"/>
      <c r="N342" s="14"/>
    </row>
    <row r="343" spans="1:14" x14ac:dyDescent="0.25">
      <c r="A343" s="14"/>
      <c r="B343" s="14"/>
      <c r="C343" s="331"/>
      <c r="D343" s="14"/>
      <c r="E343" s="14"/>
      <c r="F343" s="14"/>
      <c r="G343" s="14"/>
      <c r="H343" s="14"/>
      <c r="I343" s="14"/>
      <c r="J343" s="14"/>
      <c r="L343" s="14"/>
      <c r="M343" s="14"/>
      <c r="N343" s="14"/>
    </row>
    <row r="344" spans="1:14" x14ac:dyDescent="0.25">
      <c r="A344" s="14"/>
      <c r="B344" s="14"/>
      <c r="C344" s="331"/>
      <c r="D344" s="14"/>
      <c r="E344" s="14"/>
      <c r="F344" s="14"/>
      <c r="G344" s="14"/>
      <c r="H344" s="14"/>
      <c r="I344" s="14"/>
      <c r="J344" s="14"/>
      <c r="L344" s="14"/>
      <c r="M344" s="14"/>
      <c r="N344" s="14"/>
    </row>
    <row r="345" spans="1:14" x14ac:dyDescent="0.25">
      <c r="A345" s="14"/>
      <c r="B345" s="14"/>
      <c r="C345" s="331"/>
      <c r="D345" s="14"/>
      <c r="E345" s="14"/>
      <c r="F345" s="14"/>
      <c r="G345" s="14"/>
      <c r="H345" s="14"/>
      <c r="I345" s="14"/>
      <c r="J345" s="14"/>
      <c r="L345" s="14"/>
      <c r="M345" s="14"/>
      <c r="N345" s="14"/>
    </row>
    <row r="346" spans="1:14" x14ac:dyDescent="0.25">
      <c r="A346" s="14"/>
      <c r="B346" s="14"/>
      <c r="C346" s="331"/>
      <c r="D346" s="14"/>
      <c r="E346" s="14"/>
      <c r="F346" s="14"/>
      <c r="G346" s="14"/>
      <c r="H346" s="14"/>
      <c r="I346" s="14"/>
      <c r="J346" s="14"/>
      <c r="L346" s="14"/>
      <c r="M346" s="14"/>
      <c r="N346" s="14"/>
    </row>
    <row r="347" spans="1:14" x14ac:dyDescent="0.25">
      <c r="A347" s="14"/>
      <c r="B347" s="14"/>
      <c r="C347" s="331"/>
      <c r="D347" s="14"/>
      <c r="E347" s="14"/>
      <c r="F347" s="14"/>
      <c r="G347" s="14"/>
      <c r="H347" s="14"/>
      <c r="I347" s="14"/>
      <c r="J347" s="14"/>
      <c r="L347" s="14"/>
      <c r="M347" s="14"/>
      <c r="N347" s="14"/>
    </row>
    <row r="348" spans="1:14" x14ac:dyDescent="0.25">
      <c r="A348" s="14"/>
      <c r="B348" s="14"/>
      <c r="C348" s="331"/>
      <c r="D348" s="14"/>
      <c r="E348" s="14"/>
      <c r="F348" s="14"/>
      <c r="G348" s="14"/>
      <c r="H348" s="14"/>
      <c r="I348" s="14"/>
      <c r="J348" s="14"/>
      <c r="L348" s="14"/>
      <c r="M348" s="14"/>
      <c r="N348" s="14"/>
    </row>
    <row r="349" spans="1:14" x14ac:dyDescent="0.25">
      <c r="A349" s="14"/>
      <c r="B349" s="14"/>
      <c r="C349" s="331"/>
      <c r="D349" s="14"/>
      <c r="E349" s="14"/>
      <c r="F349" s="14"/>
      <c r="G349" s="14"/>
      <c r="H349" s="14"/>
      <c r="I349" s="14"/>
      <c r="J349" s="14"/>
      <c r="L349" s="14"/>
      <c r="M349" s="14"/>
      <c r="N349" s="14"/>
    </row>
    <row r="350" spans="1:14" x14ac:dyDescent="0.25">
      <c r="C350" s="330"/>
    </row>
    <row r="351" spans="1:14" x14ac:dyDescent="0.25">
      <c r="C351" s="330"/>
    </row>
    <row r="352" spans="1:14" x14ac:dyDescent="0.25">
      <c r="C352" s="330"/>
    </row>
    <row r="353" spans="3:3" x14ac:dyDescent="0.25">
      <c r="C353" s="330"/>
    </row>
    <row r="354" spans="3:3" x14ac:dyDescent="0.25">
      <c r="C354" s="330"/>
    </row>
    <row r="355" spans="3:3" x14ac:dyDescent="0.25">
      <c r="C355" s="330"/>
    </row>
    <row r="356" spans="3:3" x14ac:dyDescent="0.25">
      <c r="C356" s="330"/>
    </row>
    <row r="357" spans="3:3" x14ac:dyDescent="0.25">
      <c r="C357" s="330"/>
    </row>
    <row r="358" spans="3:3" x14ac:dyDescent="0.25">
      <c r="C358" s="330"/>
    </row>
    <row r="359" spans="3:3" x14ac:dyDescent="0.25">
      <c r="C359" s="330"/>
    </row>
    <row r="360" spans="3:3" x14ac:dyDescent="0.25">
      <c r="C360" s="330"/>
    </row>
    <row r="361" spans="3:3" x14ac:dyDescent="0.25">
      <c r="C361" s="330"/>
    </row>
    <row r="362" spans="3:3" x14ac:dyDescent="0.25">
      <c r="C362" s="330"/>
    </row>
    <row r="363" spans="3:3" x14ac:dyDescent="0.25">
      <c r="C363" s="330"/>
    </row>
    <row r="364" spans="3:3" x14ac:dyDescent="0.25">
      <c r="C364" s="330"/>
    </row>
    <row r="365" spans="3:3" x14ac:dyDescent="0.25">
      <c r="C365" s="330"/>
    </row>
    <row r="366" spans="3:3" x14ac:dyDescent="0.25">
      <c r="C366" s="330"/>
    </row>
    <row r="367" spans="3:3" x14ac:dyDescent="0.25">
      <c r="C367" s="330"/>
    </row>
    <row r="368" spans="3:3" x14ac:dyDescent="0.25">
      <c r="C368" s="330"/>
    </row>
    <row r="369" spans="3:3" x14ac:dyDescent="0.25">
      <c r="C369" s="330"/>
    </row>
    <row r="370" spans="3:3" x14ac:dyDescent="0.25">
      <c r="C370" s="330"/>
    </row>
    <row r="371" spans="3:3" x14ac:dyDescent="0.25">
      <c r="C371" s="330"/>
    </row>
    <row r="372" spans="3:3" x14ac:dyDescent="0.25">
      <c r="C372" s="330"/>
    </row>
    <row r="373" spans="3:3" x14ac:dyDescent="0.25">
      <c r="C373" s="330"/>
    </row>
    <row r="374" spans="3:3" x14ac:dyDescent="0.25">
      <c r="C374" s="330"/>
    </row>
    <row r="375" spans="3:3" x14ac:dyDescent="0.25">
      <c r="C375" s="330"/>
    </row>
    <row r="376" spans="3:3" x14ac:dyDescent="0.25">
      <c r="C376" s="330"/>
    </row>
    <row r="377" spans="3:3" x14ac:dyDescent="0.25">
      <c r="C377" s="330"/>
    </row>
    <row r="378" spans="3:3" x14ac:dyDescent="0.25">
      <c r="C378" s="330"/>
    </row>
    <row r="379" spans="3:3" x14ac:dyDescent="0.25">
      <c r="C379" s="330"/>
    </row>
    <row r="380" spans="3:3" x14ac:dyDescent="0.25">
      <c r="C380" s="330"/>
    </row>
    <row r="381" spans="3:3" x14ac:dyDescent="0.25">
      <c r="C381" s="330"/>
    </row>
    <row r="382" spans="3:3" x14ac:dyDescent="0.25">
      <c r="C382" s="330"/>
    </row>
    <row r="383" spans="3:3" x14ac:dyDescent="0.25">
      <c r="C383" s="330"/>
    </row>
    <row r="384" spans="3:3" x14ac:dyDescent="0.25">
      <c r="C384" s="330"/>
    </row>
    <row r="385" spans="3:3" x14ac:dyDescent="0.25">
      <c r="C385" s="330"/>
    </row>
    <row r="386" spans="3:3" x14ac:dyDescent="0.25">
      <c r="C386" s="330"/>
    </row>
    <row r="387" spans="3:3" x14ac:dyDescent="0.25">
      <c r="C387" s="330"/>
    </row>
    <row r="388" spans="3:3" x14ac:dyDescent="0.25">
      <c r="C388" s="330"/>
    </row>
    <row r="389" spans="3:3" x14ac:dyDescent="0.25">
      <c r="C389" s="330"/>
    </row>
    <row r="390" spans="3:3" x14ac:dyDescent="0.25">
      <c r="C390" s="330"/>
    </row>
    <row r="391" spans="3:3" x14ac:dyDescent="0.25">
      <c r="C391" s="330"/>
    </row>
    <row r="392" spans="3:3" x14ac:dyDescent="0.25">
      <c r="C392" s="330"/>
    </row>
    <row r="393" spans="3:3" x14ac:dyDescent="0.25">
      <c r="C393" s="330"/>
    </row>
    <row r="394" spans="3:3" x14ac:dyDescent="0.25">
      <c r="C394" s="330"/>
    </row>
    <row r="395" spans="3:3" x14ac:dyDescent="0.25">
      <c r="C395" s="330"/>
    </row>
    <row r="396" spans="3:3" x14ac:dyDescent="0.25">
      <c r="C396" s="330"/>
    </row>
    <row r="397" spans="3:3" x14ac:dyDescent="0.25">
      <c r="C397" s="330"/>
    </row>
    <row r="398" spans="3:3" x14ac:dyDescent="0.25">
      <c r="C398" s="330"/>
    </row>
    <row r="399" spans="3:3" x14ac:dyDescent="0.25">
      <c r="C399" s="330"/>
    </row>
    <row r="400" spans="3:3" x14ac:dyDescent="0.25">
      <c r="C400" s="330"/>
    </row>
    <row r="401" spans="3:3" x14ac:dyDescent="0.25">
      <c r="C401" s="330"/>
    </row>
    <row r="402" spans="3:3" x14ac:dyDescent="0.25">
      <c r="C402" s="330"/>
    </row>
    <row r="403" spans="3:3" x14ac:dyDescent="0.25">
      <c r="C403" s="330"/>
    </row>
    <row r="404" spans="3:3" x14ac:dyDescent="0.25">
      <c r="C404" s="330"/>
    </row>
    <row r="405" spans="3:3" x14ac:dyDescent="0.25">
      <c r="C405" s="330"/>
    </row>
    <row r="406" spans="3:3" x14ac:dyDescent="0.25">
      <c r="C406" s="330"/>
    </row>
    <row r="407" spans="3:3" x14ac:dyDescent="0.25">
      <c r="C407" s="330"/>
    </row>
    <row r="408" spans="3:3" x14ac:dyDescent="0.25">
      <c r="C408" s="330"/>
    </row>
    <row r="409" spans="3:3" x14ac:dyDescent="0.25">
      <c r="C409" s="330"/>
    </row>
    <row r="410" spans="3:3" x14ac:dyDescent="0.25">
      <c r="C410" s="330"/>
    </row>
    <row r="411" spans="3:3" x14ac:dyDescent="0.25">
      <c r="C411" s="330"/>
    </row>
    <row r="412" spans="3:3" x14ac:dyDescent="0.25">
      <c r="C412" s="330"/>
    </row>
    <row r="413" spans="3:3" x14ac:dyDescent="0.25">
      <c r="C413" s="330"/>
    </row>
    <row r="414" spans="3:3" x14ac:dyDescent="0.25">
      <c r="C414" s="330"/>
    </row>
    <row r="415" spans="3:3" x14ac:dyDescent="0.25">
      <c r="C415" s="330"/>
    </row>
    <row r="416" spans="3:3" x14ac:dyDescent="0.25">
      <c r="C416" s="330"/>
    </row>
    <row r="417" spans="3:3" x14ac:dyDescent="0.25">
      <c r="C417" s="330"/>
    </row>
    <row r="418" spans="3:3" x14ac:dyDescent="0.25">
      <c r="C418" s="330"/>
    </row>
    <row r="419" spans="3:3" x14ac:dyDescent="0.25">
      <c r="C419" s="330"/>
    </row>
    <row r="420" spans="3:3" x14ac:dyDescent="0.25">
      <c r="C420" s="330"/>
    </row>
    <row r="421" spans="3:3" x14ac:dyDescent="0.25">
      <c r="C421" s="330"/>
    </row>
    <row r="422" spans="3:3" x14ac:dyDescent="0.25">
      <c r="C422" s="330"/>
    </row>
    <row r="423" spans="3:3" x14ac:dyDescent="0.25">
      <c r="C423" s="330"/>
    </row>
    <row r="424" spans="3:3" x14ac:dyDescent="0.25">
      <c r="C424" s="330"/>
    </row>
    <row r="425" spans="3:3" x14ac:dyDescent="0.25">
      <c r="C425" s="330"/>
    </row>
    <row r="426" spans="3:3" x14ac:dyDescent="0.25">
      <c r="C426" s="330"/>
    </row>
    <row r="427" spans="3:3" x14ac:dyDescent="0.25">
      <c r="C427" s="330"/>
    </row>
    <row r="428" spans="3:3" x14ac:dyDescent="0.25">
      <c r="C428" s="330"/>
    </row>
    <row r="429" spans="3:3" x14ac:dyDescent="0.25">
      <c r="C429" s="330"/>
    </row>
    <row r="430" spans="3:3" x14ac:dyDescent="0.25">
      <c r="C430" s="330"/>
    </row>
    <row r="431" spans="3:3" x14ac:dyDescent="0.25">
      <c r="C431" s="330"/>
    </row>
    <row r="432" spans="3:3" x14ac:dyDescent="0.25">
      <c r="C432" s="330"/>
    </row>
    <row r="433" spans="3:3" x14ac:dyDescent="0.25">
      <c r="C433" s="330"/>
    </row>
    <row r="434" spans="3:3" x14ac:dyDescent="0.25">
      <c r="C434" s="330"/>
    </row>
    <row r="435" spans="3:3" x14ac:dyDescent="0.25">
      <c r="C435" s="330"/>
    </row>
    <row r="436" spans="3:3" x14ac:dyDescent="0.25">
      <c r="C436" s="330"/>
    </row>
    <row r="437" spans="3:3" x14ac:dyDescent="0.25">
      <c r="C437" s="330"/>
    </row>
    <row r="438" spans="3:3" x14ac:dyDescent="0.25">
      <c r="C438" s="330"/>
    </row>
    <row r="439" spans="3:3" x14ac:dyDescent="0.25">
      <c r="C439" s="330"/>
    </row>
    <row r="440" spans="3:3" x14ac:dyDescent="0.25">
      <c r="C440" s="330"/>
    </row>
    <row r="441" spans="3:3" x14ac:dyDescent="0.25">
      <c r="C441" s="330"/>
    </row>
    <row r="442" spans="3:3" x14ac:dyDescent="0.25">
      <c r="C442" s="330"/>
    </row>
    <row r="443" spans="3:3" x14ac:dyDescent="0.25">
      <c r="C443" s="330"/>
    </row>
    <row r="444" spans="3:3" x14ac:dyDescent="0.25">
      <c r="C444" s="330"/>
    </row>
    <row r="445" spans="3:3" x14ac:dyDescent="0.25">
      <c r="C445" s="330"/>
    </row>
    <row r="446" spans="3:3" x14ac:dyDescent="0.25">
      <c r="C446" s="330"/>
    </row>
    <row r="447" spans="3:3" x14ac:dyDescent="0.25">
      <c r="C447" s="330"/>
    </row>
    <row r="448" spans="3:3" x14ac:dyDescent="0.25">
      <c r="C448" s="330"/>
    </row>
    <row r="449" spans="3:3" x14ac:dyDescent="0.25">
      <c r="C449" s="330"/>
    </row>
    <row r="450" spans="3:3" x14ac:dyDescent="0.25">
      <c r="C450" s="330"/>
    </row>
    <row r="451" spans="3:3" x14ac:dyDescent="0.25">
      <c r="C451" s="330"/>
    </row>
    <row r="452" spans="3:3" x14ac:dyDescent="0.25">
      <c r="C452" s="330"/>
    </row>
    <row r="453" spans="3:3" x14ac:dyDescent="0.25">
      <c r="C453" s="330"/>
    </row>
    <row r="454" spans="3:3" x14ac:dyDescent="0.25">
      <c r="C454" s="330"/>
    </row>
    <row r="455" spans="3:3" x14ac:dyDescent="0.25">
      <c r="C455" s="330"/>
    </row>
    <row r="456" spans="3:3" x14ac:dyDescent="0.25">
      <c r="C456" s="330"/>
    </row>
    <row r="457" spans="3:3" x14ac:dyDescent="0.25">
      <c r="C457" s="330"/>
    </row>
    <row r="458" spans="3:3" x14ac:dyDescent="0.25">
      <c r="C458" s="330"/>
    </row>
    <row r="459" spans="3:3" x14ac:dyDescent="0.25">
      <c r="C459" s="330"/>
    </row>
    <row r="460" spans="3:3" x14ac:dyDescent="0.25">
      <c r="C460" s="330"/>
    </row>
    <row r="461" spans="3:3" x14ac:dyDescent="0.25">
      <c r="C461" s="330"/>
    </row>
    <row r="462" spans="3:3" x14ac:dyDescent="0.25">
      <c r="C462" s="330"/>
    </row>
    <row r="463" spans="3:3" x14ac:dyDescent="0.25">
      <c r="C463" s="330"/>
    </row>
    <row r="464" spans="3:3" x14ac:dyDescent="0.25">
      <c r="C464" s="330"/>
    </row>
    <row r="465" spans="3:3" x14ac:dyDescent="0.25">
      <c r="C465" s="330"/>
    </row>
    <row r="466" spans="3:3" x14ac:dyDescent="0.25">
      <c r="C466" s="330"/>
    </row>
    <row r="467" spans="3:3" x14ac:dyDescent="0.25">
      <c r="C467" s="330"/>
    </row>
    <row r="468" spans="3:3" x14ac:dyDescent="0.25">
      <c r="C468" s="330"/>
    </row>
    <row r="469" spans="3:3" x14ac:dyDescent="0.25">
      <c r="C469" s="330"/>
    </row>
    <row r="470" spans="3:3" x14ac:dyDescent="0.25">
      <c r="C470" s="330"/>
    </row>
    <row r="471" spans="3:3" x14ac:dyDescent="0.25">
      <c r="C471" s="330"/>
    </row>
    <row r="472" spans="3:3" x14ac:dyDescent="0.25">
      <c r="C472" s="330"/>
    </row>
    <row r="473" spans="3:3" x14ac:dyDescent="0.25">
      <c r="C473" s="330"/>
    </row>
    <row r="474" spans="3:3" x14ac:dyDescent="0.25">
      <c r="C474" s="330"/>
    </row>
    <row r="475" spans="3:3" x14ac:dyDescent="0.25">
      <c r="C475" s="330"/>
    </row>
    <row r="476" spans="3:3" x14ac:dyDescent="0.25">
      <c r="C476" s="330"/>
    </row>
    <row r="477" spans="3:3" x14ac:dyDescent="0.25">
      <c r="C477" s="330"/>
    </row>
    <row r="478" spans="3:3" x14ac:dyDescent="0.25">
      <c r="C478" s="330"/>
    </row>
    <row r="479" spans="3:3" x14ac:dyDescent="0.25">
      <c r="C479" s="330"/>
    </row>
    <row r="480" spans="3:3" x14ac:dyDescent="0.25">
      <c r="C480" s="330"/>
    </row>
    <row r="481" spans="3:3" x14ac:dyDescent="0.25">
      <c r="C481" s="330"/>
    </row>
    <row r="482" spans="3:3" x14ac:dyDescent="0.25">
      <c r="C482" s="330"/>
    </row>
    <row r="483" spans="3:3" x14ac:dyDescent="0.25">
      <c r="C483" s="330"/>
    </row>
    <row r="484" spans="3:3" x14ac:dyDescent="0.25">
      <c r="C484" s="330"/>
    </row>
    <row r="485" spans="3:3" x14ac:dyDescent="0.25">
      <c r="C485" s="330"/>
    </row>
    <row r="486" spans="3:3" x14ac:dyDescent="0.25">
      <c r="C486" s="330"/>
    </row>
    <row r="487" spans="3:3" x14ac:dyDescent="0.25">
      <c r="C487" s="330"/>
    </row>
    <row r="488" spans="3:3" x14ac:dyDescent="0.25">
      <c r="C488" s="330"/>
    </row>
    <row r="489" spans="3:3" x14ac:dyDescent="0.25">
      <c r="C489" s="330"/>
    </row>
    <row r="490" spans="3:3" x14ac:dyDescent="0.25">
      <c r="C490" s="330"/>
    </row>
    <row r="491" spans="3:3" x14ac:dyDescent="0.25">
      <c r="C491" s="330"/>
    </row>
    <row r="492" spans="3:3" x14ac:dyDescent="0.25">
      <c r="C492" s="330"/>
    </row>
    <row r="493" spans="3:3" x14ac:dyDescent="0.25">
      <c r="C493" s="330"/>
    </row>
    <row r="494" spans="3:3" x14ac:dyDescent="0.25">
      <c r="C494" s="330"/>
    </row>
    <row r="495" spans="3:3" x14ac:dyDescent="0.25">
      <c r="C495" s="330"/>
    </row>
    <row r="496" spans="3:3" x14ac:dyDescent="0.25">
      <c r="C496" s="330"/>
    </row>
    <row r="497" spans="3:3" x14ac:dyDescent="0.25">
      <c r="C497" s="330"/>
    </row>
    <row r="498" spans="3:3" x14ac:dyDescent="0.25">
      <c r="C498" s="330"/>
    </row>
    <row r="499" spans="3:3" x14ac:dyDescent="0.25">
      <c r="C499" s="330"/>
    </row>
    <row r="500" spans="3:3" x14ac:dyDescent="0.25">
      <c r="C500" s="330"/>
    </row>
    <row r="501" spans="3:3" x14ac:dyDescent="0.25">
      <c r="C501" s="330"/>
    </row>
    <row r="502" spans="3:3" x14ac:dyDescent="0.25">
      <c r="C502" s="330"/>
    </row>
    <row r="503" spans="3:3" x14ac:dyDescent="0.25">
      <c r="C503" s="330"/>
    </row>
    <row r="504" spans="3:3" x14ac:dyDescent="0.25">
      <c r="C504" s="330"/>
    </row>
    <row r="505" spans="3:3" x14ac:dyDescent="0.25">
      <c r="C505" s="330"/>
    </row>
    <row r="506" spans="3:3" x14ac:dyDescent="0.25">
      <c r="C506" s="330"/>
    </row>
    <row r="507" spans="3:3" x14ac:dyDescent="0.25">
      <c r="C507" s="330"/>
    </row>
    <row r="508" spans="3:3" x14ac:dyDescent="0.25">
      <c r="C508" s="330"/>
    </row>
    <row r="509" spans="3:3" x14ac:dyDescent="0.25">
      <c r="C509" s="330"/>
    </row>
    <row r="510" spans="3:3" x14ac:dyDescent="0.25">
      <c r="C510" s="330"/>
    </row>
    <row r="511" spans="3:3" x14ac:dyDescent="0.25">
      <c r="C511" s="330"/>
    </row>
    <row r="512" spans="3:3" x14ac:dyDescent="0.25">
      <c r="C512" s="330"/>
    </row>
    <row r="513" spans="3:3" x14ac:dyDescent="0.25">
      <c r="C513" s="330"/>
    </row>
    <row r="514" spans="3:3" x14ac:dyDescent="0.25">
      <c r="C514" s="330"/>
    </row>
    <row r="515" spans="3:3" x14ac:dyDescent="0.25">
      <c r="C515" s="330"/>
    </row>
    <row r="516" spans="3:3" x14ac:dyDescent="0.25">
      <c r="C516" s="330"/>
    </row>
    <row r="517" spans="3:3" x14ac:dyDescent="0.25">
      <c r="C517" s="330"/>
    </row>
    <row r="518" spans="3:3" x14ac:dyDescent="0.25">
      <c r="C518" s="330"/>
    </row>
    <row r="519" spans="3:3" x14ac:dyDescent="0.25">
      <c r="C519" s="330"/>
    </row>
    <row r="520" spans="3:3" x14ac:dyDescent="0.25">
      <c r="C520" s="330"/>
    </row>
    <row r="521" spans="3:3" x14ac:dyDescent="0.25">
      <c r="C521" s="330"/>
    </row>
    <row r="522" spans="3:3" x14ac:dyDescent="0.25">
      <c r="C522" s="330"/>
    </row>
    <row r="523" spans="3:3" x14ac:dyDescent="0.25">
      <c r="C523" s="330"/>
    </row>
    <row r="524" spans="3:3" x14ac:dyDescent="0.25">
      <c r="C524" s="330"/>
    </row>
    <row r="525" spans="3:3" x14ac:dyDescent="0.25">
      <c r="C525" s="330"/>
    </row>
    <row r="526" spans="3:3" x14ac:dyDescent="0.25">
      <c r="C526" s="330"/>
    </row>
    <row r="527" spans="3:3" x14ac:dyDescent="0.25">
      <c r="C527" s="330"/>
    </row>
    <row r="528" spans="3:3" x14ac:dyDescent="0.25">
      <c r="C528" s="330"/>
    </row>
    <row r="529" spans="3:3" x14ac:dyDescent="0.25">
      <c r="C529" s="330"/>
    </row>
    <row r="530" spans="3:3" x14ac:dyDescent="0.25">
      <c r="C530" s="330"/>
    </row>
    <row r="531" spans="3:3" x14ac:dyDescent="0.25">
      <c r="C531" s="330"/>
    </row>
    <row r="532" spans="3:3" x14ac:dyDescent="0.25">
      <c r="C532" s="330"/>
    </row>
    <row r="533" spans="3:3" x14ac:dyDescent="0.25">
      <c r="C533" s="330"/>
    </row>
    <row r="534" spans="3:3" x14ac:dyDescent="0.25">
      <c r="C534" s="330"/>
    </row>
    <row r="535" spans="3:3" x14ac:dyDescent="0.25">
      <c r="C535" s="330"/>
    </row>
    <row r="536" spans="3:3" x14ac:dyDescent="0.25">
      <c r="C536" s="330"/>
    </row>
    <row r="537" spans="3:3" x14ac:dyDescent="0.25">
      <c r="C537" s="330"/>
    </row>
    <row r="538" spans="3:3" x14ac:dyDescent="0.25">
      <c r="C538" s="330"/>
    </row>
    <row r="539" spans="3:3" x14ac:dyDescent="0.25">
      <c r="C539" s="330"/>
    </row>
    <row r="540" spans="3:3" x14ac:dyDescent="0.25">
      <c r="C540" s="330"/>
    </row>
    <row r="541" spans="3:3" x14ac:dyDescent="0.25">
      <c r="C541" s="330"/>
    </row>
    <row r="542" spans="3:3" x14ac:dyDescent="0.25">
      <c r="C542" s="330"/>
    </row>
    <row r="543" spans="3:3" x14ac:dyDescent="0.25">
      <c r="C543" s="330"/>
    </row>
    <row r="544" spans="3:3" x14ac:dyDescent="0.25">
      <c r="C544" s="330"/>
    </row>
    <row r="545" spans="3:3" x14ac:dyDescent="0.25">
      <c r="C545" s="330"/>
    </row>
    <row r="546" spans="3:3" x14ac:dyDescent="0.25">
      <c r="C546" s="330"/>
    </row>
    <row r="547" spans="3:3" x14ac:dyDescent="0.25">
      <c r="C547" s="330"/>
    </row>
    <row r="548" spans="3:3" x14ac:dyDescent="0.25">
      <c r="C548" s="330"/>
    </row>
    <row r="549" spans="3:3" x14ac:dyDescent="0.25">
      <c r="C549" s="330"/>
    </row>
    <row r="550" spans="3:3" x14ac:dyDescent="0.25">
      <c r="C550" s="330"/>
    </row>
    <row r="551" spans="3:3" x14ac:dyDescent="0.25">
      <c r="C551" s="330"/>
    </row>
    <row r="552" spans="3:3" x14ac:dyDescent="0.25">
      <c r="C552" s="330"/>
    </row>
    <row r="553" spans="3:3" x14ac:dyDescent="0.25">
      <c r="C553" s="330"/>
    </row>
    <row r="554" spans="3:3" x14ac:dyDescent="0.25">
      <c r="C554" s="330"/>
    </row>
    <row r="555" spans="3:3" x14ac:dyDescent="0.25">
      <c r="C555" s="330"/>
    </row>
    <row r="556" spans="3:3" x14ac:dyDescent="0.25">
      <c r="C556" s="330"/>
    </row>
    <row r="557" spans="3:3" x14ac:dyDescent="0.25">
      <c r="C557" s="330"/>
    </row>
    <row r="558" spans="3:3" x14ac:dyDescent="0.25">
      <c r="C558" s="330"/>
    </row>
    <row r="559" spans="3:3" x14ac:dyDescent="0.25">
      <c r="C559" s="330"/>
    </row>
    <row r="560" spans="3:3" x14ac:dyDescent="0.25">
      <c r="C560" s="330"/>
    </row>
    <row r="561" spans="3:3" x14ac:dyDescent="0.25">
      <c r="C561" s="330"/>
    </row>
    <row r="562" spans="3:3" x14ac:dyDescent="0.25">
      <c r="C562" s="330"/>
    </row>
    <row r="563" spans="3:3" x14ac:dyDescent="0.25">
      <c r="C563" s="330"/>
    </row>
    <row r="564" spans="3:3" x14ac:dyDescent="0.25">
      <c r="C564" s="330"/>
    </row>
    <row r="565" spans="3:3" x14ac:dyDescent="0.25">
      <c r="C565" s="330"/>
    </row>
    <row r="566" spans="3:3" x14ac:dyDescent="0.25">
      <c r="C566" s="330"/>
    </row>
    <row r="567" spans="3:3" x14ac:dyDescent="0.25">
      <c r="C567" s="330"/>
    </row>
    <row r="568" spans="3:3" x14ac:dyDescent="0.25">
      <c r="C568" s="330"/>
    </row>
    <row r="569" spans="3:3" x14ac:dyDescent="0.25">
      <c r="C569" s="330"/>
    </row>
    <row r="570" spans="3:3" x14ac:dyDescent="0.25">
      <c r="C570" s="330"/>
    </row>
    <row r="571" spans="3:3" x14ac:dyDescent="0.25">
      <c r="C571" s="330"/>
    </row>
    <row r="572" spans="3:3" x14ac:dyDescent="0.25">
      <c r="C572" s="330"/>
    </row>
    <row r="573" spans="3:3" x14ac:dyDescent="0.25">
      <c r="C573" s="330"/>
    </row>
    <row r="574" spans="3:3" x14ac:dyDescent="0.25">
      <c r="C574" s="330"/>
    </row>
    <row r="575" spans="3:3" x14ac:dyDescent="0.25">
      <c r="C575" s="330"/>
    </row>
    <row r="576" spans="3:3" x14ac:dyDescent="0.25">
      <c r="C576" s="330"/>
    </row>
    <row r="577" spans="3:3" x14ac:dyDescent="0.25">
      <c r="C577" s="330"/>
    </row>
    <row r="578" spans="3:3" x14ac:dyDescent="0.25">
      <c r="C578" s="330"/>
    </row>
    <row r="579" spans="3:3" x14ac:dyDescent="0.25">
      <c r="C579" s="330"/>
    </row>
    <row r="580" spans="3:3" x14ac:dyDescent="0.25">
      <c r="C580" s="330"/>
    </row>
    <row r="581" spans="3:3" x14ac:dyDescent="0.25">
      <c r="C581" s="330"/>
    </row>
    <row r="582" spans="3:3" x14ac:dyDescent="0.25">
      <c r="C582" s="330"/>
    </row>
    <row r="583" spans="3:3" x14ac:dyDescent="0.25">
      <c r="C583" s="330"/>
    </row>
    <row r="584" spans="3:3" x14ac:dyDescent="0.25">
      <c r="C584" s="330"/>
    </row>
    <row r="585" spans="3:3" x14ac:dyDescent="0.25">
      <c r="C585" s="330"/>
    </row>
    <row r="586" spans="3:3" x14ac:dyDescent="0.25">
      <c r="C586" s="330"/>
    </row>
    <row r="587" spans="3:3" x14ac:dyDescent="0.25">
      <c r="C587" s="330"/>
    </row>
    <row r="588" spans="3:3" x14ac:dyDescent="0.25">
      <c r="C588" s="330"/>
    </row>
    <row r="589" spans="3:3" x14ac:dyDescent="0.25">
      <c r="C589" s="330"/>
    </row>
    <row r="590" spans="3:3" x14ac:dyDescent="0.25">
      <c r="C590" s="330"/>
    </row>
    <row r="591" spans="3:3" x14ac:dyDescent="0.25">
      <c r="C591" s="330"/>
    </row>
    <row r="592" spans="3:3" x14ac:dyDescent="0.25">
      <c r="C592" s="330"/>
    </row>
    <row r="593" spans="3:3" x14ac:dyDescent="0.25">
      <c r="C593" s="330"/>
    </row>
    <row r="594" spans="3:3" x14ac:dyDescent="0.25">
      <c r="C594" s="330"/>
    </row>
    <row r="595" spans="3:3" x14ac:dyDescent="0.25">
      <c r="C595" s="330"/>
    </row>
    <row r="596" spans="3:3" x14ac:dyDescent="0.25">
      <c r="C596" s="330"/>
    </row>
    <row r="597" spans="3:3" x14ac:dyDescent="0.25">
      <c r="C597" s="330"/>
    </row>
    <row r="598" spans="3:3" x14ac:dyDescent="0.25">
      <c r="C598" s="330"/>
    </row>
    <row r="599" spans="3:3" x14ac:dyDescent="0.25">
      <c r="C599" s="330"/>
    </row>
    <row r="600" spans="3:3" x14ac:dyDescent="0.25">
      <c r="C600" s="330"/>
    </row>
    <row r="601" spans="3:3" x14ac:dyDescent="0.25">
      <c r="C601" s="330"/>
    </row>
    <row r="602" spans="3:3" x14ac:dyDescent="0.25">
      <c r="C602" s="330"/>
    </row>
    <row r="603" spans="3:3" x14ac:dyDescent="0.25">
      <c r="C603" s="330"/>
    </row>
    <row r="604" spans="3:3" x14ac:dyDescent="0.25">
      <c r="C604" s="330"/>
    </row>
    <row r="605" spans="3:3" x14ac:dyDescent="0.25">
      <c r="C605" s="330"/>
    </row>
    <row r="606" spans="3:3" x14ac:dyDescent="0.25">
      <c r="C606" s="330"/>
    </row>
    <row r="607" spans="3:3" x14ac:dyDescent="0.25">
      <c r="C607" s="330"/>
    </row>
    <row r="608" spans="3:3" x14ac:dyDescent="0.25">
      <c r="C608" s="330"/>
    </row>
    <row r="609" spans="3:3" x14ac:dyDescent="0.25">
      <c r="C609" s="330"/>
    </row>
    <row r="610" spans="3:3" x14ac:dyDescent="0.25">
      <c r="C610" s="330"/>
    </row>
    <row r="611" spans="3:3" x14ac:dyDescent="0.25">
      <c r="C611" s="330"/>
    </row>
    <row r="612" spans="3:3" x14ac:dyDescent="0.25">
      <c r="C612" s="330"/>
    </row>
    <row r="613" spans="3:3" x14ac:dyDescent="0.25">
      <c r="C613" s="330"/>
    </row>
    <row r="614" spans="3:3" x14ac:dyDescent="0.25">
      <c r="C614" s="330"/>
    </row>
    <row r="615" spans="3:3" x14ac:dyDescent="0.25">
      <c r="C615" s="330"/>
    </row>
    <row r="616" spans="3:3" x14ac:dyDescent="0.25">
      <c r="C616" s="330"/>
    </row>
    <row r="617" spans="3:3" x14ac:dyDescent="0.25">
      <c r="C617" s="330"/>
    </row>
    <row r="618" spans="3:3" x14ac:dyDescent="0.25">
      <c r="C618" s="330"/>
    </row>
    <row r="619" spans="3:3" x14ac:dyDescent="0.25">
      <c r="C619" s="330"/>
    </row>
    <row r="620" spans="3:3" x14ac:dyDescent="0.25">
      <c r="C620" s="330"/>
    </row>
    <row r="621" spans="3:3" x14ac:dyDescent="0.25">
      <c r="C621" s="330"/>
    </row>
    <row r="622" spans="3:3" x14ac:dyDescent="0.25">
      <c r="C622" s="330"/>
    </row>
    <row r="623" spans="3:3" x14ac:dyDescent="0.25">
      <c r="C623" s="330"/>
    </row>
    <row r="624" spans="3:3" x14ac:dyDescent="0.25">
      <c r="C624" s="330"/>
    </row>
    <row r="625" spans="3:3" x14ac:dyDescent="0.25">
      <c r="C625" s="330"/>
    </row>
    <row r="626" spans="3:3" x14ac:dyDescent="0.25">
      <c r="C626" s="330"/>
    </row>
    <row r="627" spans="3:3" x14ac:dyDescent="0.25">
      <c r="C627" s="330"/>
    </row>
    <row r="628" spans="3:3" x14ac:dyDescent="0.25">
      <c r="C628" s="330"/>
    </row>
    <row r="629" spans="3:3" x14ac:dyDescent="0.25">
      <c r="C629" s="330"/>
    </row>
    <row r="630" spans="3:3" x14ac:dyDescent="0.25">
      <c r="C630" s="330"/>
    </row>
    <row r="631" spans="3:3" x14ac:dyDescent="0.25">
      <c r="C631" s="330"/>
    </row>
    <row r="632" spans="3:3" x14ac:dyDescent="0.25">
      <c r="C632" s="330"/>
    </row>
    <row r="633" spans="3:3" x14ac:dyDescent="0.25">
      <c r="C633" s="330"/>
    </row>
    <row r="634" spans="3:3" x14ac:dyDescent="0.25">
      <c r="C634" s="330"/>
    </row>
    <row r="635" spans="3:3" x14ac:dyDescent="0.25">
      <c r="C635" s="330"/>
    </row>
    <row r="636" spans="3:3" x14ac:dyDescent="0.25">
      <c r="C636" s="330"/>
    </row>
    <row r="637" spans="3:3" x14ac:dyDescent="0.25">
      <c r="C637" s="330"/>
    </row>
    <row r="638" spans="3:3" x14ac:dyDescent="0.25">
      <c r="C638" s="330"/>
    </row>
    <row r="639" spans="3:3" x14ac:dyDescent="0.25">
      <c r="C639" s="330"/>
    </row>
    <row r="640" spans="3:3" x14ac:dyDescent="0.25">
      <c r="C640" s="330"/>
    </row>
    <row r="641" spans="3:3" x14ac:dyDescent="0.25">
      <c r="C641" s="330"/>
    </row>
    <row r="642" spans="3:3" x14ac:dyDescent="0.25">
      <c r="C642" s="330"/>
    </row>
    <row r="643" spans="3:3" x14ac:dyDescent="0.25">
      <c r="C643" s="330"/>
    </row>
    <row r="644" spans="3:3" x14ac:dyDescent="0.25">
      <c r="C644" s="330"/>
    </row>
    <row r="645" spans="3:3" x14ac:dyDescent="0.25">
      <c r="C645" s="330"/>
    </row>
    <row r="646" spans="3:3" x14ac:dyDescent="0.25">
      <c r="C646" s="330"/>
    </row>
    <row r="647" spans="3:3" x14ac:dyDescent="0.25">
      <c r="C647" s="330"/>
    </row>
    <row r="648" spans="3:3" x14ac:dyDescent="0.25">
      <c r="C648" s="330"/>
    </row>
    <row r="649" spans="3:3" x14ac:dyDescent="0.25">
      <c r="C649" s="330"/>
    </row>
    <row r="650" spans="3:3" x14ac:dyDescent="0.25">
      <c r="C650" s="330"/>
    </row>
    <row r="651" spans="3:3" x14ac:dyDescent="0.25">
      <c r="C651" s="330"/>
    </row>
    <row r="652" spans="3:3" x14ac:dyDescent="0.25">
      <c r="C652" s="330"/>
    </row>
    <row r="653" spans="3:3" x14ac:dyDescent="0.25">
      <c r="C653" s="330"/>
    </row>
    <row r="654" spans="3:3" x14ac:dyDescent="0.25">
      <c r="C654" s="330"/>
    </row>
    <row r="655" spans="3:3" x14ac:dyDescent="0.25">
      <c r="C655" s="330"/>
    </row>
    <row r="656" spans="3:3" x14ac:dyDescent="0.25">
      <c r="C656" s="330"/>
    </row>
    <row r="657" spans="3:3" x14ac:dyDescent="0.25">
      <c r="C657" s="330"/>
    </row>
    <row r="658" spans="3:3" x14ac:dyDescent="0.25">
      <c r="C658" s="330"/>
    </row>
    <row r="659" spans="3:3" x14ac:dyDescent="0.25">
      <c r="C659" s="330"/>
    </row>
    <row r="660" spans="3:3" x14ac:dyDescent="0.25">
      <c r="C660" s="330"/>
    </row>
    <row r="661" spans="3:3" x14ac:dyDescent="0.25">
      <c r="C661" s="330"/>
    </row>
    <row r="662" spans="3:3" x14ac:dyDescent="0.25">
      <c r="C662" s="330"/>
    </row>
    <row r="663" spans="3:3" x14ac:dyDescent="0.25">
      <c r="C663" s="330"/>
    </row>
    <row r="664" spans="3:3" x14ac:dyDescent="0.25">
      <c r="C664" s="330"/>
    </row>
    <row r="665" spans="3:3" x14ac:dyDescent="0.25">
      <c r="C665" s="330"/>
    </row>
    <row r="666" spans="3:3" x14ac:dyDescent="0.25">
      <c r="C666" s="330"/>
    </row>
    <row r="667" spans="3:3" x14ac:dyDescent="0.25">
      <c r="C667" s="330"/>
    </row>
    <row r="668" spans="3:3" x14ac:dyDescent="0.25">
      <c r="C668" s="330"/>
    </row>
    <row r="669" spans="3:3" x14ac:dyDescent="0.25">
      <c r="C669" s="330"/>
    </row>
    <row r="670" spans="3:3" x14ac:dyDescent="0.25">
      <c r="C670" s="330"/>
    </row>
    <row r="671" spans="3:3" x14ac:dyDescent="0.25">
      <c r="C671" s="330"/>
    </row>
    <row r="672" spans="3:3" x14ac:dyDescent="0.25">
      <c r="C672" s="330"/>
    </row>
    <row r="673" spans="3:3" x14ac:dyDescent="0.25">
      <c r="C673" s="330"/>
    </row>
    <row r="674" spans="3:3" x14ac:dyDescent="0.25">
      <c r="C674" s="330"/>
    </row>
    <row r="675" spans="3:3" x14ac:dyDescent="0.25">
      <c r="C675" s="330"/>
    </row>
    <row r="676" spans="3:3" x14ac:dyDescent="0.25">
      <c r="C676" s="330"/>
    </row>
    <row r="677" spans="3:3" x14ac:dyDescent="0.25">
      <c r="C677" s="330"/>
    </row>
    <row r="678" spans="3:3" x14ac:dyDescent="0.25">
      <c r="C678" s="330"/>
    </row>
  </sheetData>
  <mergeCells count="83">
    <mergeCell ref="C122:C123"/>
    <mergeCell ref="C124:C125"/>
    <mergeCell ref="C128:C129"/>
    <mergeCell ref="C130:C131"/>
    <mergeCell ref="C134:C135"/>
    <mergeCell ref="C136:C137"/>
    <mergeCell ref="C228:C236"/>
    <mergeCell ref="A228:A236"/>
    <mergeCell ref="B45:B47"/>
    <mergeCell ref="B49:B51"/>
    <mergeCell ref="B53:B55"/>
    <mergeCell ref="B57:B59"/>
    <mergeCell ref="B61:B63"/>
    <mergeCell ref="B65:B67"/>
    <mergeCell ref="B78:O78"/>
    <mergeCell ref="C75:C76"/>
    <mergeCell ref="A18:A20"/>
    <mergeCell ref="B11:O11"/>
    <mergeCell ref="B12:O12"/>
    <mergeCell ref="B21:O21"/>
    <mergeCell ref="C22:C23"/>
    <mergeCell ref="O19:O20"/>
    <mergeCell ref="D18:D20"/>
    <mergeCell ref="E19:F19"/>
    <mergeCell ref="I19:J19"/>
    <mergeCell ref="G19:G20"/>
    <mergeCell ref="C93:C94"/>
    <mergeCell ref="B1:O1"/>
    <mergeCell ref="B2:O2"/>
    <mergeCell ref="B3:O3"/>
    <mergeCell ref="B4:O4"/>
    <mergeCell ref="B5:O5"/>
    <mergeCell ref="B41:B43"/>
    <mergeCell ref="B7:O7"/>
    <mergeCell ref="A16:O16"/>
    <mergeCell ref="K19:K20"/>
    <mergeCell ref="B74:O74"/>
    <mergeCell ref="B71:B72"/>
    <mergeCell ref="B29:B31"/>
    <mergeCell ref="B69:O69"/>
    <mergeCell ref="L18:L20"/>
    <mergeCell ref="C85:C86"/>
    <mergeCell ref="M19:N19"/>
    <mergeCell ref="C18:C20"/>
    <mergeCell ref="B14:O14"/>
    <mergeCell ref="B6:O6"/>
    <mergeCell ref="B8:O8"/>
    <mergeCell ref="C118:C119"/>
    <mergeCell ref="E18:G18"/>
    <mergeCell ref="C120:C121"/>
    <mergeCell ref="C98:C99"/>
    <mergeCell ref="C100:C101"/>
    <mergeCell ref="C111:C112"/>
    <mergeCell ref="C113:C114"/>
    <mergeCell ref="B18:B20"/>
    <mergeCell ref="B33:B35"/>
    <mergeCell ref="B37:B39"/>
    <mergeCell ref="B25:B27"/>
    <mergeCell ref="B9:O9"/>
    <mergeCell ref="B10:O10"/>
    <mergeCell ref="H18:H20"/>
    <mergeCell ref="I18:K18"/>
    <mergeCell ref="M18:O18"/>
    <mergeCell ref="B13:O13"/>
    <mergeCell ref="C144:C145"/>
    <mergeCell ref="C160:C161"/>
    <mergeCell ref="B168:O168"/>
    <mergeCell ref="C165:C166"/>
    <mergeCell ref="C169:C170"/>
    <mergeCell ref="C126:C127"/>
    <mergeCell ref="C132:C133"/>
    <mergeCell ref="C138:C139"/>
    <mergeCell ref="C140:C141"/>
    <mergeCell ref="C142:C143"/>
    <mergeCell ref="C215:C216"/>
    <mergeCell ref="C221:C222"/>
    <mergeCell ref="C146:C147"/>
    <mergeCell ref="C148:C149"/>
    <mergeCell ref="C150:C151"/>
    <mergeCell ref="C152:C153"/>
    <mergeCell ref="C219:C220"/>
    <mergeCell ref="B218:O218"/>
    <mergeCell ref="B172:O172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59"/>
  <sheetViews>
    <sheetView showZeros="0" workbookViewId="0">
      <selection activeCell="G36" sqref="G36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customWidth="1"/>
    <col min="8" max="16384" width="9.140625" style="2"/>
  </cols>
  <sheetData>
    <row r="1" spans="1:7" ht="11.25" customHeight="1" x14ac:dyDescent="0.25">
      <c r="D1" s="4"/>
      <c r="E1" s="3" t="s">
        <v>174</v>
      </c>
      <c r="F1" s="3"/>
      <c r="G1" s="3"/>
    </row>
    <row r="2" spans="1:7" x14ac:dyDescent="0.25">
      <c r="E2" s="3" t="s">
        <v>61</v>
      </c>
      <c r="F2" s="3"/>
      <c r="G2" s="3"/>
    </row>
    <row r="3" spans="1:7" x14ac:dyDescent="0.25">
      <c r="E3" s="3" t="s">
        <v>362</v>
      </c>
      <c r="F3" s="3"/>
      <c r="G3" s="3"/>
    </row>
    <row r="4" spans="1:7" x14ac:dyDescent="0.25">
      <c r="E4" s="3" t="s">
        <v>216</v>
      </c>
      <c r="F4" s="3"/>
      <c r="G4" s="3"/>
    </row>
    <row r="5" spans="1:7" x14ac:dyDescent="0.25">
      <c r="E5" s="3"/>
      <c r="F5" s="3"/>
      <c r="G5" s="3"/>
    </row>
    <row r="6" spans="1:7" ht="30.75" customHeight="1" x14ac:dyDescent="0.25">
      <c r="A6" s="395" t="s">
        <v>252</v>
      </c>
      <c r="B6" s="395"/>
      <c r="C6" s="395"/>
      <c r="D6" s="395"/>
      <c r="E6" s="395"/>
      <c r="F6" s="395"/>
      <c r="G6" s="395"/>
    </row>
    <row r="7" spans="1:7" ht="17.25" customHeight="1" x14ac:dyDescent="0.25">
      <c r="G7" s="4" t="s">
        <v>187</v>
      </c>
    </row>
    <row r="8" spans="1:7" ht="15" customHeight="1" x14ac:dyDescent="0.25">
      <c r="A8" s="465" t="s">
        <v>5</v>
      </c>
      <c r="B8" s="407" t="s">
        <v>192</v>
      </c>
      <c r="C8" s="384" t="s">
        <v>60</v>
      </c>
      <c r="D8" s="396" t="s">
        <v>0</v>
      </c>
      <c r="E8" s="381" t="s">
        <v>217</v>
      </c>
      <c r="F8" s="382"/>
      <c r="G8" s="383"/>
    </row>
    <row r="9" spans="1:7" x14ac:dyDescent="0.25">
      <c r="A9" s="465"/>
      <c r="B9" s="408"/>
      <c r="C9" s="384"/>
      <c r="D9" s="396"/>
      <c r="E9" s="396" t="s">
        <v>1</v>
      </c>
      <c r="F9" s="396"/>
      <c r="G9" s="384" t="s">
        <v>2</v>
      </c>
    </row>
    <row r="10" spans="1:7" ht="28.5" customHeight="1" x14ac:dyDescent="0.25">
      <c r="A10" s="465"/>
      <c r="B10" s="409"/>
      <c r="C10" s="384"/>
      <c r="D10" s="396"/>
      <c r="E10" s="6" t="s">
        <v>3</v>
      </c>
      <c r="F10" s="5" t="s">
        <v>4</v>
      </c>
      <c r="G10" s="384"/>
    </row>
    <row r="11" spans="1:7" ht="15.95" customHeight="1" x14ac:dyDescent="0.25">
      <c r="A11" s="13" t="s">
        <v>79</v>
      </c>
      <c r="B11" s="462" t="s">
        <v>66</v>
      </c>
      <c r="C11" s="463"/>
      <c r="D11" s="463"/>
      <c r="E11" s="463"/>
      <c r="F11" s="463"/>
      <c r="G11" s="464"/>
    </row>
    <row r="12" spans="1:7" ht="15" customHeight="1" x14ac:dyDescent="0.25">
      <c r="A12" s="7" t="s">
        <v>201</v>
      </c>
      <c r="B12" s="21" t="s">
        <v>20</v>
      </c>
      <c r="C12" s="22" t="s">
        <v>33</v>
      </c>
      <c r="D12" s="10">
        <f>E12+G12</f>
        <v>96154</v>
      </c>
      <c r="E12" s="10">
        <v>78632</v>
      </c>
      <c r="F12" s="10"/>
      <c r="G12" s="10">
        <v>17522</v>
      </c>
    </row>
    <row r="13" spans="1:7" ht="15.95" customHeight="1" x14ac:dyDescent="0.25">
      <c r="A13" s="15" t="s">
        <v>80</v>
      </c>
      <c r="B13" s="1" t="s">
        <v>194</v>
      </c>
      <c r="C13" s="17"/>
      <c r="D13" s="1">
        <f>D12</f>
        <v>96154</v>
      </c>
      <c r="E13" s="1">
        <f>E12</f>
        <v>78632</v>
      </c>
      <c r="F13" s="1">
        <f>F12</f>
        <v>0</v>
      </c>
      <c r="G13" s="1">
        <f>G12</f>
        <v>17522</v>
      </c>
    </row>
    <row r="14" spans="1:7" ht="15.95" customHeight="1" x14ac:dyDescent="0.25">
      <c r="A14" s="13" t="s">
        <v>81</v>
      </c>
      <c r="B14" s="462" t="s">
        <v>70</v>
      </c>
      <c r="C14" s="386"/>
      <c r="D14" s="386"/>
      <c r="E14" s="386"/>
      <c r="F14" s="386"/>
      <c r="G14" s="387"/>
    </row>
    <row r="15" spans="1:7" ht="15" customHeight="1" x14ac:dyDescent="0.25">
      <c r="A15" s="7" t="s">
        <v>82</v>
      </c>
      <c r="B15" s="18" t="s">
        <v>20</v>
      </c>
      <c r="C15" s="9" t="s">
        <v>34</v>
      </c>
      <c r="D15" s="10">
        <f>E15+G15</f>
        <v>21142</v>
      </c>
      <c r="E15" s="10">
        <v>21142</v>
      </c>
      <c r="F15" s="10"/>
      <c r="G15" s="10"/>
    </row>
    <row r="16" spans="1:7" ht="15.95" customHeight="1" x14ac:dyDescent="0.25">
      <c r="A16" s="15" t="s">
        <v>83</v>
      </c>
      <c r="B16" s="19" t="s">
        <v>195</v>
      </c>
      <c r="C16" s="20"/>
      <c r="D16" s="1">
        <f>D15</f>
        <v>21142</v>
      </c>
      <c r="E16" s="1">
        <f>E15</f>
        <v>21142</v>
      </c>
      <c r="F16" s="1">
        <f>F15</f>
        <v>0</v>
      </c>
      <c r="G16" s="1">
        <f>G15</f>
        <v>0</v>
      </c>
    </row>
    <row r="17" spans="1:7" ht="15.95" customHeight="1" x14ac:dyDescent="0.25">
      <c r="A17" s="36" t="s">
        <v>84</v>
      </c>
      <c r="B17" s="37" t="s">
        <v>190</v>
      </c>
      <c r="C17" s="38"/>
      <c r="D17" s="39">
        <f>D13+D16</f>
        <v>117296</v>
      </c>
      <c r="E17" s="39">
        <f>E13+E16</f>
        <v>99774</v>
      </c>
      <c r="F17" s="39">
        <f>F13+F16</f>
        <v>0</v>
      </c>
      <c r="G17" s="39">
        <f>G13+G16</f>
        <v>17522</v>
      </c>
    </row>
    <row r="18" spans="1:7" ht="15" customHeight="1" x14ac:dyDescent="0.25">
      <c r="A18" s="40" t="s">
        <v>191</v>
      </c>
      <c r="B18" s="41"/>
      <c r="C18" s="42"/>
      <c r="D18" s="41"/>
      <c r="E18" s="41"/>
      <c r="F18" s="43"/>
      <c r="G18" s="44"/>
    </row>
    <row r="19" spans="1:7" x14ac:dyDescent="0.25">
      <c r="A19" s="40"/>
      <c r="B19" s="14"/>
      <c r="C19" s="45"/>
      <c r="D19" s="14"/>
      <c r="E19" s="14"/>
      <c r="F19" s="44"/>
      <c r="G19" s="14"/>
    </row>
    <row r="20" spans="1:7" x14ac:dyDescent="0.25">
      <c r="A20" s="14"/>
      <c r="B20" s="14"/>
      <c r="C20" s="46"/>
      <c r="D20" s="14"/>
      <c r="E20" s="14"/>
      <c r="F20" s="14"/>
      <c r="G20" s="14"/>
    </row>
    <row r="21" spans="1:7" x14ac:dyDescent="0.25">
      <c r="A21" s="14"/>
      <c r="B21" s="14"/>
      <c r="C21" s="46"/>
      <c r="D21" s="14"/>
      <c r="E21" s="14"/>
      <c r="F21" s="14"/>
      <c r="G21" s="14"/>
    </row>
    <row r="22" spans="1:7" x14ac:dyDescent="0.25">
      <c r="A22" s="14"/>
      <c r="B22" s="14"/>
      <c r="C22" s="46"/>
      <c r="D22" s="14"/>
      <c r="E22" s="14"/>
      <c r="F22" s="14"/>
      <c r="G22" s="14"/>
    </row>
    <row r="23" spans="1:7" x14ac:dyDescent="0.25">
      <c r="A23" s="14"/>
      <c r="B23" s="14"/>
      <c r="C23" s="46"/>
      <c r="D23" s="14"/>
      <c r="E23" s="14"/>
      <c r="F23" s="14"/>
      <c r="G23" s="14"/>
    </row>
    <row r="24" spans="1:7" x14ac:dyDescent="0.25">
      <c r="A24" s="14"/>
      <c r="B24" s="14"/>
      <c r="C24" s="46"/>
      <c r="D24" s="14"/>
      <c r="E24" s="14"/>
      <c r="F24" s="14"/>
      <c r="G24" s="14"/>
    </row>
    <row r="25" spans="1:7" x14ac:dyDescent="0.25">
      <c r="A25" s="14"/>
      <c r="B25" s="14"/>
      <c r="C25" s="46"/>
      <c r="D25" s="14"/>
      <c r="E25" s="14"/>
      <c r="F25" s="14"/>
      <c r="G25" s="14" t="s">
        <v>191</v>
      </c>
    </row>
    <row r="26" spans="1:7" x14ac:dyDescent="0.25">
      <c r="A26" s="14"/>
      <c r="B26" s="14"/>
      <c r="C26" s="46"/>
      <c r="D26" s="14"/>
      <c r="E26" s="14"/>
      <c r="F26" s="14"/>
      <c r="G26" s="14"/>
    </row>
    <row r="27" spans="1:7" x14ac:dyDescent="0.25">
      <c r="A27" s="14"/>
      <c r="B27" s="14"/>
      <c r="C27" s="46"/>
      <c r="D27" s="14"/>
      <c r="E27" s="14"/>
      <c r="F27" s="14"/>
      <c r="G27" s="14"/>
    </row>
    <row r="28" spans="1:7" x14ac:dyDescent="0.25">
      <c r="A28" s="14"/>
      <c r="B28" s="14"/>
      <c r="C28" s="46"/>
      <c r="D28" s="14"/>
      <c r="E28" s="14"/>
      <c r="F28" s="14"/>
      <c r="G28" s="14"/>
    </row>
    <row r="29" spans="1:7" x14ac:dyDescent="0.25">
      <c r="A29" s="14"/>
      <c r="B29" s="14"/>
      <c r="C29" s="46"/>
      <c r="D29" s="14"/>
      <c r="E29" s="14"/>
      <c r="F29" s="14"/>
      <c r="G29" s="14"/>
    </row>
    <row r="30" spans="1:7" x14ac:dyDescent="0.25">
      <c r="A30" s="14"/>
      <c r="B30" s="14"/>
      <c r="C30" s="46"/>
      <c r="D30" s="14"/>
      <c r="E30" s="14"/>
      <c r="F30" s="14"/>
      <c r="G30" s="14"/>
    </row>
    <row r="31" spans="1:7" x14ac:dyDescent="0.25">
      <c r="A31" s="14"/>
      <c r="B31" s="14"/>
      <c r="C31" s="46"/>
      <c r="D31" s="14"/>
      <c r="E31" s="14"/>
      <c r="F31" s="14"/>
      <c r="G31" s="14"/>
    </row>
    <row r="32" spans="1:7" x14ac:dyDescent="0.25">
      <c r="A32" s="14"/>
      <c r="B32" s="14"/>
      <c r="C32" s="46"/>
      <c r="D32" s="14"/>
      <c r="E32" s="14"/>
      <c r="F32" s="14"/>
      <c r="G32" s="14"/>
    </row>
    <row r="33" spans="1:7" x14ac:dyDescent="0.25">
      <c r="A33" s="14"/>
      <c r="B33" s="14"/>
      <c r="C33" s="46"/>
      <c r="D33" s="14"/>
      <c r="E33" s="14"/>
      <c r="F33" s="14"/>
      <c r="G33" s="14"/>
    </row>
    <row r="34" spans="1:7" x14ac:dyDescent="0.25">
      <c r="A34" s="14"/>
      <c r="B34" s="14"/>
      <c r="C34" s="46"/>
      <c r="D34" s="14"/>
      <c r="E34" s="14"/>
      <c r="F34" s="14"/>
      <c r="G34" s="14"/>
    </row>
    <row r="35" spans="1:7" x14ac:dyDescent="0.25">
      <c r="A35" s="14"/>
      <c r="B35" s="14"/>
      <c r="C35" s="46"/>
      <c r="D35" s="14"/>
      <c r="E35" s="14"/>
      <c r="F35" s="14"/>
      <c r="G35" s="14"/>
    </row>
    <row r="36" spans="1:7" x14ac:dyDescent="0.25">
      <c r="A36" s="14"/>
      <c r="B36" s="14"/>
      <c r="C36" s="46"/>
      <c r="D36" s="14"/>
      <c r="E36" s="14"/>
      <c r="F36" s="14"/>
      <c r="G36" s="14"/>
    </row>
    <row r="37" spans="1:7" x14ac:dyDescent="0.25">
      <c r="A37" s="14"/>
      <c r="B37" s="14"/>
      <c r="C37" s="46"/>
      <c r="D37" s="14"/>
      <c r="E37" s="14"/>
      <c r="F37" s="14"/>
      <c r="G37" s="14"/>
    </row>
    <row r="38" spans="1:7" x14ac:dyDescent="0.25">
      <c r="A38" s="14"/>
      <c r="B38" s="14"/>
      <c r="C38" s="46"/>
      <c r="D38" s="14"/>
      <c r="E38" s="14"/>
      <c r="F38" s="14"/>
      <c r="G38" s="14"/>
    </row>
    <row r="39" spans="1:7" x14ac:dyDescent="0.25">
      <c r="A39" s="14"/>
      <c r="B39" s="14"/>
      <c r="C39" s="46"/>
      <c r="D39" s="14"/>
      <c r="E39" s="14"/>
      <c r="F39" s="14"/>
      <c r="G39" s="14"/>
    </row>
    <row r="40" spans="1:7" x14ac:dyDescent="0.25">
      <c r="A40" s="14"/>
      <c r="B40" s="14"/>
      <c r="C40" s="46"/>
      <c r="D40" s="14"/>
      <c r="E40" s="14"/>
      <c r="F40" s="14"/>
      <c r="G40" s="14"/>
    </row>
    <row r="41" spans="1:7" x14ac:dyDescent="0.25">
      <c r="A41" s="14"/>
      <c r="B41" s="14"/>
      <c r="C41" s="46"/>
      <c r="D41" s="14"/>
      <c r="E41" s="14"/>
      <c r="F41" s="14"/>
      <c r="G41" s="14"/>
    </row>
    <row r="42" spans="1:7" x14ac:dyDescent="0.25">
      <c r="A42" s="14"/>
      <c r="B42" s="14"/>
      <c r="C42" s="46"/>
      <c r="D42" s="14"/>
      <c r="E42" s="14"/>
      <c r="F42" s="14"/>
      <c r="G42" s="14"/>
    </row>
    <row r="43" spans="1:7" x14ac:dyDescent="0.25">
      <c r="A43" s="14"/>
      <c r="B43" s="14"/>
      <c r="C43" s="46"/>
      <c r="D43" s="14"/>
      <c r="E43" s="14"/>
      <c r="F43" s="14"/>
      <c r="G43" s="14"/>
    </row>
    <row r="44" spans="1:7" x14ac:dyDescent="0.25">
      <c r="A44" s="14"/>
      <c r="B44" s="14"/>
      <c r="C44" s="46"/>
      <c r="D44" s="14"/>
      <c r="E44" s="14"/>
      <c r="F44" s="14"/>
      <c r="G44" s="14"/>
    </row>
    <row r="45" spans="1:7" x14ac:dyDescent="0.25">
      <c r="A45" s="14"/>
      <c r="B45" s="14"/>
      <c r="C45" s="46"/>
      <c r="D45" s="14"/>
      <c r="E45" s="14"/>
      <c r="F45" s="14"/>
      <c r="G45" s="14"/>
    </row>
    <row r="46" spans="1:7" x14ac:dyDescent="0.25">
      <c r="A46" s="14"/>
      <c r="B46" s="14"/>
      <c r="C46" s="46"/>
      <c r="D46" s="14"/>
      <c r="E46" s="14"/>
      <c r="F46" s="14"/>
      <c r="G46" s="14"/>
    </row>
    <row r="47" spans="1:7" x14ac:dyDescent="0.25">
      <c r="A47" s="14"/>
      <c r="B47" s="14"/>
      <c r="C47" s="46"/>
      <c r="D47" s="14"/>
      <c r="E47" s="14"/>
      <c r="F47" s="14"/>
      <c r="G47" s="14"/>
    </row>
    <row r="48" spans="1:7" x14ac:dyDescent="0.25">
      <c r="A48" s="14"/>
      <c r="B48" s="14"/>
      <c r="C48" s="46"/>
      <c r="D48" s="14"/>
      <c r="E48" s="14"/>
      <c r="F48" s="14"/>
      <c r="G48" s="14"/>
    </row>
    <row r="49" spans="1:7" x14ac:dyDescent="0.25">
      <c r="A49" s="14"/>
      <c r="B49" s="14"/>
      <c r="C49" s="46"/>
      <c r="D49" s="14"/>
      <c r="E49" s="14"/>
      <c r="F49" s="14"/>
      <c r="G49" s="14"/>
    </row>
    <row r="50" spans="1:7" x14ac:dyDescent="0.25">
      <c r="A50" s="14"/>
      <c r="B50" s="14"/>
      <c r="C50" s="46"/>
      <c r="D50" s="14"/>
      <c r="E50" s="14"/>
      <c r="F50" s="14"/>
      <c r="G50" s="14"/>
    </row>
    <row r="51" spans="1:7" x14ac:dyDescent="0.25">
      <c r="A51" s="14"/>
      <c r="B51" s="14"/>
      <c r="C51" s="46"/>
      <c r="D51" s="14"/>
      <c r="E51" s="14"/>
      <c r="F51" s="14"/>
      <c r="G51" s="14"/>
    </row>
    <row r="52" spans="1:7" x14ac:dyDescent="0.25">
      <c r="A52" s="14"/>
      <c r="B52" s="14"/>
      <c r="C52" s="46"/>
      <c r="D52" s="14"/>
      <c r="E52" s="14"/>
      <c r="F52" s="14"/>
      <c r="G52" s="14"/>
    </row>
    <row r="53" spans="1:7" x14ac:dyDescent="0.25">
      <c r="A53" s="14"/>
      <c r="B53" s="14"/>
      <c r="C53" s="46"/>
      <c r="D53" s="14"/>
      <c r="E53" s="14"/>
      <c r="F53" s="14"/>
      <c r="G53" s="14"/>
    </row>
    <row r="54" spans="1:7" x14ac:dyDescent="0.25">
      <c r="A54" s="14"/>
      <c r="B54" s="14"/>
      <c r="C54" s="46"/>
      <c r="D54" s="14"/>
      <c r="E54" s="14"/>
      <c r="F54" s="14"/>
      <c r="G54" s="14"/>
    </row>
    <row r="55" spans="1:7" x14ac:dyDescent="0.25">
      <c r="A55" s="14"/>
      <c r="B55" s="14"/>
      <c r="C55" s="46"/>
      <c r="D55" s="14"/>
      <c r="E55" s="14"/>
      <c r="F55" s="14"/>
      <c r="G55" s="14"/>
    </row>
    <row r="56" spans="1:7" x14ac:dyDescent="0.25">
      <c r="A56" s="14"/>
      <c r="B56" s="14"/>
      <c r="C56" s="46"/>
      <c r="D56" s="14"/>
      <c r="E56" s="14"/>
      <c r="F56" s="14"/>
      <c r="G56" s="14"/>
    </row>
    <row r="57" spans="1:7" x14ac:dyDescent="0.25">
      <c r="A57" s="14"/>
      <c r="B57" s="14"/>
      <c r="C57" s="46"/>
      <c r="D57" s="14"/>
      <c r="E57" s="14"/>
      <c r="F57" s="14"/>
      <c r="G57" s="14"/>
    </row>
    <row r="58" spans="1:7" x14ac:dyDescent="0.25">
      <c r="A58" s="14"/>
      <c r="B58" s="14"/>
      <c r="C58" s="46"/>
      <c r="D58" s="14"/>
      <c r="E58" s="14"/>
      <c r="F58" s="14"/>
      <c r="G58" s="14"/>
    </row>
    <row r="59" spans="1:7" x14ac:dyDescent="0.25">
      <c r="A59" s="14"/>
      <c r="B59" s="14"/>
      <c r="C59" s="46"/>
      <c r="D59" s="14"/>
      <c r="E59" s="14"/>
      <c r="F59" s="14"/>
      <c r="G59" s="14"/>
    </row>
    <row r="60" spans="1:7" x14ac:dyDescent="0.25">
      <c r="A60" s="14"/>
      <c r="B60" s="14"/>
      <c r="C60" s="46"/>
      <c r="D60" s="14"/>
      <c r="E60" s="14"/>
      <c r="F60" s="14"/>
      <c r="G60" s="14"/>
    </row>
    <row r="61" spans="1:7" x14ac:dyDescent="0.25">
      <c r="A61" s="14"/>
      <c r="B61" s="14"/>
      <c r="C61" s="46"/>
      <c r="D61" s="14"/>
      <c r="E61" s="14"/>
      <c r="F61" s="14"/>
      <c r="G61" s="14"/>
    </row>
    <row r="62" spans="1:7" x14ac:dyDescent="0.25">
      <c r="A62" s="14"/>
      <c r="B62" s="14"/>
      <c r="C62" s="46"/>
      <c r="D62" s="14"/>
      <c r="E62" s="14"/>
      <c r="F62" s="14"/>
      <c r="G62" s="14"/>
    </row>
    <row r="63" spans="1:7" x14ac:dyDescent="0.25">
      <c r="A63" s="14"/>
      <c r="B63" s="14"/>
      <c r="C63" s="46"/>
      <c r="D63" s="14"/>
      <c r="E63" s="14"/>
      <c r="F63" s="14"/>
      <c r="G63" s="14"/>
    </row>
    <row r="64" spans="1:7" x14ac:dyDescent="0.25">
      <c r="A64" s="14"/>
      <c r="B64" s="14"/>
      <c r="C64" s="46"/>
      <c r="D64" s="14"/>
      <c r="E64" s="14"/>
      <c r="F64" s="14"/>
      <c r="G64" s="14"/>
    </row>
    <row r="65" spans="1:7" x14ac:dyDescent="0.25">
      <c r="A65" s="14"/>
      <c r="B65" s="14"/>
      <c r="C65" s="46"/>
      <c r="D65" s="14"/>
      <c r="E65" s="14"/>
      <c r="F65" s="14"/>
      <c r="G65" s="14"/>
    </row>
    <row r="66" spans="1:7" x14ac:dyDescent="0.25">
      <c r="A66" s="14"/>
      <c r="B66" s="14"/>
      <c r="C66" s="46"/>
      <c r="D66" s="14"/>
      <c r="E66" s="14"/>
      <c r="F66" s="14"/>
      <c r="G66" s="14"/>
    </row>
    <row r="67" spans="1:7" x14ac:dyDescent="0.25">
      <c r="A67" s="14"/>
      <c r="B67" s="14"/>
      <c r="C67" s="46"/>
      <c r="D67" s="14"/>
      <c r="E67" s="14"/>
      <c r="F67" s="14"/>
      <c r="G67" s="14"/>
    </row>
    <row r="68" spans="1:7" x14ac:dyDescent="0.25">
      <c r="A68" s="14"/>
      <c r="B68" s="14"/>
      <c r="C68" s="46"/>
      <c r="D68" s="14"/>
      <c r="E68" s="14"/>
      <c r="F68" s="14"/>
      <c r="G68" s="14"/>
    </row>
    <row r="69" spans="1:7" x14ac:dyDescent="0.25">
      <c r="A69" s="14"/>
      <c r="B69" s="14"/>
      <c r="C69" s="46"/>
      <c r="D69" s="14"/>
      <c r="E69" s="14"/>
      <c r="F69" s="14"/>
      <c r="G69" s="14"/>
    </row>
    <row r="70" spans="1:7" x14ac:dyDescent="0.25">
      <c r="A70" s="14"/>
      <c r="B70" s="14"/>
      <c r="C70" s="46"/>
      <c r="D70" s="14"/>
      <c r="E70" s="14"/>
      <c r="F70" s="14"/>
      <c r="G70" s="14"/>
    </row>
    <row r="71" spans="1:7" x14ac:dyDescent="0.25">
      <c r="A71" s="14"/>
      <c r="B71" s="14"/>
      <c r="C71" s="46"/>
      <c r="D71" s="14"/>
      <c r="E71" s="14"/>
      <c r="F71" s="14"/>
      <c r="G71" s="14"/>
    </row>
    <row r="72" spans="1:7" x14ac:dyDescent="0.25">
      <c r="A72" s="14"/>
      <c r="B72" s="14"/>
      <c r="C72" s="46"/>
      <c r="D72" s="14"/>
      <c r="E72" s="14"/>
      <c r="F72" s="14"/>
      <c r="G72" s="14"/>
    </row>
    <row r="73" spans="1:7" x14ac:dyDescent="0.25">
      <c r="A73" s="14"/>
      <c r="B73" s="14"/>
      <c r="C73" s="46"/>
      <c r="D73" s="14"/>
      <c r="E73" s="14"/>
      <c r="F73" s="14"/>
      <c r="G73" s="14"/>
    </row>
    <row r="74" spans="1:7" x14ac:dyDescent="0.25">
      <c r="A74" s="14"/>
      <c r="B74" s="14"/>
      <c r="C74" s="46"/>
      <c r="D74" s="14"/>
      <c r="E74" s="14"/>
      <c r="F74" s="14"/>
      <c r="G74" s="14"/>
    </row>
    <row r="75" spans="1:7" x14ac:dyDescent="0.25">
      <c r="A75" s="14"/>
      <c r="B75" s="14"/>
      <c r="C75" s="46"/>
      <c r="D75" s="14"/>
      <c r="E75" s="14"/>
      <c r="F75" s="14"/>
      <c r="G75" s="14"/>
    </row>
    <row r="76" spans="1:7" x14ac:dyDescent="0.25">
      <c r="A76" s="14"/>
      <c r="B76" s="14"/>
      <c r="C76" s="46"/>
      <c r="D76" s="14"/>
      <c r="E76" s="14"/>
      <c r="F76" s="14"/>
      <c r="G76" s="14"/>
    </row>
    <row r="77" spans="1:7" x14ac:dyDescent="0.25">
      <c r="A77" s="14"/>
      <c r="B77" s="14"/>
      <c r="C77" s="46"/>
      <c r="D77" s="14"/>
      <c r="E77" s="14"/>
      <c r="F77" s="14"/>
      <c r="G77" s="14"/>
    </row>
    <row r="78" spans="1:7" x14ac:dyDescent="0.25">
      <c r="A78" s="14"/>
      <c r="B78" s="14"/>
      <c r="C78" s="46"/>
      <c r="D78" s="14"/>
      <c r="E78" s="14"/>
      <c r="F78" s="14"/>
      <c r="G78" s="14"/>
    </row>
    <row r="79" spans="1:7" x14ac:dyDescent="0.25">
      <c r="A79" s="14"/>
      <c r="B79" s="14"/>
      <c r="C79" s="46"/>
      <c r="D79" s="14"/>
      <c r="E79" s="14"/>
      <c r="F79" s="14"/>
      <c r="G79" s="14"/>
    </row>
    <row r="80" spans="1:7" x14ac:dyDescent="0.25">
      <c r="A80" s="14"/>
      <c r="B80" s="14"/>
      <c r="C80" s="46"/>
      <c r="D80" s="14"/>
      <c r="E80" s="14"/>
      <c r="F80" s="14"/>
      <c r="G80" s="14"/>
    </row>
    <row r="81" spans="1:7" x14ac:dyDescent="0.25">
      <c r="A81" s="14"/>
      <c r="B81" s="14"/>
      <c r="C81" s="46"/>
      <c r="D81" s="14"/>
      <c r="E81" s="14"/>
      <c r="F81" s="14"/>
      <c r="G81" s="14"/>
    </row>
    <row r="82" spans="1:7" x14ac:dyDescent="0.25">
      <c r="A82" s="14"/>
      <c r="B82" s="14"/>
      <c r="C82" s="46"/>
      <c r="D82" s="14"/>
      <c r="E82" s="14"/>
      <c r="F82" s="14"/>
      <c r="G82" s="14"/>
    </row>
    <row r="83" spans="1:7" x14ac:dyDescent="0.25">
      <c r="A83" s="14"/>
      <c r="B83" s="14"/>
      <c r="C83" s="46"/>
      <c r="D83" s="14"/>
      <c r="E83" s="14"/>
      <c r="F83" s="14"/>
      <c r="G83" s="14"/>
    </row>
    <row r="84" spans="1:7" x14ac:dyDescent="0.25">
      <c r="A84" s="14"/>
      <c r="B84" s="14"/>
      <c r="C84" s="46"/>
      <c r="D84" s="14"/>
      <c r="E84" s="14"/>
      <c r="F84" s="14"/>
      <c r="G84" s="14"/>
    </row>
    <row r="85" spans="1:7" x14ac:dyDescent="0.25">
      <c r="A85" s="14"/>
      <c r="B85" s="14"/>
      <c r="C85" s="46"/>
      <c r="D85" s="14"/>
      <c r="E85" s="14"/>
      <c r="F85" s="14"/>
      <c r="G85" s="14"/>
    </row>
    <row r="86" spans="1:7" x14ac:dyDescent="0.25">
      <c r="A86" s="14"/>
      <c r="B86" s="14"/>
      <c r="C86" s="46"/>
      <c r="D86" s="14"/>
      <c r="E86" s="14"/>
      <c r="F86" s="14"/>
      <c r="G86" s="14"/>
    </row>
    <row r="87" spans="1:7" x14ac:dyDescent="0.25">
      <c r="A87" s="14"/>
      <c r="B87" s="14"/>
      <c r="C87" s="46"/>
      <c r="D87" s="14"/>
      <c r="E87" s="14"/>
      <c r="F87" s="14"/>
      <c r="G87" s="14"/>
    </row>
    <row r="88" spans="1:7" x14ac:dyDescent="0.25">
      <c r="A88" s="14"/>
      <c r="B88" s="14"/>
      <c r="C88" s="46"/>
      <c r="D88" s="14"/>
      <c r="E88" s="14"/>
      <c r="F88" s="14"/>
      <c r="G88" s="14"/>
    </row>
    <row r="89" spans="1:7" x14ac:dyDescent="0.25">
      <c r="A89" s="14"/>
      <c r="B89" s="14"/>
      <c r="C89" s="46"/>
      <c r="D89" s="14"/>
      <c r="E89" s="14"/>
      <c r="F89" s="14"/>
      <c r="G89" s="14"/>
    </row>
    <row r="90" spans="1:7" x14ac:dyDescent="0.25">
      <c r="A90" s="14"/>
      <c r="B90" s="14"/>
      <c r="C90" s="46"/>
      <c r="D90" s="14"/>
      <c r="E90" s="14"/>
      <c r="F90" s="14"/>
      <c r="G90" s="14"/>
    </row>
    <row r="91" spans="1:7" x14ac:dyDescent="0.25">
      <c r="A91" s="14"/>
      <c r="B91" s="14"/>
      <c r="C91" s="46"/>
      <c r="D91" s="14"/>
      <c r="E91" s="14"/>
      <c r="F91" s="14"/>
      <c r="G91" s="14"/>
    </row>
    <row r="92" spans="1:7" x14ac:dyDescent="0.25">
      <c r="A92" s="14"/>
      <c r="B92" s="14"/>
      <c r="C92" s="46"/>
      <c r="D92" s="14"/>
      <c r="E92" s="14"/>
      <c r="F92" s="14"/>
      <c r="G92" s="14"/>
    </row>
    <row r="93" spans="1:7" x14ac:dyDescent="0.25">
      <c r="A93" s="14"/>
      <c r="B93" s="14"/>
      <c r="C93" s="46"/>
      <c r="D93" s="14"/>
      <c r="E93" s="14"/>
      <c r="F93" s="14"/>
      <c r="G93" s="14"/>
    </row>
    <row r="94" spans="1:7" x14ac:dyDescent="0.25">
      <c r="A94" s="14"/>
      <c r="B94" s="14"/>
      <c r="C94" s="46"/>
      <c r="D94" s="14"/>
      <c r="E94" s="14"/>
      <c r="F94" s="14"/>
      <c r="G94" s="14"/>
    </row>
    <row r="95" spans="1:7" x14ac:dyDescent="0.25">
      <c r="A95" s="14"/>
      <c r="B95" s="14"/>
      <c r="C95" s="46"/>
      <c r="D95" s="14"/>
      <c r="E95" s="14"/>
      <c r="F95" s="14"/>
      <c r="G95" s="14"/>
    </row>
    <row r="96" spans="1:7" x14ac:dyDescent="0.25">
      <c r="A96" s="14"/>
      <c r="B96" s="14"/>
      <c r="C96" s="46"/>
      <c r="D96" s="14"/>
      <c r="E96" s="14"/>
      <c r="F96" s="1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/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/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/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C131" s="47"/>
    </row>
    <row r="132" spans="1:7" x14ac:dyDescent="0.25">
      <c r="C132" s="47"/>
    </row>
    <row r="133" spans="1:7" x14ac:dyDescent="0.25">
      <c r="C133" s="47"/>
    </row>
    <row r="134" spans="1:7" x14ac:dyDescent="0.25">
      <c r="C134" s="47"/>
    </row>
    <row r="135" spans="1:7" x14ac:dyDescent="0.25">
      <c r="C135" s="47"/>
    </row>
    <row r="136" spans="1:7" x14ac:dyDescent="0.25">
      <c r="C136" s="47"/>
    </row>
    <row r="137" spans="1:7" x14ac:dyDescent="0.25">
      <c r="C137" s="47"/>
    </row>
    <row r="138" spans="1:7" x14ac:dyDescent="0.25">
      <c r="C138" s="47"/>
    </row>
    <row r="139" spans="1:7" x14ac:dyDescent="0.25">
      <c r="C139" s="47"/>
    </row>
    <row r="140" spans="1:7" x14ac:dyDescent="0.25">
      <c r="C140" s="47"/>
    </row>
    <row r="141" spans="1:7" x14ac:dyDescent="0.25">
      <c r="C141" s="47"/>
    </row>
    <row r="142" spans="1:7" x14ac:dyDescent="0.25">
      <c r="C142" s="47"/>
    </row>
    <row r="143" spans="1:7" x14ac:dyDescent="0.25">
      <c r="C143" s="47"/>
    </row>
    <row r="144" spans="1:7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</sheetData>
  <mergeCells count="10">
    <mergeCell ref="B11:G11"/>
    <mergeCell ref="B14:G14"/>
    <mergeCell ref="A6:G6"/>
    <mergeCell ref="A8:A10"/>
    <mergeCell ref="B8:B10"/>
    <mergeCell ref="C8:C10"/>
    <mergeCell ref="D8:D10"/>
    <mergeCell ref="E8:G8"/>
    <mergeCell ref="E9:F9"/>
    <mergeCell ref="G9:G10"/>
  </mergeCells>
  <pageMargins left="0.98425196850393704" right="0.39370078740157483" top="0.78740157480314965" bottom="0.78740157480314965" header="0.31496062992125984" footer="0.31496062992125984"/>
  <pageSetup paperSize="9" scale="9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31"/>
  <sheetViews>
    <sheetView showZeros="0" workbookViewId="0">
      <selection activeCell="B14" sqref="B14:O14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3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5" x14ac:dyDescent="0.25">
      <c r="B1" s="419" t="s">
        <v>381</v>
      </c>
      <c r="C1" s="419"/>
      <c r="D1" s="419"/>
      <c r="E1" s="419"/>
      <c r="F1" s="419"/>
      <c r="G1" s="419"/>
      <c r="H1" s="419"/>
      <c r="I1" s="419"/>
      <c r="J1" s="419"/>
      <c r="K1" s="419"/>
      <c r="L1" s="419"/>
      <c r="M1" s="419"/>
      <c r="N1" s="419"/>
      <c r="O1" s="419"/>
    </row>
    <row r="2" spans="1:15" x14ac:dyDescent="0.25">
      <c r="B2" s="419" t="s">
        <v>380</v>
      </c>
      <c r="C2" s="419"/>
      <c r="D2" s="419"/>
      <c r="E2" s="419"/>
      <c r="F2" s="419"/>
      <c r="G2" s="419"/>
      <c r="H2" s="419"/>
      <c r="I2" s="419"/>
      <c r="J2" s="419"/>
      <c r="K2" s="419"/>
      <c r="L2" s="419"/>
      <c r="M2" s="419"/>
      <c r="N2" s="419"/>
      <c r="O2" s="419"/>
    </row>
    <row r="3" spans="1:15" x14ac:dyDescent="0.25">
      <c r="B3" s="419" t="s">
        <v>379</v>
      </c>
      <c r="C3" s="419"/>
      <c r="D3" s="419"/>
      <c r="E3" s="419"/>
      <c r="F3" s="419"/>
      <c r="G3" s="419"/>
      <c r="H3" s="419"/>
      <c r="I3" s="419"/>
      <c r="J3" s="419"/>
      <c r="K3" s="419"/>
      <c r="L3" s="419"/>
      <c r="M3" s="419"/>
      <c r="N3" s="419"/>
      <c r="O3" s="419"/>
    </row>
    <row r="4" spans="1:15" x14ac:dyDescent="0.25">
      <c r="B4" s="419" t="s">
        <v>397</v>
      </c>
      <c r="C4" s="419"/>
      <c r="D4" s="419"/>
      <c r="E4" s="419"/>
      <c r="F4" s="419"/>
      <c r="G4" s="419"/>
      <c r="H4" s="419"/>
      <c r="I4" s="419"/>
      <c r="J4" s="419"/>
      <c r="K4" s="419"/>
      <c r="L4" s="419"/>
      <c r="M4" s="419"/>
      <c r="N4" s="419"/>
      <c r="O4" s="419"/>
    </row>
    <row r="5" spans="1:15" ht="15" customHeight="1" x14ac:dyDescent="0.25">
      <c r="B5" s="420" t="s">
        <v>377</v>
      </c>
      <c r="C5" s="420"/>
      <c r="D5" s="420"/>
      <c r="E5" s="420"/>
      <c r="F5" s="420"/>
      <c r="G5" s="420"/>
      <c r="H5" s="420"/>
      <c r="I5" s="420"/>
      <c r="J5" s="420"/>
      <c r="K5" s="420"/>
      <c r="L5" s="420"/>
      <c r="M5" s="420"/>
      <c r="N5" s="420"/>
      <c r="O5" s="420"/>
    </row>
    <row r="6" spans="1:15" ht="15" customHeight="1" x14ac:dyDescent="0.25">
      <c r="B6" s="420" t="s">
        <v>413</v>
      </c>
      <c r="C6" s="420"/>
      <c r="D6" s="420"/>
      <c r="E6" s="420"/>
      <c r="F6" s="420"/>
      <c r="G6" s="420"/>
      <c r="H6" s="420"/>
      <c r="I6" s="420"/>
      <c r="J6" s="420"/>
      <c r="K6" s="420"/>
      <c r="L6" s="420"/>
      <c r="M6" s="420"/>
      <c r="N6" s="420"/>
      <c r="O6" s="420"/>
    </row>
    <row r="7" spans="1:15" ht="15" customHeight="1" x14ac:dyDescent="0.25">
      <c r="B7" s="420" t="s">
        <v>405</v>
      </c>
      <c r="C7" s="420"/>
      <c r="D7" s="420"/>
      <c r="E7" s="420"/>
      <c r="F7" s="420"/>
      <c r="G7" s="420"/>
      <c r="H7" s="420"/>
      <c r="I7" s="420"/>
      <c r="J7" s="420"/>
      <c r="K7" s="420"/>
      <c r="L7" s="420"/>
      <c r="M7" s="420"/>
      <c r="N7" s="420"/>
      <c r="O7" s="420"/>
    </row>
    <row r="8" spans="1:15" ht="15" customHeight="1" x14ac:dyDescent="0.25">
      <c r="B8" s="420" t="s">
        <v>404</v>
      </c>
      <c r="C8" s="420"/>
      <c r="D8" s="420"/>
      <c r="E8" s="420"/>
      <c r="F8" s="420"/>
      <c r="G8" s="420"/>
      <c r="H8" s="420"/>
      <c r="I8" s="420"/>
      <c r="J8" s="420"/>
      <c r="K8" s="420"/>
      <c r="L8" s="420"/>
      <c r="M8" s="420"/>
      <c r="N8" s="420"/>
      <c r="O8" s="420"/>
    </row>
    <row r="9" spans="1:15" ht="15" customHeight="1" x14ac:dyDescent="0.25">
      <c r="B9" s="420" t="s">
        <v>421</v>
      </c>
      <c r="C9" s="420"/>
      <c r="D9" s="420"/>
      <c r="E9" s="420"/>
      <c r="F9" s="420"/>
      <c r="G9" s="420"/>
      <c r="H9" s="420"/>
      <c r="I9" s="420"/>
      <c r="J9" s="420"/>
      <c r="K9" s="420"/>
      <c r="L9" s="420"/>
      <c r="M9" s="420"/>
      <c r="N9" s="420"/>
      <c r="O9" s="420"/>
    </row>
    <row r="10" spans="1:15" ht="15" customHeight="1" x14ac:dyDescent="0.25">
      <c r="B10" s="420" t="s">
        <v>420</v>
      </c>
      <c r="C10" s="420"/>
      <c r="D10" s="420"/>
      <c r="E10" s="420"/>
      <c r="F10" s="420"/>
      <c r="G10" s="420"/>
      <c r="H10" s="420"/>
      <c r="I10" s="420"/>
      <c r="J10" s="420"/>
      <c r="K10" s="420"/>
      <c r="L10" s="420"/>
      <c r="M10" s="420"/>
      <c r="N10" s="420"/>
      <c r="O10" s="420"/>
    </row>
    <row r="11" spans="1:15" ht="15" customHeight="1" x14ac:dyDescent="0.25">
      <c r="B11" s="420" t="s">
        <v>494</v>
      </c>
      <c r="C11" s="420"/>
      <c r="D11" s="420"/>
      <c r="E11" s="420"/>
      <c r="F11" s="420"/>
      <c r="G11" s="420"/>
      <c r="H11" s="420"/>
      <c r="I11" s="420"/>
      <c r="J11" s="420"/>
      <c r="K11" s="420"/>
      <c r="L11" s="420"/>
      <c r="M11" s="420"/>
      <c r="N11" s="420"/>
      <c r="O11" s="420"/>
    </row>
    <row r="12" spans="1:15" ht="15" customHeight="1" x14ac:dyDescent="0.25">
      <c r="B12" s="420" t="s">
        <v>493</v>
      </c>
      <c r="C12" s="420"/>
      <c r="D12" s="420"/>
      <c r="E12" s="420"/>
      <c r="F12" s="420"/>
      <c r="G12" s="420"/>
      <c r="H12" s="420"/>
      <c r="I12" s="420"/>
      <c r="J12" s="420"/>
      <c r="K12" s="420"/>
      <c r="L12" s="420"/>
      <c r="M12" s="420"/>
      <c r="N12" s="420"/>
      <c r="O12" s="420"/>
    </row>
    <row r="13" spans="1:15" ht="15" customHeight="1" x14ac:dyDescent="0.25">
      <c r="B13" s="420" t="s">
        <v>505</v>
      </c>
      <c r="C13" s="420"/>
      <c r="D13" s="420"/>
      <c r="E13" s="420"/>
      <c r="F13" s="420"/>
      <c r="G13" s="420"/>
      <c r="H13" s="420"/>
      <c r="I13" s="420"/>
      <c r="J13" s="420"/>
      <c r="K13" s="420"/>
      <c r="L13" s="420"/>
      <c r="M13" s="420"/>
      <c r="N13" s="420"/>
      <c r="O13" s="420"/>
    </row>
    <row r="14" spans="1:15" ht="15" customHeight="1" x14ac:dyDescent="0.25">
      <c r="B14" s="420" t="s">
        <v>511</v>
      </c>
      <c r="C14" s="420"/>
      <c r="D14" s="420"/>
      <c r="E14" s="420"/>
      <c r="F14" s="420"/>
      <c r="G14" s="420"/>
      <c r="H14" s="420"/>
      <c r="I14" s="420"/>
      <c r="J14" s="420"/>
      <c r="K14" s="420"/>
      <c r="L14" s="420"/>
      <c r="M14" s="420"/>
      <c r="N14" s="420"/>
      <c r="O14" s="420"/>
    </row>
    <row r="15" spans="1:15" ht="15.75" x14ac:dyDescent="0.25">
      <c r="A15" s="293"/>
      <c r="B15" s="293"/>
      <c r="C15" s="293"/>
      <c r="D15" s="293"/>
      <c r="E15" s="293"/>
      <c r="F15" s="293"/>
      <c r="G15" s="293"/>
      <c r="H15" s="294"/>
      <c r="I15" s="294"/>
      <c r="J15" s="294"/>
      <c r="K15" s="294"/>
      <c r="L15" s="293"/>
      <c r="M15" s="293"/>
      <c r="N15" s="293"/>
      <c r="O15" s="293"/>
    </row>
    <row r="16" spans="1:15" ht="29.25" customHeight="1" x14ac:dyDescent="0.25">
      <c r="A16" s="395" t="s">
        <v>412</v>
      </c>
      <c r="B16" s="395"/>
      <c r="C16" s="395"/>
      <c r="D16" s="395"/>
      <c r="E16" s="395"/>
      <c r="F16" s="395"/>
      <c r="G16" s="395"/>
      <c r="H16" s="395"/>
      <c r="I16" s="395"/>
      <c r="J16" s="395"/>
      <c r="K16" s="395"/>
      <c r="L16" s="395"/>
      <c r="M16" s="395"/>
      <c r="N16" s="395"/>
      <c r="O16" s="395"/>
    </row>
    <row r="17" spans="1:17" ht="11.25" customHeight="1" x14ac:dyDescent="0.25">
      <c r="A17" s="309"/>
      <c r="B17" s="309"/>
      <c r="C17" s="309"/>
      <c r="D17" s="309"/>
      <c r="E17" s="309"/>
      <c r="F17" s="309"/>
      <c r="G17" s="309"/>
      <c r="H17" s="290"/>
      <c r="I17" s="290"/>
      <c r="J17" s="290"/>
      <c r="K17" s="290"/>
      <c r="L17" s="309"/>
      <c r="M17" s="309"/>
      <c r="N17" s="309"/>
      <c r="O17" s="2" t="s">
        <v>187</v>
      </c>
    </row>
    <row r="18" spans="1:17" x14ac:dyDescent="0.25">
      <c r="A18" s="404" t="s">
        <v>5</v>
      </c>
      <c r="B18" s="407" t="s">
        <v>436</v>
      </c>
      <c r="C18" s="407" t="s">
        <v>60</v>
      </c>
      <c r="D18" s="397" t="s">
        <v>425</v>
      </c>
      <c r="E18" s="401" t="s">
        <v>217</v>
      </c>
      <c r="F18" s="401"/>
      <c r="G18" s="402"/>
      <c r="H18" s="410" t="s">
        <v>427</v>
      </c>
      <c r="I18" s="413" t="s">
        <v>217</v>
      </c>
      <c r="J18" s="414"/>
      <c r="K18" s="415"/>
      <c r="L18" s="396" t="s">
        <v>0</v>
      </c>
      <c r="M18" s="381" t="s">
        <v>217</v>
      </c>
      <c r="N18" s="382"/>
      <c r="O18" s="383"/>
    </row>
    <row r="19" spans="1:17" x14ac:dyDescent="0.25">
      <c r="A19" s="405"/>
      <c r="B19" s="408"/>
      <c r="C19" s="408"/>
      <c r="D19" s="398"/>
      <c r="E19" s="402" t="s">
        <v>1</v>
      </c>
      <c r="F19" s="417"/>
      <c r="G19" s="403" t="s">
        <v>2</v>
      </c>
      <c r="H19" s="411"/>
      <c r="I19" s="416" t="s">
        <v>1</v>
      </c>
      <c r="J19" s="416"/>
      <c r="K19" s="394" t="s">
        <v>2</v>
      </c>
      <c r="L19" s="396"/>
      <c r="M19" s="396" t="s">
        <v>1</v>
      </c>
      <c r="N19" s="396"/>
      <c r="O19" s="384" t="s">
        <v>2</v>
      </c>
    </row>
    <row r="20" spans="1:17" ht="30" customHeight="1" x14ac:dyDescent="0.25">
      <c r="A20" s="406"/>
      <c r="B20" s="409"/>
      <c r="C20" s="409"/>
      <c r="D20" s="399"/>
      <c r="E20" s="233" t="s">
        <v>3</v>
      </c>
      <c r="F20" s="297" t="s">
        <v>4</v>
      </c>
      <c r="G20" s="397"/>
      <c r="H20" s="412"/>
      <c r="I20" s="231" t="s">
        <v>3</v>
      </c>
      <c r="J20" s="303" t="s">
        <v>4</v>
      </c>
      <c r="K20" s="410"/>
      <c r="L20" s="441"/>
      <c r="M20" s="310" t="s">
        <v>3</v>
      </c>
      <c r="N20" s="301" t="s">
        <v>4</v>
      </c>
      <c r="O20" s="407"/>
    </row>
    <row r="21" spans="1:17" ht="15.95" customHeight="1" x14ac:dyDescent="0.25">
      <c r="A21" s="7" t="s">
        <v>79</v>
      </c>
      <c r="B21" s="380" t="s">
        <v>6</v>
      </c>
      <c r="C21" s="380"/>
      <c r="D21" s="380"/>
      <c r="E21" s="380"/>
      <c r="F21" s="380"/>
      <c r="G21" s="380"/>
      <c r="H21" s="380"/>
      <c r="I21" s="380"/>
      <c r="J21" s="380"/>
      <c r="K21" s="380"/>
      <c r="L21" s="380"/>
      <c r="M21" s="380"/>
      <c r="N21" s="380"/>
      <c r="O21" s="380"/>
    </row>
    <row r="22" spans="1:17" ht="15" customHeight="1" x14ac:dyDescent="0.25">
      <c r="A22" s="7" t="s">
        <v>201</v>
      </c>
      <c r="B22" s="63" t="s">
        <v>20</v>
      </c>
      <c r="C22" s="80" t="s">
        <v>9</v>
      </c>
      <c r="D22" s="200">
        <f>E22+G22</f>
        <v>5764</v>
      </c>
      <c r="E22" s="200">
        <v>5764</v>
      </c>
      <c r="F22" s="200"/>
      <c r="G22" s="200"/>
      <c r="H22" s="201">
        <f>I22+K22</f>
        <v>0</v>
      </c>
      <c r="I22" s="201"/>
      <c r="J22" s="201"/>
      <c r="K22" s="201"/>
      <c r="L22" s="81">
        <f>M22+O22</f>
        <v>5764</v>
      </c>
      <c r="M22" s="81">
        <f>E22+I22</f>
        <v>5764</v>
      </c>
      <c r="N22" s="81">
        <f>F22+J22</f>
        <v>0</v>
      </c>
      <c r="O22" s="81">
        <f>G22+K22</f>
        <v>0</v>
      </c>
    </row>
    <row r="23" spans="1:17" x14ac:dyDescent="0.25">
      <c r="A23" s="7" t="s">
        <v>80</v>
      </c>
      <c r="B23" s="292" t="s">
        <v>423</v>
      </c>
      <c r="C23" s="291" t="s">
        <v>9</v>
      </c>
      <c r="D23" s="288">
        <f>E23+G23</f>
        <v>2867</v>
      </c>
      <c r="E23" s="288">
        <v>2067</v>
      </c>
      <c r="F23" s="288"/>
      <c r="G23" s="288">
        <v>800</v>
      </c>
      <c r="H23" s="287">
        <f>I23+K23</f>
        <v>0</v>
      </c>
      <c r="I23" s="287"/>
      <c r="J23" s="287"/>
      <c r="K23" s="287"/>
      <c r="L23" s="154">
        <f>M23+O23</f>
        <v>2867</v>
      </c>
      <c r="M23" s="154">
        <f>E23+I23</f>
        <v>2067</v>
      </c>
      <c r="N23" s="154">
        <f>F23+J23</f>
        <v>0</v>
      </c>
      <c r="O23" s="154">
        <f>G23+K23</f>
        <v>800</v>
      </c>
      <c r="P23" s="466"/>
      <c r="Q23" s="466"/>
    </row>
    <row r="24" spans="1:17" ht="15" customHeight="1" x14ac:dyDescent="0.25">
      <c r="A24" s="7" t="s">
        <v>81</v>
      </c>
      <c r="B24" s="18" t="s">
        <v>10</v>
      </c>
      <c r="C24" s="9" t="s">
        <v>9</v>
      </c>
      <c r="D24" s="197">
        <f>E24+G24</f>
        <v>580</v>
      </c>
      <c r="E24" s="197">
        <v>580</v>
      </c>
      <c r="F24" s="197"/>
      <c r="G24" s="197"/>
      <c r="H24" s="196">
        <f>I24+K24</f>
        <v>0</v>
      </c>
      <c r="I24" s="196"/>
      <c r="J24" s="196"/>
      <c r="K24" s="196"/>
      <c r="L24" s="10">
        <f>M24+O24</f>
        <v>580</v>
      </c>
      <c r="M24" s="10">
        <f>E24+I24</f>
        <v>580</v>
      </c>
      <c r="N24" s="10">
        <f>F24+J24</f>
        <v>0</v>
      </c>
      <c r="O24" s="10">
        <f>G24+K24</f>
        <v>0</v>
      </c>
      <c r="P24" s="229" t="s">
        <v>394</v>
      </c>
      <c r="Q24" s="228">
        <f>SUM(L22:L31)</f>
        <v>17092</v>
      </c>
    </row>
    <row r="25" spans="1:17" ht="15" customHeight="1" x14ac:dyDescent="0.25">
      <c r="A25" s="7" t="s">
        <v>82</v>
      </c>
      <c r="B25" s="18" t="s">
        <v>11</v>
      </c>
      <c r="C25" s="9" t="s">
        <v>9</v>
      </c>
      <c r="D25" s="197">
        <f>E25+G25</f>
        <v>464</v>
      </c>
      <c r="E25" s="197">
        <v>464</v>
      </c>
      <c r="F25" s="197"/>
      <c r="G25" s="197"/>
      <c r="H25" s="196">
        <f>I25+K25</f>
        <v>0</v>
      </c>
      <c r="I25" s="196"/>
      <c r="J25" s="196"/>
      <c r="K25" s="196"/>
      <c r="L25" s="10">
        <f>M25+O25</f>
        <v>464</v>
      </c>
      <c r="M25" s="10">
        <f>E25+I25</f>
        <v>464</v>
      </c>
      <c r="N25" s="10">
        <f>F25+J25</f>
        <v>0</v>
      </c>
      <c r="O25" s="10">
        <f>G25+K25</f>
        <v>0</v>
      </c>
      <c r="P25" s="229" t="s">
        <v>393</v>
      </c>
      <c r="Q25" s="228"/>
    </row>
    <row r="26" spans="1:17" ht="15" customHeight="1" x14ac:dyDescent="0.25">
      <c r="A26" s="7" t="s">
        <v>83</v>
      </c>
      <c r="B26" s="18" t="s">
        <v>12</v>
      </c>
      <c r="C26" s="9" t="s">
        <v>9</v>
      </c>
      <c r="D26" s="197">
        <f>E26+G26</f>
        <v>1304</v>
      </c>
      <c r="E26" s="197">
        <v>1304</v>
      </c>
      <c r="F26" s="197"/>
      <c r="G26" s="197"/>
      <c r="H26" s="196">
        <f>I26+K26</f>
        <v>0</v>
      </c>
      <c r="I26" s="196"/>
      <c r="J26" s="196"/>
      <c r="K26" s="196"/>
      <c r="L26" s="10">
        <f>M26+O26</f>
        <v>1304</v>
      </c>
      <c r="M26" s="10">
        <f>E26+I26</f>
        <v>1304</v>
      </c>
      <c r="N26" s="10">
        <f>F26+J26</f>
        <v>0</v>
      </c>
      <c r="O26" s="10">
        <f>G26+K26</f>
        <v>0</v>
      </c>
      <c r="P26" s="229" t="s">
        <v>392</v>
      </c>
      <c r="Q26" s="228"/>
    </row>
    <row r="27" spans="1:17" ht="15" customHeight="1" x14ac:dyDescent="0.25">
      <c r="A27" s="11" t="s">
        <v>84</v>
      </c>
      <c r="B27" s="10" t="s">
        <v>14</v>
      </c>
      <c r="C27" s="9" t="s">
        <v>9</v>
      </c>
      <c r="D27" s="197">
        <f>E27+G27</f>
        <v>724</v>
      </c>
      <c r="E27" s="197">
        <v>724</v>
      </c>
      <c r="F27" s="197"/>
      <c r="G27" s="197"/>
      <c r="H27" s="196">
        <f>I27+K27</f>
        <v>0</v>
      </c>
      <c r="I27" s="196"/>
      <c r="J27" s="196"/>
      <c r="K27" s="196"/>
      <c r="L27" s="10">
        <f>M27+O27</f>
        <v>724</v>
      </c>
      <c r="M27" s="10">
        <f>E27+I27</f>
        <v>724</v>
      </c>
      <c r="N27" s="10">
        <f>F27+J27</f>
        <v>0</v>
      </c>
      <c r="O27" s="10">
        <f>G27+K27</f>
        <v>0</v>
      </c>
      <c r="P27" s="229" t="s">
        <v>391</v>
      </c>
      <c r="Q27" s="228"/>
    </row>
    <row r="28" spans="1:17" ht="15" customHeight="1" x14ac:dyDescent="0.25">
      <c r="A28" s="13" t="s">
        <v>85</v>
      </c>
      <c r="B28" s="63" t="s">
        <v>15</v>
      </c>
      <c r="C28" s="9" t="s">
        <v>9</v>
      </c>
      <c r="D28" s="197">
        <f>E28+G28</f>
        <v>87</v>
      </c>
      <c r="E28" s="197">
        <v>87</v>
      </c>
      <c r="F28" s="197"/>
      <c r="G28" s="197"/>
      <c r="H28" s="196">
        <f>I28+K28</f>
        <v>0</v>
      </c>
      <c r="I28" s="196"/>
      <c r="J28" s="196"/>
      <c r="K28" s="196"/>
      <c r="L28" s="10">
        <f>M28+O28</f>
        <v>87</v>
      </c>
      <c r="M28" s="10">
        <f>E28+I28</f>
        <v>87</v>
      </c>
      <c r="N28" s="10">
        <f>F28+J28</f>
        <v>0</v>
      </c>
      <c r="O28" s="10">
        <f>G28+K28</f>
        <v>0</v>
      </c>
      <c r="P28" s="229" t="s">
        <v>390</v>
      </c>
      <c r="Q28" s="228"/>
    </row>
    <row r="29" spans="1:17" ht="15" customHeight="1" x14ac:dyDescent="0.25">
      <c r="A29" s="7" t="s">
        <v>86</v>
      </c>
      <c r="B29" s="18" t="s">
        <v>16</v>
      </c>
      <c r="C29" s="9" t="s">
        <v>9</v>
      </c>
      <c r="D29" s="197">
        <f>E29+G29</f>
        <v>4055</v>
      </c>
      <c r="E29" s="197">
        <v>4055</v>
      </c>
      <c r="F29" s="197"/>
      <c r="G29" s="197"/>
      <c r="H29" s="196">
        <f>I29+K29</f>
        <v>0</v>
      </c>
      <c r="I29" s="196"/>
      <c r="J29" s="196"/>
      <c r="K29" s="196"/>
      <c r="L29" s="10">
        <f>M29+O29</f>
        <v>4055</v>
      </c>
      <c r="M29" s="10">
        <f>E29+I29</f>
        <v>4055</v>
      </c>
      <c r="N29" s="10">
        <f>F29+J29</f>
        <v>0</v>
      </c>
      <c r="O29" s="10">
        <f>G29+K29</f>
        <v>0</v>
      </c>
      <c r="P29" s="229" t="s">
        <v>389</v>
      </c>
      <c r="Q29" s="228">
        <f>SUM(L34:L44)</f>
        <v>43670</v>
      </c>
    </row>
    <row r="30" spans="1:17" ht="15" customHeight="1" x14ac:dyDescent="0.25">
      <c r="A30" s="7" t="s">
        <v>87</v>
      </c>
      <c r="B30" s="18" t="s">
        <v>17</v>
      </c>
      <c r="C30" s="9" t="s">
        <v>9</v>
      </c>
      <c r="D30" s="197">
        <f>E30+G30</f>
        <v>493</v>
      </c>
      <c r="E30" s="197">
        <v>493</v>
      </c>
      <c r="F30" s="197"/>
      <c r="G30" s="197"/>
      <c r="H30" s="196">
        <f>I30+K30</f>
        <v>0</v>
      </c>
      <c r="I30" s="196"/>
      <c r="J30" s="196"/>
      <c r="K30" s="196"/>
      <c r="L30" s="10">
        <f>M30+O30</f>
        <v>493</v>
      </c>
      <c r="M30" s="10">
        <f>E30+I30</f>
        <v>493</v>
      </c>
      <c r="N30" s="10">
        <f>F30+J30</f>
        <v>0</v>
      </c>
      <c r="O30" s="10">
        <f>G30+K30</f>
        <v>0</v>
      </c>
      <c r="P30" s="229" t="s">
        <v>388</v>
      </c>
      <c r="Q30" s="228">
        <f>L47</f>
        <v>99484</v>
      </c>
    </row>
    <row r="31" spans="1:17" ht="15" customHeight="1" x14ac:dyDescent="0.25">
      <c r="A31" s="7" t="s">
        <v>88</v>
      </c>
      <c r="B31" s="18" t="s">
        <v>18</v>
      </c>
      <c r="C31" s="9" t="s">
        <v>9</v>
      </c>
      <c r="D31" s="197">
        <f>E31+G31</f>
        <v>754</v>
      </c>
      <c r="E31" s="197">
        <v>754</v>
      </c>
      <c r="F31" s="197"/>
      <c r="G31" s="197"/>
      <c r="H31" s="196">
        <f>I31+K31</f>
        <v>0</v>
      </c>
      <c r="I31" s="196"/>
      <c r="J31" s="196"/>
      <c r="K31" s="196"/>
      <c r="L31" s="10">
        <f>M31+O31</f>
        <v>754</v>
      </c>
      <c r="M31" s="10">
        <f>E31+I31</f>
        <v>754</v>
      </c>
      <c r="N31" s="10">
        <f>F31+J31</f>
        <v>0</v>
      </c>
      <c r="O31" s="10">
        <f>G31+K31</f>
        <v>0</v>
      </c>
      <c r="P31" s="229" t="s">
        <v>387</v>
      </c>
      <c r="Q31" s="228">
        <f>SUM(L82:L95)</f>
        <v>45896</v>
      </c>
    </row>
    <row r="32" spans="1:17" ht="15.95" customHeight="1" x14ac:dyDescent="0.25">
      <c r="A32" s="15" t="s">
        <v>89</v>
      </c>
      <c r="B32" s="35" t="s">
        <v>193</v>
      </c>
      <c r="C32" s="224"/>
      <c r="D32" s="218">
        <f>SUM(D22:D31)</f>
        <v>17092</v>
      </c>
      <c r="E32" s="218">
        <f>SUM(E22:E31)</f>
        <v>16292</v>
      </c>
      <c r="F32" s="218">
        <f>SUM(F22:F31)</f>
        <v>0</v>
      </c>
      <c r="G32" s="218">
        <f>SUM(G22:G31)</f>
        <v>800</v>
      </c>
      <c r="H32" s="217">
        <f>SUM(H22:H31)</f>
        <v>0</v>
      </c>
      <c r="I32" s="217">
        <f>SUM(I22:I31)</f>
        <v>0</v>
      </c>
      <c r="J32" s="217">
        <f>SUM(J22:J31)</f>
        <v>0</v>
      </c>
      <c r="K32" s="217">
        <f>SUM(K22:K31)</f>
        <v>0</v>
      </c>
      <c r="L32" s="35">
        <f>SUM(L22:L31)</f>
        <v>17092</v>
      </c>
      <c r="M32" s="35">
        <f>SUM(M22:M31)</f>
        <v>16292</v>
      </c>
      <c r="N32" s="35">
        <f>SUM(N22:N31)</f>
        <v>0</v>
      </c>
      <c r="O32" s="35">
        <f>SUM(O22:O31)</f>
        <v>800</v>
      </c>
      <c r="P32" s="229" t="s">
        <v>386</v>
      </c>
      <c r="Q32" s="228">
        <f>SUM(L50:L79)</f>
        <v>543655</v>
      </c>
    </row>
    <row r="33" spans="1:17" ht="15.95" customHeight="1" x14ac:dyDescent="0.25">
      <c r="A33" s="13" t="s">
        <v>90</v>
      </c>
      <c r="B33" s="380" t="s">
        <v>66</v>
      </c>
      <c r="C33" s="380"/>
      <c r="D33" s="380"/>
      <c r="E33" s="380"/>
      <c r="F33" s="380"/>
      <c r="G33" s="380"/>
      <c r="H33" s="380"/>
      <c r="I33" s="380"/>
      <c r="J33" s="380"/>
      <c r="K33" s="380"/>
      <c r="L33" s="380"/>
      <c r="M33" s="380"/>
      <c r="N33" s="380"/>
      <c r="O33" s="380"/>
      <c r="P33" s="229" t="s">
        <v>385</v>
      </c>
      <c r="Q33" s="228">
        <f>SUM(L98:L101)</f>
        <v>192068</v>
      </c>
    </row>
    <row r="34" spans="1:17" ht="15" customHeight="1" x14ac:dyDescent="0.25">
      <c r="A34" s="7" t="s">
        <v>91</v>
      </c>
      <c r="B34" s="63" t="s">
        <v>7</v>
      </c>
      <c r="C34" s="80" t="s">
        <v>22</v>
      </c>
      <c r="D34" s="200">
        <f>E34+G34</f>
        <v>87</v>
      </c>
      <c r="E34" s="200">
        <v>87</v>
      </c>
      <c r="F34" s="200"/>
      <c r="G34" s="200"/>
      <c r="H34" s="201">
        <f>I34+K34</f>
        <v>0</v>
      </c>
      <c r="I34" s="201"/>
      <c r="J34" s="201"/>
      <c r="K34" s="201"/>
      <c r="L34" s="81">
        <f>M34+O34</f>
        <v>87</v>
      </c>
      <c r="M34" s="81">
        <f>E34+I34</f>
        <v>87</v>
      </c>
      <c r="N34" s="81">
        <f>F34+J34</f>
        <v>0</v>
      </c>
      <c r="O34" s="81">
        <f>G34+K34</f>
        <v>0</v>
      </c>
      <c r="P34" s="227" t="s">
        <v>190</v>
      </c>
      <c r="Q34" s="226">
        <f>SUM(Q24:Q33)</f>
        <v>941865</v>
      </c>
    </row>
    <row r="35" spans="1:17" ht="15" customHeight="1" x14ac:dyDescent="0.25">
      <c r="A35" s="7" t="s">
        <v>92</v>
      </c>
      <c r="B35" s="18" t="s">
        <v>10</v>
      </c>
      <c r="C35" s="9" t="s">
        <v>22</v>
      </c>
      <c r="D35" s="197">
        <f>E35+G35</f>
        <v>985</v>
      </c>
      <c r="E35" s="197">
        <v>985</v>
      </c>
      <c r="F35" s="197"/>
      <c r="G35" s="197"/>
      <c r="H35" s="196">
        <f>I35+K35</f>
        <v>0</v>
      </c>
      <c r="I35" s="196"/>
      <c r="J35" s="196"/>
      <c r="K35" s="196"/>
      <c r="L35" s="10">
        <f>M35+O35</f>
        <v>985</v>
      </c>
      <c r="M35" s="10">
        <f>E35+I35</f>
        <v>985</v>
      </c>
      <c r="N35" s="10">
        <f>F35+J35</f>
        <v>0</v>
      </c>
      <c r="O35" s="10">
        <f>G35+K35</f>
        <v>0</v>
      </c>
      <c r="P35" s="151"/>
      <c r="Q35" s="151"/>
    </row>
    <row r="36" spans="1:17" ht="15" customHeight="1" x14ac:dyDescent="0.25">
      <c r="A36" s="7" t="s">
        <v>93</v>
      </c>
      <c r="B36" s="18" t="s">
        <v>11</v>
      </c>
      <c r="C36" s="9" t="s">
        <v>22</v>
      </c>
      <c r="D36" s="197">
        <f>E36+G36</f>
        <v>16942</v>
      </c>
      <c r="E36" s="197">
        <v>12598</v>
      </c>
      <c r="F36" s="197"/>
      <c r="G36" s="197">
        <v>4344</v>
      </c>
      <c r="H36" s="196">
        <f>I36+K36</f>
        <v>0</v>
      </c>
      <c r="I36" s="196"/>
      <c r="J36" s="196"/>
      <c r="K36" s="196"/>
      <c r="L36" s="10">
        <f>M36+O36</f>
        <v>16942</v>
      </c>
      <c r="M36" s="10">
        <f>E36+I36</f>
        <v>12598</v>
      </c>
      <c r="N36" s="10">
        <f>F36+J36</f>
        <v>0</v>
      </c>
      <c r="O36" s="10">
        <f>G36+K36</f>
        <v>4344</v>
      </c>
      <c r="P36" s="151"/>
      <c r="Q36" s="151">
        <f>Q34-L103</f>
        <v>0</v>
      </c>
    </row>
    <row r="37" spans="1:17" ht="15" customHeight="1" x14ac:dyDescent="0.25">
      <c r="A37" s="7" t="s">
        <v>94</v>
      </c>
      <c r="B37" s="18" t="s">
        <v>12</v>
      </c>
      <c r="C37" s="9" t="s">
        <v>22</v>
      </c>
      <c r="D37" s="197">
        <f>E37+G37</f>
        <v>811</v>
      </c>
      <c r="E37" s="197">
        <v>811</v>
      </c>
      <c r="F37" s="197"/>
      <c r="G37" s="197"/>
      <c r="H37" s="196">
        <f>I37+K37</f>
        <v>0</v>
      </c>
      <c r="I37" s="196"/>
      <c r="J37" s="196"/>
      <c r="K37" s="196"/>
      <c r="L37" s="10">
        <f>M37+O37</f>
        <v>811</v>
      </c>
      <c r="M37" s="10">
        <f>E37+I37</f>
        <v>811</v>
      </c>
      <c r="N37" s="10">
        <f>F37+J37</f>
        <v>0</v>
      </c>
      <c r="O37" s="10">
        <f>G37+K37</f>
        <v>0</v>
      </c>
    </row>
    <row r="38" spans="1:17" ht="15" customHeight="1" x14ac:dyDescent="0.25">
      <c r="A38" s="7" t="s">
        <v>95</v>
      </c>
      <c r="B38" s="18" t="s">
        <v>13</v>
      </c>
      <c r="C38" s="9" t="s">
        <v>22</v>
      </c>
      <c r="D38" s="197">
        <f>E38+G38</f>
        <v>2027</v>
      </c>
      <c r="E38" s="197">
        <v>2027</v>
      </c>
      <c r="F38" s="197"/>
      <c r="G38" s="197"/>
      <c r="H38" s="196">
        <f>I38+K38</f>
        <v>0</v>
      </c>
      <c r="I38" s="196"/>
      <c r="J38" s="196"/>
      <c r="K38" s="196"/>
      <c r="L38" s="10">
        <f>M38+O38</f>
        <v>2027</v>
      </c>
      <c r="M38" s="10">
        <f>E38+I38</f>
        <v>2027</v>
      </c>
      <c r="N38" s="10">
        <f>F38+J38</f>
        <v>0</v>
      </c>
      <c r="O38" s="10">
        <f>G38+K38</f>
        <v>0</v>
      </c>
    </row>
    <row r="39" spans="1:17" ht="15" customHeight="1" x14ac:dyDescent="0.25">
      <c r="A39" s="11" t="s">
        <v>96</v>
      </c>
      <c r="B39" s="10" t="s">
        <v>14</v>
      </c>
      <c r="C39" s="9" t="s">
        <v>22</v>
      </c>
      <c r="D39" s="197">
        <f>E39+G39</f>
        <v>3766</v>
      </c>
      <c r="E39" s="197">
        <v>3766</v>
      </c>
      <c r="F39" s="197"/>
      <c r="G39" s="197"/>
      <c r="H39" s="196">
        <f>I39+K39</f>
        <v>0</v>
      </c>
      <c r="I39" s="196"/>
      <c r="J39" s="196"/>
      <c r="K39" s="196"/>
      <c r="L39" s="10">
        <f>M39+O39</f>
        <v>3766</v>
      </c>
      <c r="M39" s="10">
        <f>E39+I39</f>
        <v>3766</v>
      </c>
      <c r="N39" s="10">
        <f>F39+J39</f>
        <v>0</v>
      </c>
      <c r="O39" s="10">
        <f>G39+K39</f>
        <v>0</v>
      </c>
    </row>
    <row r="40" spans="1:17" x14ac:dyDescent="0.25">
      <c r="A40" s="11" t="s">
        <v>97</v>
      </c>
      <c r="B40" s="10" t="s">
        <v>15</v>
      </c>
      <c r="C40" s="9" t="s">
        <v>22</v>
      </c>
      <c r="D40" s="197">
        <f>E40+G40</f>
        <v>7289</v>
      </c>
      <c r="E40" s="197">
        <v>2289</v>
      </c>
      <c r="F40" s="197"/>
      <c r="G40" s="197">
        <v>5000</v>
      </c>
      <c r="H40" s="196">
        <f>I40+K40</f>
        <v>0</v>
      </c>
      <c r="I40" s="196"/>
      <c r="J40" s="196"/>
      <c r="K40" s="196"/>
      <c r="L40" s="10">
        <f>M40+O40</f>
        <v>7289</v>
      </c>
      <c r="M40" s="10">
        <f>E40+I40</f>
        <v>2289</v>
      </c>
      <c r="N40" s="10">
        <f>F40+J40</f>
        <v>0</v>
      </c>
      <c r="O40" s="10">
        <f>G40+K40</f>
        <v>5000</v>
      </c>
    </row>
    <row r="41" spans="1:17" ht="15" customHeight="1" x14ac:dyDescent="0.25">
      <c r="A41" s="7" t="s">
        <v>98</v>
      </c>
      <c r="B41" s="18" t="s">
        <v>16</v>
      </c>
      <c r="C41" s="9" t="s">
        <v>22</v>
      </c>
      <c r="D41" s="197">
        <f>E41+G41</f>
        <v>8228</v>
      </c>
      <c r="E41" s="197">
        <v>5621</v>
      </c>
      <c r="F41" s="197"/>
      <c r="G41" s="197">
        <v>2607</v>
      </c>
      <c r="H41" s="196">
        <f>I41+K41</f>
        <v>0</v>
      </c>
      <c r="I41" s="196"/>
      <c r="J41" s="196"/>
      <c r="K41" s="196"/>
      <c r="L41" s="10">
        <f>M41+O41</f>
        <v>8228</v>
      </c>
      <c r="M41" s="10">
        <f>E41+I41</f>
        <v>5621</v>
      </c>
      <c r="N41" s="10">
        <f>F41+J41</f>
        <v>0</v>
      </c>
      <c r="O41" s="10">
        <f>G41+K41</f>
        <v>2607</v>
      </c>
    </row>
    <row r="42" spans="1:17" ht="15" customHeight="1" x14ac:dyDescent="0.25">
      <c r="A42" s="7" t="s">
        <v>99</v>
      </c>
      <c r="B42" s="18" t="s">
        <v>17</v>
      </c>
      <c r="C42" s="9" t="s">
        <v>22</v>
      </c>
      <c r="D42" s="197">
        <f>E42+G42</f>
        <v>464</v>
      </c>
      <c r="E42" s="197">
        <v>464</v>
      </c>
      <c r="F42" s="197"/>
      <c r="G42" s="197"/>
      <c r="H42" s="196">
        <f>I42+K42</f>
        <v>0</v>
      </c>
      <c r="I42" s="196"/>
      <c r="J42" s="196"/>
      <c r="K42" s="196"/>
      <c r="L42" s="10">
        <f>M42+O42</f>
        <v>464</v>
      </c>
      <c r="M42" s="10">
        <f>E42+I42</f>
        <v>464</v>
      </c>
      <c r="N42" s="10">
        <f>F42+J42</f>
        <v>0</v>
      </c>
      <c r="O42" s="10">
        <f>G42+K42</f>
        <v>0</v>
      </c>
    </row>
    <row r="43" spans="1:17" ht="15" customHeight="1" x14ac:dyDescent="0.25">
      <c r="A43" s="7" t="s">
        <v>100</v>
      </c>
      <c r="B43" s="18" t="s">
        <v>18</v>
      </c>
      <c r="C43" s="9" t="s">
        <v>22</v>
      </c>
      <c r="D43" s="197">
        <f>E43+G43</f>
        <v>2202</v>
      </c>
      <c r="E43" s="197">
        <v>2202</v>
      </c>
      <c r="F43" s="197"/>
      <c r="G43" s="197"/>
      <c r="H43" s="196">
        <f>I43+K43</f>
        <v>0</v>
      </c>
      <c r="I43" s="196"/>
      <c r="J43" s="196"/>
      <c r="K43" s="196"/>
      <c r="L43" s="10">
        <f>M43+O43</f>
        <v>2202</v>
      </c>
      <c r="M43" s="10">
        <f>E43+I43</f>
        <v>2202</v>
      </c>
      <c r="N43" s="10">
        <f>F43+J43</f>
        <v>0</v>
      </c>
      <c r="O43" s="10">
        <f>G43+K43</f>
        <v>0</v>
      </c>
    </row>
    <row r="44" spans="1:17" ht="15" customHeight="1" x14ac:dyDescent="0.25">
      <c r="A44" s="7" t="s">
        <v>101</v>
      </c>
      <c r="B44" s="18" t="s">
        <v>19</v>
      </c>
      <c r="C44" s="9" t="s">
        <v>22</v>
      </c>
      <c r="D44" s="197">
        <f>E44+G44</f>
        <v>869</v>
      </c>
      <c r="E44" s="197">
        <v>869</v>
      </c>
      <c r="F44" s="197"/>
      <c r="G44" s="197"/>
      <c r="H44" s="196">
        <f>I44+K44</f>
        <v>0</v>
      </c>
      <c r="I44" s="196"/>
      <c r="J44" s="196"/>
      <c r="K44" s="196"/>
      <c r="L44" s="10">
        <f>M44+O44</f>
        <v>869</v>
      </c>
      <c r="M44" s="10">
        <f>E44+I44</f>
        <v>869</v>
      </c>
      <c r="N44" s="10">
        <f>F44+J44</f>
        <v>0</v>
      </c>
      <c r="O44" s="10">
        <f>G44+K44</f>
        <v>0</v>
      </c>
    </row>
    <row r="45" spans="1:17" ht="15.95" customHeight="1" x14ac:dyDescent="0.25">
      <c r="A45" s="15" t="s">
        <v>102</v>
      </c>
      <c r="B45" s="1" t="s">
        <v>194</v>
      </c>
      <c r="C45" s="17"/>
      <c r="D45" s="195">
        <f>SUM(D34:D44)</f>
        <v>43670</v>
      </c>
      <c r="E45" s="195">
        <f>SUM(E34:E44)</f>
        <v>31719</v>
      </c>
      <c r="F45" s="195">
        <f>SUM(F34:F44)</f>
        <v>0</v>
      </c>
      <c r="G45" s="195">
        <f>SUM(G34:G44)</f>
        <v>11951</v>
      </c>
      <c r="H45" s="194">
        <f>SUM(H34:H44)</f>
        <v>0</v>
      </c>
      <c r="I45" s="194">
        <f>SUM(I34:I44)</f>
        <v>0</v>
      </c>
      <c r="J45" s="194">
        <f>SUM(J34:J44)</f>
        <v>0</v>
      </c>
      <c r="K45" s="194">
        <f>SUM(K34:K44)</f>
        <v>0</v>
      </c>
      <c r="L45" s="1">
        <f>SUM(L34:L44)</f>
        <v>43670</v>
      </c>
      <c r="M45" s="1">
        <f>SUM(M34:M44)</f>
        <v>31719</v>
      </c>
      <c r="N45" s="1">
        <f>SUM(N34:N44)</f>
        <v>0</v>
      </c>
      <c r="O45" s="1">
        <f>SUM(O34:O44)</f>
        <v>11951</v>
      </c>
    </row>
    <row r="46" spans="1:17" ht="15.95" customHeight="1" x14ac:dyDescent="0.25">
      <c r="A46" s="11" t="s">
        <v>103</v>
      </c>
      <c r="B46" s="462" t="s">
        <v>70</v>
      </c>
      <c r="C46" s="467"/>
      <c r="D46" s="467"/>
      <c r="E46" s="467"/>
      <c r="F46" s="467"/>
      <c r="G46" s="467"/>
      <c r="H46" s="467"/>
      <c r="I46" s="467"/>
      <c r="J46" s="467"/>
      <c r="K46" s="467"/>
      <c r="L46" s="467"/>
      <c r="M46" s="467"/>
      <c r="N46" s="467"/>
      <c r="O46" s="467"/>
    </row>
    <row r="47" spans="1:17" ht="15" customHeight="1" x14ac:dyDescent="0.25">
      <c r="A47" s="7" t="s">
        <v>104</v>
      </c>
      <c r="B47" s="18" t="s">
        <v>20</v>
      </c>
      <c r="C47" s="9" t="s">
        <v>34</v>
      </c>
      <c r="D47" s="197">
        <f>E47+G47</f>
        <v>99484</v>
      </c>
      <c r="E47" s="197">
        <v>60187</v>
      </c>
      <c r="F47" s="197"/>
      <c r="G47" s="197">
        <v>39297</v>
      </c>
      <c r="H47" s="196">
        <f>I47+K47</f>
        <v>0</v>
      </c>
      <c r="I47" s="196"/>
      <c r="J47" s="196"/>
      <c r="K47" s="196"/>
      <c r="L47" s="10">
        <f>M47+O47</f>
        <v>99484</v>
      </c>
      <c r="M47" s="10">
        <f>E47+I47</f>
        <v>60187</v>
      </c>
      <c r="N47" s="10">
        <f>F47+J47</f>
        <v>0</v>
      </c>
      <c r="O47" s="10">
        <f>G47+K47</f>
        <v>39297</v>
      </c>
    </row>
    <row r="48" spans="1:17" ht="15.95" customHeight="1" x14ac:dyDescent="0.25">
      <c r="A48" s="15" t="s">
        <v>105</v>
      </c>
      <c r="B48" s="35" t="s">
        <v>195</v>
      </c>
      <c r="C48" s="97"/>
      <c r="D48" s="218">
        <f>D47</f>
        <v>99484</v>
      </c>
      <c r="E48" s="218">
        <f>E47</f>
        <v>60187</v>
      </c>
      <c r="F48" s="218">
        <f>F47</f>
        <v>0</v>
      </c>
      <c r="G48" s="218">
        <f>G47</f>
        <v>39297</v>
      </c>
      <c r="H48" s="248">
        <f>H47</f>
        <v>0</v>
      </c>
      <c r="I48" s="248">
        <f>I47</f>
        <v>0</v>
      </c>
      <c r="J48" s="248">
        <f>J47</f>
        <v>0</v>
      </c>
      <c r="K48" s="248">
        <f>K47</f>
        <v>0</v>
      </c>
      <c r="L48" s="35">
        <f>L47</f>
        <v>99484</v>
      </c>
      <c r="M48" s="35">
        <f>M47</f>
        <v>60187</v>
      </c>
      <c r="N48" s="35">
        <f>N47</f>
        <v>0</v>
      </c>
      <c r="O48" s="35">
        <f>O47</f>
        <v>39297</v>
      </c>
    </row>
    <row r="49" spans="1:15" ht="15.95" customHeight="1" x14ac:dyDescent="0.25">
      <c r="A49" s="11" t="s">
        <v>106</v>
      </c>
      <c r="B49" s="380" t="s">
        <v>189</v>
      </c>
      <c r="C49" s="380"/>
      <c r="D49" s="380"/>
      <c r="E49" s="380"/>
      <c r="F49" s="380"/>
      <c r="G49" s="380"/>
      <c r="H49" s="380"/>
      <c r="I49" s="380"/>
      <c r="J49" s="380"/>
      <c r="K49" s="380"/>
      <c r="L49" s="380"/>
      <c r="M49" s="380"/>
      <c r="N49" s="380"/>
      <c r="O49" s="380"/>
    </row>
    <row r="50" spans="1:15" ht="15" customHeight="1" x14ac:dyDescent="0.25">
      <c r="A50" s="7" t="s">
        <v>107</v>
      </c>
      <c r="B50" s="49" t="s">
        <v>175</v>
      </c>
      <c r="C50" s="215" t="s">
        <v>57</v>
      </c>
      <c r="D50" s="200">
        <f>E50+G50</f>
        <v>1825</v>
      </c>
      <c r="E50" s="200">
        <v>1825</v>
      </c>
      <c r="F50" s="200"/>
      <c r="G50" s="200"/>
      <c r="H50" s="201">
        <f>I50+K50</f>
        <v>0</v>
      </c>
      <c r="I50" s="201"/>
      <c r="J50" s="201"/>
      <c r="K50" s="201"/>
      <c r="L50" s="81">
        <f>M50+O50</f>
        <v>1825</v>
      </c>
      <c r="M50" s="81">
        <f>E50+I50</f>
        <v>1825</v>
      </c>
      <c r="N50" s="81">
        <f>F50+J50</f>
        <v>0</v>
      </c>
      <c r="O50" s="81">
        <f>G50+K50</f>
        <v>0</v>
      </c>
    </row>
    <row r="51" spans="1:15" ht="15" customHeight="1" x14ac:dyDescent="0.25">
      <c r="A51" s="7" t="s">
        <v>108</v>
      </c>
      <c r="B51" s="21" t="s">
        <v>183</v>
      </c>
      <c r="C51" s="22" t="s">
        <v>57</v>
      </c>
      <c r="D51" s="197">
        <f>E51+G51</f>
        <v>6563</v>
      </c>
      <c r="E51" s="197">
        <v>6563</v>
      </c>
      <c r="F51" s="197"/>
      <c r="G51" s="197"/>
      <c r="H51" s="196">
        <f>I51+K51</f>
        <v>0</v>
      </c>
      <c r="I51" s="196"/>
      <c r="J51" s="196"/>
      <c r="K51" s="196"/>
      <c r="L51" s="10">
        <f>M51+O51</f>
        <v>6563</v>
      </c>
      <c r="M51" s="10">
        <f>E51+I51</f>
        <v>6563</v>
      </c>
      <c r="N51" s="10">
        <f>F51+J51</f>
        <v>0</v>
      </c>
      <c r="O51" s="10">
        <f>G51+K51</f>
        <v>0</v>
      </c>
    </row>
    <row r="52" spans="1:15" ht="15" customHeight="1" x14ac:dyDescent="0.25">
      <c r="A52" s="11" t="s">
        <v>109</v>
      </c>
      <c r="B52" s="10" t="s">
        <v>163</v>
      </c>
      <c r="C52" s="22" t="s">
        <v>57</v>
      </c>
      <c r="D52" s="197">
        <f>E52+G52</f>
        <v>7327</v>
      </c>
      <c r="E52" s="197">
        <v>7327</v>
      </c>
      <c r="F52" s="197"/>
      <c r="G52" s="197"/>
      <c r="H52" s="196">
        <f>I52+K52</f>
        <v>0</v>
      </c>
      <c r="I52" s="196"/>
      <c r="J52" s="196"/>
      <c r="K52" s="196"/>
      <c r="L52" s="10">
        <f>M52+O52</f>
        <v>7327</v>
      </c>
      <c r="M52" s="10">
        <f>E52+I52</f>
        <v>7327</v>
      </c>
      <c r="N52" s="10">
        <f>F52+J52</f>
        <v>0</v>
      </c>
      <c r="O52" s="10">
        <f>G52+K52</f>
        <v>0</v>
      </c>
    </row>
    <row r="53" spans="1:15" ht="15" customHeight="1" x14ac:dyDescent="0.25">
      <c r="A53" s="13" t="s">
        <v>110</v>
      </c>
      <c r="B53" s="23" t="s">
        <v>422</v>
      </c>
      <c r="C53" s="22" t="s">
        <v>57</v>
      </c>
      <c r="D53" s="197">
        <f>E53+G53</f>
        <v>5797</v>
      </c>
      <c r="E53" s="197">
        <v>5797</v>
      </c>
      <c r="F53" s="197"/>
      <c r="G53" s="197"/>
      <c r="H53" s="196">
        <f>I53+K53</f>
        <v>0</v>
      </c>
      <c r="I53" s="196"/>
      <c r="J53" s="196"/>
      <c r="K53" s="196"/>
      <c r="L53" s="10">
        <f>M53+O53</f>
        <v>5797</v>
      </c>
      <c r="M53" s="10">
        <f>E53+I53</f>
        <v>5797</v>
      </c>
      <c r="N53" s="10">
        <f>F53+J53</f>
        <v>0</v>
      </c>
      <c r="O53" s="10">
        <f>G53+K53</f>
        <v>0</v>
      </c>
    </row>
    <row r="54" spans="1:15" ht="15" customHeight="1" x14ac:dyDescent="0.25">
      <c r="A54" s="7" t="s">
        <v>111</v>
      </c>
      <c r="B54" s="21" t="s">
        <v>45</v>
      </c>
      <c r="C54" s="22" t="s">
        <v>57</v>
      </c>
      <c r="D54" s="197">
        <f>E54+G54</f>
        <v>6957</v>
      </c>
      <c r="E54" s="197">
        <v>6957</v>
      </c>
      <c r="F54" s="197"/>
      <c r="G54" s="197"/>
      <c r="H54" s="196">
        <f>I54+K54</f>
        <v>-4679</v>
      </c>
      <c r="I54" s="196">
        <v>-4679</v>
      </c>
      <c r="J54" s="196"/>
      <c r="K54" s="196"/>
      <c r="L54" s="10">
        <f>M54+O54</f>
        <v>2278</v>
      </c>
      <c r="M54" s="10">
        <f>E54+I54</f>
        <v>2278</v>
      </c>
      <c r="N54" s="10">
        <f>F54+J54</f>
        <v>0</v>
      </c>
      <c r="O54" s="10">
        <f>G54+K54</f>
        <v>0</v>
      </c>
    </row>
    <row r="55" spans="1:15" ht="15" customHeight="1" x14ac:dyDescent="0.25">
      <c r="A55" s="7" t="s">
        <v>112</v>
      </c>
      <c r="B55" s="21" t="s">
        <v>166</v>
      </c>
      <c r="C55" s="9" t="s">
        <v>57</v>
      </c>
      <c r="D55" s="197">
        <f>E55+G55</f>
        <v>33552</v>
      </c>
      <c r="E55" s="197">
        <v>33552</v>
      </c>
      <c r="F55" s="197">
        <v>16044</v>
      </c>
      <c r="G55" s="197"/>
      <c r="H55" s="196">
        <f>I55+K55</f>
        <v>0</v>
      </c>
      <c r="I55" s="196"/>
      <c r="J55" s="196"/>
      <c r="K55" s="196"/>
      <c r="L55" s="10">
        <f>M55+O55</f>
        <v>33552</v>
      </c>
      <c r="M55" s="10">
        <f>E55+I55</f>
        <v>33552</v>
      </c>
      <c r="N55" s="10">
        <f>F55+J55</f>
        <v>16044</v>
      </c>
      <c r="O55" s="10">
        <f>G55+K55</f>
        <v>0</v>
      </c>
    </row>
    <row r="56" spans="1:15" ht="15" customHeight="1" x14ac:dyDescent="0.25">
      <c r="A56" s="7" t="s">
        <v>113</v>
      </c>
      <c r="B56" s="21" t="s">
        <v>165</v>
      </c>
      <c r="C56" s="9" t="s">
        <v>57</v>
      </c>
      <c r="D56" s="197">
        <f>E56+G56</f>
        <v>1449</v>
      </c>
      <c r="E56" s="197">
        <v>1449</v>
      </c>
      <c r="F56" s="197"/>
      <c r="G56" s="197"/>
      <c r="H56" s="196">
        <f>I56+K56</f>
        <v>0</v>
      </c>
      <c r="I56" s="196"/>
      <c r="J56" s="196"/>
      <c r="K56" s="196"/>
      <c r="L56" s="10">
        <f>M56+O56</f>
        <v>1449</v>
      </c>
      <c r="M56" s="10">
        <f>E56+I56</f>
        <v>1449</v>
      </c>
      <c r="N56" s="10">
        <f>F56+J56</f>
        <v>0</v>
      </c>
      <c r="O56" s="10">
        <f>G56+K56</f>
        <v>0</v>
      </c>
    </row>
    <row r="57" spans="1:15" ht="15" customHeight="1" x14ac:dyDescent="0.25">
      <c r="A57" s="7" t="s">
        <v>114</v>
      </c>
      <c r="B57" s="21" t="s">
        <v>510</v>
      </c>
      <c r="C57" s="9" t="s">
        <v>57</v>
      </c>
      <c r="D57" s="197">
        <f>E57+G57</f>
        <v>1738</v>
      </c>
      <c r="E57" s="197">
        <v>1738</v>
      </c>
      <c r="F57" s="197"/>
      <c r="G57" s="197"/>
      <c r="H57" s="196">
        <f>I57+K57</f>
        <v>0</v>
      </c>
      <c r="I57" s="196"/>
      <c r="J57" s="196"/>
      <c r="K57" s="196"/>
      <c r="L57" s="10">
        <f>M57+O57</f>
        <v>1738</v>
      </c>
      <c r="M57" s="10">
        <f>E57+I57</f>
        <v>1738</v>
      </c>
      <c r="N57" s="10">
        <f>F57+J57</f>
        <v>0</v>
      </c>
      <c r="O57" s="10">
        <f>G57+K57</f>
        <v>0</v>
      </c>
    </row>
    <row r="58" spans="1:15" ht="15" customHeight="1" x14ac:dyDescent="0.25">
      <c r="A58" s="27" t="s">
        <v>115</v>
      </c>
      <c r="B58" s="473" t="s">
        <v>52</v>
      </c>
      <c r="C58" s="59" t="s">
        <v>57</v>
      </c>
      <c r="D58" s="197">
        <f>E58+G58</f>
        <v>5593</v>
      </c>
      <c r="E58" s="197">
        <v>5593</v>
      </c>
      <c r="F58" s="197"/>
      <c r="G58" s="197"/>
      <c r="H58" s="196">
        <f>I58+K58</f>
        <v>-2671</v>
      </c>
      <c r="I58" s="196">
        <v>-2671</v>
      </c>
      <c r="J58" s="196"/>
      <c r="K58" s="196"/>
      <c r="L58" s="10">
        <f>M58+O58</f>
        <v>2922</v>
      </c>
      <c r="M58" s="10">
        <f>E58+I58</f>
        <v>2922</v>
      </c>
      <c r="N58" s="10">
        <f>F58+J58</f>
        <v>0</v>
      </c>
      <c r="O58" s="10">
        <f>G58+K58</f>
        <v>0</v>
      </c>
    </row>
    <row r="59" spans="1:15" ht="15" customHeight="1" x14ac:dyDescent="0.25">
      <c r="A59" s="27" t="s">
        <v>116</v>
      </c>
      <c r="B59" s="474" t="s">
        <v>181</v>
      </c>
      <c r="C59" s="59" t="s">
        <v>57</v>
      </c>
      <c r="D59" s="197">
        <f>E59+G59</f>
        <v>0</v>
      </c>
      <c r="E59" s="197"/>
      <c r="F59" s="197"/>
      <c r="G59" s="197"/>
      <c r="H59" s="196">
        <f>I59+K59</f>
        <v>1400</v>
      </c>
      <c r="I59" s="196">
        <v>1400</v>
      </c>
      <c r="J59" s="196"/>
      <c r="K59" s="196"/>
      <c r="L59" s="10">
        <f>M59+O59</f>
        <v>1400</v>
      </c>
      <c r="M59" s="10">
        <f>E59+I59</f>
        <v>1400</v>
      </c>
      <c r="N59" s="10">
        <f>F59+J59</f>
        <v>0</v>
      </c>
      <c r="O59" s="10">
        <f>G59+K59</f>
        <v>0</v>
      </c>
    </row>
    <row r="60" spans="1:15" ht="15" customHeight="1" x14ac:dyDescent="0.25">
      <c r="A60" s="27" t="s">
        <v>117</v>
      </c>
      <c r="B60" s="474" t="s">
        <v>509</v>
      </c>
      <c r="C60" s="59" t="s">
        <v>57</v>
      </c>
      <c r="D60" s="197">
        <f>E60+G60</f>
        <v>0</v>
      </c>
      <c r="E60" s="197"/>
      <c r="F60" s="197"/>
      <c r="G60" s="197"/>
      <c r="H60" s="196">
        <f>I60+K60</f>
        <v>4679</v>
      </c>
      <c r="I60" s="196">
        <v>4679</v>
      </c>
      <c r="J60" s="196"/>
      <c r="K60" s="196"/>
      <c r="L60" s="10">
        <f>M60+O60</f>
        <v>4679</v>
      </c>
      <c r="M60" s="10">
        <f>E60+I60</f>
        <v>4679</v>
      </c>
      <c r="N60" s="10">
        <f>F60+J60</f>
        <v>0</v>
      </c>
      <c r="O60" s="10">
        <f>G60+K60</f>
        <v>0</v>
      </c>
    </row>
    <row r="61" spans="1:15" ht="15" customHeight="1" x14ac:dyDescent="0.25">
      <c r="A61" s="27" t="s">
        <v>169</v>
      </c>
      <c r="B61" s="474" t="s">
        <v>71</v>
      </c>
      <c r="C61" s="59" t="s">
        <v>57</v>
      </c>
      <c r="D61" s="197">
        <f>E61+G61</f>
        <v>5730</v>
      </c>
      <c r="E61" s="197">
        <v>5730</v>
      </c>
      <c r="F61" s="197"/>
      <c r="G61" s="197"/>
      <c r="H61" s="196">
        <f>I61+K61</f>
        <v>0</v>
      </c>
      <c r="I61" s="196"/>
      <c r="J61" s="196"/>
      <c r="K61" s="196"/>
      <c r="L61" s="10">
        <f>M61+O61</f>
        <v>5730</v>
      </c>
      <c r="M61" s="10">
        <f>E61+I61</f>
        <v>5730</v>
      </c>
      <c r="N61" s="10">
        <f>F61+J61</f>
        <v>0</v>
      </c>
      <c r="O61" s="10">
        <f>G61+K61</f>
        <v>0</v>
      </c>
    </row>
    <row r="62" spans="1:15" ht="15" customHeight="1" x14ac:dyDescent="0.25">
      <c r="A62" s="27" t="s">
        <v>170</v>
      </c>
      <c r="B62" s="474" t="s">
        <v>44</v>
      </c>
      <c r="C62" s="59" t="s">
        <v>57</v>
      </c>
      <c r="D62" s="197">
        <f>E62+G62</f>
        <v>24312</v>
      </c>
      <c r="E62" s="197">
        <v>24312</v>
      </c>
      <c r="F62" s="197"/>
      <c r="G62" s="197"/>
      <c r="H62" s="196">
        <f>I62+K62</f>
        <v>0</v>
      </c>
      <c r="I62" s="196"/>
      <c r="J62" s="196"/>
      <c r="K62" s="196"/>
      <c r="L62" s="10">
        <f>M62+O62</f>
        <v>24312</v>
      </c>
      <c r="M62" s="10">
        <f>E62+I62</f>
        <v>24312</v>
      </c>
      <c r="N62" s="10">
        <f>F62+J62</f>
        <v>0</v>
      </c>
      <c r="O62" s="10">
        <f>G62+K62</f>
        <v>0</v>
      </c>
    </row>
    <row r="63" spans="1:15" ht="15" customHeight="1" x14ac:dyDescent="0.25">
      <c r="A63" s="27" t="s">
        <v>118</v>
      </c>
      <c r="B63" s="473" t="s">
        <v>508</v>
      </c>
      <c r="C63" s="59" t="s">
        <v>57</v>
      </c>
      <c r="D63" s="197">
        <f>E63+G63</f>
        <v>0</v>
      </c>
      <c r="E63" s="197"/>
      <c r="F63" s="197"/>
      <c r="G63" s="197"/>
      <c r="H63" s="196">
        <f>I63+K63</f>
        <v>2671</v>
      </c>
      <c r="I63" s="196">
        <v>2671</v>
      </c>
      <c r="J63" s="196"/>
      <c r="K63" s="196"/>
      <c r="L63" s="10">
        <f>M63+O63</f>
        <v>2671</v>
      </c>
      <c r="M63" s="10">
        <f>E63+I63</f>
        <v>2671</v>
      </c>
      <c r="N63" s="10">
        <f>F63+J63</f>
        <v>0</v>
      </c>
      <c r="O63" s="10">
        <f>G63+K63</f>
        <v>0</v>
      </c>
    </row>
    <row r="64" spans="1:15" ht="15" customHeight="1" x14ac:dyDescent="0.25">
      <c r="A64" s="27" t="s">
        <v>171</v>
      </c>
      <c r="B64" s="473" t="s">
        <v>43</v>
      </c>
      <c r="C64" s="59" t="s">
        <v>57</v>
      </c>
      <c r="D64" s="197">
        <f>E64+G64</f>
        <v>21904</v>
      </c>
      <c r="E64" s="197">
        <v>21904</v>
      </c>
      <c r="F64" s="197"/>
      <c r="G64" s="197"/>
      <c r="H64" s="196">
        <f>I64+K64</f>
        <v>0</v>
      </c>
      <c r="I64" s="196"/>
      <c r="J64" s="196"/>
      <c r="K64" s="196"/>
      <c r="L64" s="10">
        <f>M64+O64</f>
        <v>21904</v>
      </c>
      <c r="M64" s="10">
        <f>E64+I64</f>
        <v>21904</v>
      </c>
      <c r="N64" s="10">
        <f>F64+J64</f>
        <v>0</v>
      </c>
      <c r="O64" s="10">
        <f>G64+K64</f>
        <v>0</v>
      </c>
    </row>
    <row r="65" spans="1:15" ht="15" customHeight="1" x14ac:dyDescent="0.25">
      <c r="A65" s="7" t="s">
        <v>172</v>
      </c>
      <c r="B65" s="21" t="s">
        <v>176</v>
      </c>
      <c r="C65" s="22" t="s">
        <v>57</v>
      </c>
      <c r="D65" s="197">
        <f>E65+G65</f>
        <v>10015</v>
      </c>
      <c r="E65" s="197">
        <v>10015</v>
      </c>
      <c r="F65" s="197"/>
      <c r="G65" s="197"/>
      <c r="H65" s="196">
        <f>I65+K65</f>
        <v>0</v>
      </c>
      <c r="I65" s="196"/>
      <c r="J65" s="196"/>
      <c r="K65" s="196"/>
      <c r="L65" s="10">
        <f>M65+O65</f>
        <v>10015</v>
      </c>
      <c r="M65" s="10">
        <f>E65+I65</f>
        <v>10015</v>
      </c>
      <c r="N65" s="10">
        <f>F65+J65</f>
        <v>0</v>
      </c>
      <c r="O65" s="10">
        <f>G65+K65</f>
        <v>0</v>
      </c>
    </row>
    <row r="66" spans="1:15" ht="15" customHeight="1" x14ac:dyDescent="0.25">
      <c r="A66" s="7" t="s">
        <v>119</v>
      </c>
      <c r="B66" s="21" t="s">
        <v>167</v>
      </c>
      <c r="C66" s="22" t="s">
        <v>57</v>
      </c>
      <c r="D66" s="197">
        <f>E66+G66</f>
        <v>57941</v>
      </c>
      <c r="E66" s="197">
        <v>57941</v>
      </c>
      <c r="F66" s="197"/>
      <c r="G66" s="197"/>
      <c r="H66" s="196">
        <f>I66+K66</f>
        <v>0</v>
      </c>
      <c r="I66" s="196"/>
      <c r="J66" s="196"/>
      <c r="K66" s="196"/>
      <c r="L66" s="10">
        <f>M66+O66</f>
        <v>57941</v>
      </c>
      <c r="M66" s="10">
        <f>E66+I66</f>
        <v>57941</v>
      </c>
      <c r="N66" s="10">
        <f>F66+J66</f>
        <v>0</v>
      </c>
      <c r="O66" s="10">
        <f>G66+K66</f>
        <v>0</v>
      </c>
    </row>
    <row r="67" spans="1:15" ht="15" customHeight="1" x14ac:dyDescent="0.25">
      <c r="A67" s="7" t="s">
        <v>120</v>
      </c>
      <c r="B67" s="21" t="s">
        <v>36</v>
      </c>
      <c r="C67" s="22" t="s">
        <v>57</v>
      </c>
      <c r="D67" s="197">
        <f>E67+G67</f>
        <v>33475</v>
      </c>
      <c r="E67" s="197">
        <v>33475</v>
      </c>
      <c r="F67" s="197"/>
      <c r="G67" s="197"/>
      <c r="H67" s="196">
        <f>I67+K67</f>
        <v>0</v>
      </c>
      <c r="I67" s="196"/>
      <c r="J67" s="196"/>
      <c r="K67" s="196"/>
      <c r="L67" s="10">
        <f>M67+O67</f>
        <v>33475</v>
      </c>
      <c r="M67" s="10">
        <f>E67+I67</f>
        <v>33475</v>
      </c>
      <c r="N67" s="10">
        <f>F67+J67</f>
        <v>0</v>
      </c>
      <c r="O67" s="10">
        <f>G67+K67</f>
        <v>0</v>
      </c>
    </row>
    <row r="68" spans="1:15" ht="15" customHeight="1" x14ac:dyDescent="0.25">
      <c r="A68" s="7" t="s">
        <v>121</v>
      </c>
      <c r="B68" s="21" t="s">
        <v>38</v>
      </c>
      <c r="C68" s="22" t="s">
        <v>57</v>
      </c>
      <c r="D68" s="197">
        <f>E68+G68</f>
        <v>32467</v>
      </c>
      <c r="E68" s="197">
        <v>32467</v>
      </c>
      <c r="F68" s="197"/>
      <c r="G68" s="197"/>
      <c r="H68" s="196">
        <f>I68+K68</f>
        <v>0</v>
      </c>
      <c r="I68" s="196"/>
      <c r="J68" s="196"/>
      <c r="K68" s="196"/>
      <c r="L68" s="10">
        <f>M68+O68</f>
        <v>32467</v>
      </c>
      <c r="M68" s="10">
        <f>E68+I68</f>
        <v>32467</v>
      </c>
      <c r="N68" s="10">
        <f>F68+J68</f>
        <v>0</v>
      </c>
      <c r="O68" s="10">
        <f>G68+K68</f>
        <v>0</v>
      </c>
    </row>
    <row r="69" spans="1:15" ht="15" customHeight="1" x14ac:dyDescent="0.25">
      <c r="A69" s="7" t="s">
        <v>122</v>
      </c>
      <c r="B69" s="21" t="s">
        <v>40</v>
      </c>
      <c r="C69" s="22" t="s">
        <v>57</v>
      </c>
      <c r="D69" s="197">
        <f>E69+G69</f>
        <v>72516</v>
      </c>
      <c r="E69" s="197">
        <v>72516</v>
      </c>
      <c r="F69" s="197"/>
      <c r="G69" s="197"/>
      <c r="H69" s="196">
        <f>I69+K69</f>
        <v>0</v>
      </c>
      <c r="I69" s="196"/>
      <c r="J69" s="196"/>
      <c r="K69" s="196"/>
      <c r="L69" s="10">
        <f>M69+O69</f>
        <v>72516</v>
      </c>
      <c r="M69" s="10">
        <f>E69+I69</f>
        <v>72516</v>
      </c>
      <c r="N69" s="10">
        <f>F69+J69</f>
        <v>0</v>
      </c>
      <c r="O69" s="10">
        <f>G69+K69</f>
        <v>0</v>
      </c>
    </row>
    <row r="70" spans="1:15" ht="16.5" customHeight="1" x14ac:dyDescent="0.25">
      <c r="A70" s="7" t="s">
        <v>123</v>
      </c>
      <c r="B70" s="10" t="s">
        <v>39</v>
      </c>
      <c r="C70" s="22" t="s">
        <v>57</v>
      </c>
      <c r="D70" s="197">
        <f>E70+G70</f>
        <v>34183</v>
      </c>
      <c r="E70" s="197">
        <v>33033</v>
      </c>
      <c r="F70" s="197"/>
      <c r="G70" s="197">
        <v>1150</v>
      </c>
      <c r="H70" s="196">
        <f>I70+K70</f>
        <v>0</v>
      </c>
      <c r="I70" s="196"/>
      <c r="J70" s="196"/>
      <c r="K70" s="196"/>
      <c r="L70" s="10">
        <f>M70+O70</f>
        <v>34183</v>
      </c>
      <c r="M70" s="10">
        <f>E70+I70</f>
        <v>33033</v>
      </c>
      <c r="N70" s="10">
        <f>F70+J70</f>
        <v>0</v>
      </c>
      <c r="O70" s="10">
        <f>G70+K70</f>
        <v>1150</v>
      </c>
    </row>
    <row r="71" spans="1:15" x14ac:dyDescent="0.25">
      <c r="A71" s="7" t="s">
        <v>182</v>
      </c>
      <c r="B71" s="18" t="s">
        <v>37</v>
      </c>
      <c r="C71" s="9" t="s">
        <v>57</v>
      </c>
      <c r="D71" s="197">
        <f>E71+G71</f>
        <v>55947</v>
      </c>
      <c r="E71" s="197">
        <v>55947</v>
      </c>
      <c r="F71" s="197"/>
      <c r="G71" s="197"/>
      <c r="H71" s="196">
        <f>I71+K71</f>
        <v>0</v>
      </c>
      <c r="I71" s="196"/>
      <c r="J71" s="196"/>
      <c r="K71" s="196"/>
      <c r="L71" s="10">
        <f>M71+O71</f>
        <v>55947</v>
      </c>
      <c r="M71" s="10">
        <f>E71+I71</f>
        <v>55947</v>
      </c>
      <c r="N71" s="10">
        <f>F71+J71</f>
        <v>0</v>
      </c>
      <c r="O71" s="10">
        <f>G71+K71</f>
        <v>0</v>
      </c>
    </row>
    <row r="72" spans="1:15" ht="15" customHeight="1" x14ac:dyDescent="0.25">
      <c r="A72" s="7" t="s">
        <v>124</v>
      </c>
      <c r="B72" s="25" t="s">
        <v>41</v>
      </c>
      <c r="C72" s="9" t="s">
        <v>57</v>
      </c>
      <c r="D72" s="197">
        <f>E72+G72</f>
        <v>9185</v>
      </c>
      <c r="E72" s="197">
        <v>9185</v>
      </c>
      <c r="F72" s="197"/>
      <c r="G72" s="197"/>
      <c r="H72" s="196">
        <f>I72+K72</f>
        <v>0</v>
      </c>
      <c r="I72" s="196"/>
      <c r="J72" s="196"/>
      <c r="K72" s="196"/>
      <c r="L72" s="10">
        <f>M72+O72</f>
        <v>9185</v>
      </c>
      <c r="M72" s="10">
        <f>E72+I72</f>
        <v>9185</v>
      </c>
      <c r="N72" s="10">
        <f>F72+J72</f>
        <v>0</v>
      </c>
      <c r="O72" s="10">
        <f>G72+K72</f>
        <v>0</v>
      </c>
    </row>
    <row r="73" spans="1:15" ht="15" customHeight="1" x14ac:dyDescent="0.25">
      <c r="A73" s="7" t="s">
        <v>125</v>
      </c>
      <c r="B73" s="25" t="s">
        <v>42</v>
      </c>
      <c r="C73" s="9" t="s">
        <v>57</v>
      </c>
      <c r="D73" s="197">
        <f>E73+G73</f>
        <v>15391</v>
      </c>
      <c r="E73" s="197">
        <v>15391</v>
      </c>
      <c r="F73" s="197"/>
      <c r="G73" s="197"/>
      <c r="H73" s="196">
        <f>I73+K73</f>
        <v>0</v>
      </c>
      <c r="I73" s="196"/>
      <c r="J73" s="196"/>
      <c r="K73" s="196"/>
      <c r="L73" s="10">
        <f>M73+O73</f>
        <v>15391</v>
      </c>
      <c r="M73" s="10">
        <f>E73+I73</f>
        <v>15391</v>
      </c>
      <c r="N73" s="10">
        <f>F73+J73</f>
        <v>0</v>
      </c>
      <c r="O73" s="10">
        <f>G73+K73</f>
        <v>0</v>
      </c>
    </row>
    <row r="74" spans="1:15" ht="15" customHeight="1" x14ac:dyDescent="0.25">
      <c r="A74" s="7" t="s">
        <v>126</v>
      </c>
      <c r="B74" s="18" t="s">
        <v>55</v>
      </c>
      <c r="C74" s="9" t="s">
        <v>57</v>
      </c>
      <c r="D74" s="197">
        <f>E74+G74</f>
        <v>2984</v>
      </c>
      <c r="E74" s="197">
        <v>2984</v>
      </c>
      <c r="F74" s="197">
        <v>1738</v>
      </c>
      <c r="G74" s="197"/>
      <c r="H74" s="196">
        <f>I74+K74</f>
        <v>0</v>
      </c>
      <c r="I74" s="196"/>
      <c r="J74" s="196"/>
      <c r="K74" s="196"/>
      <c r="L74" s="10">
        <f>M74+O74</f>
        <v>2984</v>
      </c>
      <c r="M74" s="10">
        <f>E74+I74</f>
        <v>2984</v>
      </c>
      <c r="N74" s="10">
        <f>F74+J74</f>
        <v>1738</v>
      </c>
      <c r="O74" s="10">
        <f>G74+K74</f>
        <v>0</v>
      </c>
    </row>
    <row r="75" spans="1:15" ht="15" customHeight="1" x14ac:dyDescent="0.25">
      <c r="A75" s="7" t="s">
        <v>127</v>
      </c>
      <c r="B75" s="18" t="s">
        <v>54</v>
      </c>
      <c r="C75" s="9" t="s">
        <v>57</v>
      </c>
      <c r="D75" s="197">
        <f>E75+G75</f>
        <v>47310</v>
      </c>
      <c r="E75" s="197">
        <v>47310</v>
      </c>
      <c r="F75" s="197">
        <v>30394</v>
      </c>
      <c r="G75" s="197"/>
      <c r="H75" s="196">
        <f>I75+K75</f>
        <v>0</v>
      </c>
      <c r="I75" s="196"/>
      <c r="J75" s="196"/>
      <c r="K75" s="196"/>
      <c r="L75" s="10">
        <f>M75+O75</f>
        <v>47310</v>
      </c>
      <c r="M75" s="10">
        <f>E75+I75</f>
        <v>47310</v>
      </c>
      <c r="N75" s="10">
        <f>F75+J75</f>
        <v>30394</v>
      </c>
      <c r="O75" s="10">
        <f>G75+K75</f>
        <v>0</v>
      </c>
    </row>
    <row r="76" spans="1:15" ht="15" customHeight="1" x14ac:dyDescent="0.25">
      <c r="A76" s="7" t="s">
        <v>128</v>
      </c>
      <c r="B76" s="18" t="s">
        <v>73</v>
      </c>
      <c r="C76" s="9" t="s">
        <v>57</v>
      </c>
      <c r="D76" s="197">
        <f>E76+G76</f>
        <v>7937</v>
      </c>
      <c r="E76" s="197">
        <v>7937</v>
      </c>
      <c r="F76" s="197">
        <v>3620</v>
      </c>
      <c r="G76" s="197"/>
      <c r="H76" s="196">
        <f>I76+K76</f>
        <v>0</v>
      </c>
      <c r="I76" s="196"/>
      <c r="J76" s="196"/>
      <c r="K76" s="196"/>
      <c r="L76" s="10">
        <f>M76+O76</f>
        <v>7937</v>
      </c>
      <c r="M76" s="10">
        <f>E76+I76</f>
        <v>7937</v>
      </c>
      <c r="N76" s="10">
        <f>F76+J76</f>
        <v>3620</v>
      </c>
      <c r="O76" s="10">
        <f>G76+K76</f>
        <v>0</v>
      </c>
    </row>
    <row r="77" spans="1:15" ht="15" customHeight="1" x14ac:dyDescent="0.25">
      <c r="A77" s="7" t="s">
        <v>178</v>
      </c>
      <c r="B77" s="18" t="s">
        <v>56</v>
      </c>
      <c r="C77" s="9" t="s">
        <v>57</v>
      </c>
      <c r="D77" s="197">
        <f>E77+G77</f>
        <v>26065</v>
      </c>
      <c r="E77" s="197">
        <v>26065</v>
      </c>
      <c r="F77" s="197"/>
      <c r="G77" s="197"/>
      <c r="H77" s="196">
        <f>I77+K77</f>
        <v>0</v>
      </c>
      <c r="I77" s="196"/>
      <c r="J77" s="196"/>
      <c r="K77" s="196"/>
      <c r="L77" s="10">
        <f>M77+O77</f>
        <v>26065</v>
      </c>
      <c r="M77" s="10">
        <f>E77+I77</f>
        <v>26065</v>
      </c>
      <c r="N77" s="10">
        <f>F77+J77</f>
        <v>0</v>
      </c>
      <c r="O77" s="10">
        <f>G77+K77</f>
        <v>0</v>
      </c>
    </row>
    <row r="78" spans="1:15" ht="15" customHeight="1" x14ac:dyDescent="0.25">
      <c r="A78" s="7" t="s">
        <v>129</v>
      </c>
      <c r="B78" s="18" t="s">
        <v>184</v>
      </c>
      <c r="C78" s="9" t="s">
        <v>57</v>
      </c>
      <c r="D78" s="197">
        <f>E78+G78</f>
        <v>12354</v>
      </c>
      <c r="E78" s="197">
        <v>12354</v>
      </c>
      <c r="F78" s="197"/>
      <c r="G78" s="197"/>
      <c r="H78" s="196">
        <f>I78+K78</f>
        <v>0</v>
      </c>
      <c r="I78" s="196"/>
      <c r="J78" s="196"/>
      <c r="K78" s="196"/>
      <c r="L78" s="10">
        <f>M78+O78</f>
        <v>12354</v>
      </c>
      <c r="M78" s="10">
        <f>E78+I78</f>
        <v>12354</v>
      </c>
      <c r="N78" s="10">
        <f>F78+J78</f>
        <v>0</v>
      </c>
      <c r="O78" s="10">
        <f>G78+K78</f>
        <v>0</v>
      </c>
    </row>
    <row r="79" spans="1:15" s="26" customFormat="1" ht="15" customHeight="1" x14ac:dyDescent="0.25">
      <c r="A79" s="7" t="s">
        <v>130</v>
      </c>
      <c r="B79" s="18" t="s">
        <v>185</v>
      </c>
      <c r="C79" s="9" t="s">
        <v>57</v>
      </c>
      <c r="D79" s="197">
        <f>E79+G79</f>
        <v>1738</v>
      </c>
      <c r="E79" s="197">
        <v>1738</v>
      </c>
      <c r="F79" s="197"/>
      <c r="G79" s="197"/>
      <c r="H79" s="196">
        <f>I79+K79</f>
        <v>0</v>
      </c>
      <c r="I79" s="196"/>
      <c r="J79" s="196"/>
      <c r="K79" s="196"/>
      <c r="L79" s="10">
        <f>M79+O79</f>
        <v>1738</v>
      </c>
      <c r="M79" s="10">
        <f>E79+I79</f>
        <v>1738</v>
      </c>
      <c r="N79" s="10">
        <f>F79+J79</f>
        <v>0</v>
      </c>
      <c r="O79" s="10">
        <f>G79+K79</f>
        <v>0</v>
      </c>
    </row>
    <row r="80" spans="1:15" ht="15.95" customHeight="1" x14ac:dyDescent="0.25">
      <c r="A80" s="15" t="s">
        <v>131</v>
      </c>
      <c r="B80" s="1" t="s">
        <v>196</v>
      </c>
      <c r="C80" s="17"/>
      <c r="D80" s="195">
        <f>SUM(D50:D79)</f>
        <v>542255</v>
      </c>
      <c r="E80" s="195">
        <f>SUM(E50:E79)</f>
        <v>541105</v>
      </c>
      <c r="F80" s="195">
        <f>SUM(F50:F79)</f>
        <v>51796</v>
      </c>
      <c r="G80" s="195">
        <f>SUM(G50:G79)</f>
        <v>1150</v>
      </c>
      <c r="H80" s="194">
        <f>SUM(H50:H79)</f>
        <v>1400</v>
      </c>
      <c r="I80" s="194">
        <f>SUM(I50:I79)</f>
        <v>1400</v>
      </c>
      <c r="J80" s="194">
        <f>SUM(J50:J79)</f>
        <v>0</v>
      </c>
      <c r="K80" s="194">
        <f>SUM(K50:K79)</f>
        <v>0</v>
      </c>
      <c r="L80" s="1">
        <f>SUM(L50:L79)</f>
        <v>543655</v>
      </c>
      <c r="M80" s="1">
        <f>SUM(M50:M79)</f>
        <v>542505</v>
      </c>
      <c r="N80" s="1">
        <f>SUM(N50:N79)</f>
        <v>51796</v>
      </c>
      <c r="O80" s="1">
        <f>SUM(O50:O79)</f>
        <v>1150</v>
      </c>
    </row>
    <row r="81" spans="1:15" ht="15.95" customHeight="1" x14ac:dyDescent="0.25">
      <c r="A81" s="13" t="s">
        <v>132</v>
      </c>
      <c r="B81" s="462" t="s">
        <v>74</v>
      </c>
      <c r="C81" s="467"/>
      <c r="D81" s="467"/>
      <c r="E81" s="467"/>
      <c r="F81" s="467"/>
      <c r="G81" s="467"/>
      <c r="H81" s="467"/>
      <c r="I81" s="467"/>
      <c r="J81" s="467"/>
      <c r="K81" s="467"/>
      <c r="L81" s="467"/>
      <c r="M81" s="467"/>
      <c r="N81" s="467"/>
      <c r="O81" s="467"/>
    </row>
    <row r="82" spans="1:15" ht="15" customHeight="1" x14ac:dyDescent="0.25">
      <c r="A82" s="30" t="s">
        <v>133</v>
      </c>
      <c r="B82" s="21" t="s">
        <v>7</v>
      </c>
      <c r="C82" s="28" t="s">
        <v>32</v>
      </c>
      <c r="D82" s="197">
        <f>E82+G82</f>
        <v>754</v>
      </c>
      <c r="E82" s="197">
        <v>754</v>
      </c>
      <c r="F82" s="197"/>
      <c r="G82" s="197"/>
      <c r="H82" s="196">
        <f>I82+K82</f>
        <v>0</v>
      </c>
      <c r="I82" s="196"/>
      <c r="J82" s="196"/>
      <c r="K82" s="196"/>
      <c r="L82" s="10">
        <f>M82+O82</f>
        <v>754</v>
      </c>
      <c r="M82" s="10">
        <f>E82+I82</f>
        <v>754</v>
      </c>
      <c r="N82" s="10">
        <f>F82+J82</f>
        <v>0</v>
      </c>
      <c r="O82" s="10">
        <f>G82+K82</f>
        <v>0</v>
      </c>
    </row>
    <row r="83" spans="1:15" ht="15" customHeight="1" x14ac:dyDescent="0.25">
      <c r="A83" s="31" t="s">
        <v>134</v>
      </c>
      <c r="B83" s="21" t="s">
        <v>10</v>
      </c>
      <c r="C83" s="28" t="s">
        <v>32</v>
      </c>
      <c r="D83" s="197">
        <f>E83+G83</f>
        <v>812</v>
      </c>
      <c r="E83" s="197">
        <v>812</v>
      </c>
      <c r="F83" s="197"/>
      <c r="G83" s="197"/>
      <c r="H83" s="196">
        <f>I83+K83</f>
        <v>0</v>
      </c>
      <c r="I83" s="196"/>
      <c r="J83" s="196"/>
      <c r="K83" s="196"/>
      <c r="L83" s="10">
        <f>M83+O83</f>
        <v>812</v>
      </c>
      <c r="M83" s="10">
        <f>E83+I83</f>
        <v>812</v>
      </c>
      <c r="N83" s="10">
        <f>F83+J83</f>
        <v>0</v>
      </c>
      <c r="O83" s="10">
        <f>G83+K83</f>
        <v>0</v>
      </c>
    </row>
    <row r="84" spans="1:15" ht="15" customHeight="1" x14ac:dyDescent="0.25">
      <c r="A84" s="27" t="s">
        <v>135</v>
      </c>
      <c r="B84" s="21" t="s">
        <v>11</v>
      </c>
      <c r="C84" s="28" t="s">
        <v>32</v>
      </c>
      <c r="D84" s="197">
        <f>E84+G84</f>
        <v>1246</v>
      </c>
      <c r="E84" s="197">
        <v>1246</v>
      </c>
      <c r="F84" s="197"/>
      <c r="G84" s="197"/>
      <c r="H84" s="196">
        <f>I84+K84</f>
        <v>0</v>
      </c>
      <c r="I84" s="196"/>
      <c r="J84" s="196"/>
      <c r="K84" s="196"/>
      <c r="L84" s="10">
        <f>M84+O84</f>
        <v>1246</v>
      </c>
      <c r="M84" s="10">
        <f>E84+I84</f>
        <v>1246</v>
      </c>
      <c r="N84" s="10">
        <f>F84+J84</f>
        <v>0</v>
      </c>
      <c r="O84" s="10">
        <f>G84+K84</f>
        <v>0</v>
      </c>
    </row>
    <row r="85" spans="1:15" ht="15" customHeight="1" x14ac:dyDescent="0.25">
      <c r="A85" s="27" t="s">
        <v>136</v>
      </c>
      <c r="B85" s="21" t="s">
        <v>15</v>
      </c>
      <c r="C85" s="28" t="s">
        <v>32</v>
      </c>
      <c r="D85" s="197">
        <f>E85+G85</f>
        <v>957</v>
      </c>
      <c r="E85" s="197">
        <v>957</v>
      </c>
      <c r="F85" s="197"/>
      <c r="G85" s="197"/>
      <c r="H85" s="196">
        <f>I85+K85</f>
        <v>0</v>
      </c>
      <c r="I85" s="196"/>
      <c r="J85" s="196"/>
      <c r="K85" s="196"/>
      <c r="L85" s="10">
        <f>M85+O85</f>
        <v>957</v>
      </c>
      <c r="M85" s="10">
        <f>E85+I85</f>
        <v>957</v>
      </c>
      <c r="N85" s="10">
        <f>F85+J85</f>
        <v>0</v>
      </c>
      <c r="O85" s="10">
        <f>G85+K85</f>
        <v>0</v>
      </c>
    </row>
    <row r="86" spans="1:15" ht="15" customHeight="1" x14ac:dyDescent="0.25">
      <c r="A86" s="27" t="s">
        <v>137</v>
      </c>
      <c r="B86" s="21" t="s">
        <v>27</v>
      </c>
      <c r="C86" s="28" t="s">
        <v>32</v>
      </c>
      <c r="D86" s="197">
        <f>E86+G86</f>
        <v>10426</v>
      </c>
      <c r="E86" s="197">
        <v>9702</v>
      </c>
      <c r="F86" s="197"/>
      <c r="G86" s="197">
        <v>724</v>
      </c>
      <c r="H86" s="196">
        <f>I86+K86</f>
        <v>0</v>
      </c>
      <c r="I86" s="196"/>
      <c r="J86" s="196"/>
      <c r="K86" s="196"/>
      <c r="L86" s="10">
        <f>M86+O86</f>
        <v>10426</v>
      </c>
      <c r="M86" s="10">
        <f>E86+I86</f>
        <v>9702</v>
      </c>
      <c r="N86" s="10">
        <f>F86+J86</f>
        <v>0</v>
      </c>
      <c r="O86" s="10">
        <f>G86+K86</f>
        <v>724</v>
      </c>
    </row>
    <row r="87" spans="1:15" ht="15" customHeight="1" x14ac:dyDescent="0.25">
      <c r="A87" s="27" t="s">
        <v>138</v>
      </c>
      <c r="B87" s="21" t="s">
        <v>64</v>
      </c>
      <c r="C87" s="28" t="s">
        <v>32</v>
      </c>
      <c r="D87" s="197">
        <f>E87+G87</f>
        <v>2688</v>
      </c>
      <c r="E87" s="197">
        <v>2688</v>
      </c>
      <c r="F87" s="197"/>
      <c r="G87" s="197"/>
      <c r="H87" s="196">
        <f>I87+K87</f>
        <v>0</v>
      </c>
      <c r="I87" s="196"/>
      <c r="J87" s="196"/>
      <c r="K87" s="196"/>
      <c r="L87" s="10">
        <f>M87+O87</f>
        <v>2688</v>
      </c>
      <c r="M87" s="10">
        <f>E87+I87</f>
        <v>2688</v>
      </c>
      <c r="N87" s="10">
        <f>F87+J87</f>
        <v>0</v>
      </c>
      <c r="O87" s="10">
        <f>G87+K87</f>
        <v>0</v>
      </c>
    </row>
    <row r="88" spans="1:15" ht="15" customHeight="1" x14ac:dyDescent="0.25">
      <c r="A88" s="27" t="s">
        <v>139</v>
      </c>
      <c r="B88" s="21" t="s">
        <v>65</v>
      </c>
      <c r="C88" s="28" t="s">
        <v>32</v>
      </c>
      <c r="D88" s="197">
        <f>E88+G88</f>
        <v>1580</v>
      </c>
      <c r="E88" s="197">
        <v>1580</v>
      </c>
      <c r="F88" s="197"/>
      <c r="G88" s="197"/>
      <c r="H88" s="196">
        <f>I88+K88</f>
        <v>0</v>
      </c>
      <c r="I88" s="196"/>
      <c r="J88" s="196"/>
      <c r="K88" s="196"/>
      <c r="L88" s="10">
        <f>M88+O88</f>
        <v>1580</v>
      </c>
      <c r="M88" s="10">
        <f>E88+I88</f>
        <v>1580</v>
      </c>
      <c r="N88" s="10">
        <f>F88+J88</f>
        <v>0</v>
      </c>
      <c r="O88" s="10">
        <f>G88+K88</f>
        <v>0</v>
      </c>
    </row>
    <row r="89" spans="1:15" ht="15" customHeight="1" x14ac:dyDescent="0.25">
      <c r="A89" s="27" t="s">
        <v>140</v>
      </c>
      <c r="B89" s="21" t="s">
        <v>507</v>
      </c>
      <c r="C89" s="28" t="s">
        <v>32</v>
      </c>
      <c r="D89" s="197">
        <f>E89+G89</f>
        <v>1159</v>
      </c>
      <c r="E89" s="197">
        <v>1159</v>
      </c>
      <c r="F89" s="197"/>
      <c r="G89" s="197"/>
      <c r="H89" s="196">
        <f>I89+K89</f>
        <v>1200</v>
      </c>
      <c r="I89" s="196">
        <v>1200</v>
      </c>
      <c r="J89" s="196"/>
      <c r="K89" s="196"/>
      <c r="L89" s="10">
        <f>M89+O89</f>
        <v>2359</v>
      </c>
      <c r="M89" s="10">
        <f>E89+I89</f>
        <v>2359</v>
      </c>
      <c r="N89" s="10">
        <f>F89+J89</f>
        <v>0</v>
      </c>
      <c r="O89" s="10">
        <f>G89+K89</f>
        <v>0</v>
      </c>
    </row>
    <row r="90" spans="1:15" ht="15" customHeight="1" x14ac:dyDescent="0.25">
      <c r="A90" s="27" t="s">
        <v>179</v>
      </c>
      <c r="B90" s="21" t="s">
        <v>512</v>
      </c>
      <c r="C90" s="28" t="s">
        <v>32</v>
      </c>
      <c r="D90" s="197">
        <f>E90+G90</f>
        <v>1525</v>
      </c>
      <c r="E90" s="197">
        <v>1525</v>
      </c>
      <c r="F90" s="197"/>
      <c r="G90" s="197"/>
      <c r="H90" s="196">
        <f>I90+K90</f>
        <v>0</v>
      </c>
      <c r="I90" s="196"/>
      <c r="J90" s="196"/>
      <c r="K90" s="196"/>
      <c r="L90" s="10">
        <f>M90+O90</f>
        <v>1525</v>
      </c>
      <c r="M90" s="10">
        <f>E90+I90</f>
        <v>1525</v>
      </c>
      <c r="N90" s="10">
        <f>F90+J90</f>
        <v>0</v>
      </c>
      <c r="O90" s="10">
        <f>G90+K90</f>
        <v>0</v>
      </c>
    </row>
    <row r="91" spans="1:15" ht="15" customHeight="1" x14ac:dyDescent="0.25">
      <c r="A91" s="27" t="s">
        <v>141</v>
      </c>
      <c r="B91" s="21" t="s">
        <v>75</v>
      </c>
      <c r="C91" s="28" t="s">
        <v>32</v>
      </c>
      <c r="D91" s="197">
        <f>E91+G91</f>
        <v>1515</v>
      </c>
      <c r="E91" s="197">
        <v>1515</v>
      </c>
      <c r="F91" s="197"/>
      <c r="G91" s="197"/>
      <c r="H91" s="196">
        <f>I91+K91</f>
        <v>0</v>
      </c>
      <c r="I91" s="196"/>
      <c r="J91" s="196"/>
      <c r="K91" s="196"/>
      <c r="L91" s="10">
        <f>M91+O91</f>
        <v>1515</v>
      </c>
      <c r="M91" s="10">
        <f>E91+I91</f>
        <v>1515</v>
      </c>
      <c r="N91" s="10">
        <f>F91+J91</f>
        <v>0</v>
      </c>
      <c r="O91" s="10">
        <f>G91+K91</f>
        <v>0</v>
      </c>
    </row>
    <row r="92" spans="1:15" ht="15" customHeight="1" x14ac:dyDescent="0.25">
      <c r="A92" s="27" t="s">
        <v>142</v>
      </c>
      <c r="B92" s="21" t="s">
        <v>168</v>
      </c>
      <c r="C92" s="28" t="s">
        <v>32</v>
      </c>
      <c r="D92" s="197">
        <f>E92+G92</f>
        <v>1015</v>
      </c>
      <c r="E92" s="197">
        <v>1015</v>
      </c>
      <c r="F92" s="197"/>
      <c r="G92" s="197"/>
      <c r="H92" s="196">
        <f>I92+K92</f>
        <v>0</v>
      </c>
      <c r="I92" s="196"/>
      <c r="J92" s="196"/>
      <c r="K92" s="196"/>
      <c r="L92" s="10">
        <f>M92+O92</f>
        <v>1015</v>
      </c>
      <c r="M92" s="10">
        <f>E92+I92</f>
        <v>1015</v>
      </c>
      <c r="N92" s="10">
        <f>F92+J92</f>
        <v>0</v>
      </c>
      <c r="O92" s="10">
        <f>G92+K92</f>
        <v>0</v>
      </c>
    </row>
    <row r="93" spans="1:15" ht="15" customHeight="1" x14ac:dyDescent="0.25">
      <c r="A93" s="27" t="s">
        <v>143</v>
      </c>
      <c r="B93" s="21" t="s">
        <v>30</v>
      </c>
      <c r="C93" s="28" t="s">
        <v>32</v>
      </c>
      <c r="D93" s="197">
        <f>E93+G93</f>
        <v>1325</v>
      </c>
      <c r="E93" s="197">
        <v>1325</v>
      </c>
      <c r="F93" s="197"/>
      <c r="G93" s="197"/>
      <c r="H93" s="196">
        <f>I93+K93</f>
        <v>0</v>
      </c>
      <c r="I93" s="196"/>
      <c r="J93" s="196"/>
      <c r="K93" s="196"/>
      <c r="L93" s="10">
        <f>M93+O93</f>
        <v>1325</v>
      </c>
      <c r="M93" s="10">
        <f>E93+I93</f>
        <v>1325</v>
      </c>
      <c r="N93" s="10">
        <f>F93+J93</f>
        <v>0</v>
      </c>
      <c r="O93" s="10">
        <f>G93+K93</f>
        <v>0</v>
      </c>
    </row>
    <row r="94" spans="1:15" ht="15" customHeight="1" x14ac:dyDescent="0.25">
      <c r="A94" s="27" t="s">
        <v>144</v>
      </c>
      <c r="B94" s="10" t="s">
        <v>31</v>
      </c>
      <c r="C94" s="28" t="s">
        <v>32</v>
      </c>
      <c r="D94" s="197">
        <f>E94+G94</f>
        <v>11006</v>
      </c>
      <c r="E94" s="197">
        <v>11006</v>
      </c>
      <c r="F94" s="197"/>
      <c r="G94" s="197"/>
      <c r="H94" s="196">
        <f>I94+K94</f>
        <v>0</v>
      </c>
      <c r="I94" s="196"/>
      <c r="J94" s="196"/>
      <c r="K94" s="196"/>
      <c r="L94" s="10">
        <f>M94+O94</f>
        <v>11006</v>
      </c>
      <c r="M94" s="10">
        <f>E94+I94</f>
        <v>11006</v>
      </c>
      <c r="N94" s="10">
        <f>F94+J94</f>
        <v>0</v>
      </c>
      <c r="O94" s="10">
        <f>G94+K94</f>
        <v>0</v>
      </c>
    </row>
    <row r="95" spans="1:15" ht="15" customHeight="1" x14ac:dyDescent="0.25">
      <c r="A95" s="27" t="s">
        <v>145</v>
      </c>
      <c r="B95" s="32" t="s">
        <v>72</v>
      </c>
      <c r="C95" s="28" t="s">
        <v>32</v>
      </c>
      <c r="D95" s="197">
        <f>E95+G95</f>
        <v>8688</v>
      </c>
      <c r="E95" s="197">
        <v>8688</v>
      </c>
      <c r="F95" s="197"/>
      <c r="G95" s="197"/>
      <c r="H95" s="196">
        <f>I95+K95</f>
        <v>0</v>
      </c>
      <c r="I95" s="196"/>
      <c r="J95" s="196"/>
      <c r="K95" s="196"/>
      <c r="L95" s="10">
        <f>M95+O95</f>
        <v>8688</v>
      </c>
      <c r="M95" s="10">
        <f>E95+I95</f>
        <v>8688</v>
      </c>
      <c r="N95" s="10">
        <f>F95+J95</f>
        <v>0</v>
      </c>
      <c r="O95" s="10">
        <f>G95+K95</f>
        <v>0</v>
      </c>
    </row>
    <row r="96" spans="1:15" ht="15.95" customHeight="1" x14ac:dyDescent="0.25">
      <c r="A96" s="15" t="s">
        <v>146</v>
      </c>
      <c r="B96" s="35" t="s">
        <v>198</v>
      </c>
      <c r="C96" s="163"/>
      <c r="D96" s="218">
        <f>SUM(D82:D95)</f>
        <v>44696</v>
      </c>
      <c r="E96" s="218">
        <f>SUM(E82:E95)</f>
        <v>43972</v>
      </c>
      <c r="F96" s="218">
        <f>SUM(F82:F95)</f>
        <v>0</v>
      </c>
      <c r="G96" s="218">
        <f>SUM(G82:G95)</f>
        <v>724</v>
      </c>
      <c r="H96" s="217">
        <f>SUM(H82:H95)</f>
        <v>1200</v>
      </c>
      <c r="I96" s="217">
        <f>SUM(I82:I95)</f>
        <v>1200</v>
      </c>
      <c r="J96" s="217">
        <f>SUM(J82:J95)</f>
        <v>0</v>
      </c>
      <c r="K96" s="217">
        <f>SUM(K82:K95)</f>
        <v>0</v>
      </c>
      <c r="L96" s="35">
        <f>SUM(L82:L95)</f>
        <v>45896</v>
      </c>
      <c r="M96" s="35">
        <f>SUM(M82:M95)</f>
        <v>45172</v>
      </c>
      <c r="N96" s="35">
        <f>SUM(N82:N95)</f>
        <v>0</v>
      </c>
      <c r="O96" s="35">
        <f>SUM(O82:O95)</f>
        <v>724</v>
      </c>
    </row>
    <row r="97" spans="1:15" ht="15.95" customHeight="1" x14ac:dyDescent="0.25">
      <c r="A97" s="11" t="s">
        <v>147</v>
      </c>
      <c r="B97" s="380" t="s">
        <v>76</v>
      </c>
      <c r="C97" s="380"/>
      <c r="D97" s="380"/>
      <c r="E97" s="380"/>
      <c r="F97" s="380"/>
      <c r="G97" s="380"/>
      <c r="H97" s="380"/>
      <c r="I97" s="380"/>
      <c r="J97" s="380"/>
      <c r="K97" s="380"/>
      <c r="L97" s="380"/>
      <c r="M97" s="380"/>
      <c r="N97" s="380"/>
      <c r="O97" s="380"/>
    </row>
    <row r="98" spans="1:15" ht="15" customHeight="1" x14ac:dyDescent="0.25">
      <c r="A98" s="11" t="s">
        <v>180</v>
      </c>
      <c r="B98" s="81" t="s">
        <v>58</v>
      </c>
      <c r="C98" s="80" t="s">
        <v>24</v>
      </c>
      <c r="D98" s="200">
        <f>E98+G98</f>
        <v>173772</v>
      </c>
      <c r="E98" s="199">
        <v>173772</v>
      </c>
      <c r="F98" s="199">
        <v>78497</v>
      </c>
      <c r="G98" s="199"/>
      <c r="H98" s="201">
        <f>I98+K98</f>
        <v>0</v>
      </c>
      <c r="I98" s="201"/>
      <c r="J98" s="201"/>
      <c r="K98" s="201"/>
      <c r="L98" s="81">
        <f>M98+O98</f>
        <v>173772</v>
      </c>
      <c r="M98" s="81">
        <f>E98+I98</f>
        <v>173772</v>
      </c>
      <c r="N98" s="81">
        <f>F98+J98</f>
        <v>78497</v>
      </c>
      <c r="O98" s="81">
        <f>G98+K98</f>
        <v>0</v>
      </c>
    </row>
    <row r="99" spans="1:15" ht="15" customHeight="1" x14ac:dyDescent="0.25">
      <c r="A99" s="11" t="s">
        <v>148</v>
      </c>
      <c r="B99" s="10" t="s">
        <v>59</v>
      </c>
      <c r="C99" s="9" t="s">
        <v>24</v>
      </c>
      <c r="D99" s="197">
        <f>E99+G99</f>
        <v>11586</v>
      </c>
      <c r="E99" s="197">
        <v>11586</v>
      </c>
      <c r="F99" s="197"/>
      <c r="G99" s="197"/>
      <c r="H99" s="196">
        <f>I99+K99</f>
        <v>0</v>
      </c>
      <c r="I99" s="196"/>
      <c r="J99" s="196"/>
      <c r="K99" s="196"/>
      <c r="L99" s="10">
        <f>M99+O99</f>
        <v>11586</v>
      </c>
      <c r="M99" s="10">
        <f>E99+I99</f>
        <v>11586</v>
      </c>
      <c r="N99" s="10">
        <f>F99+J99</f>
        <v>0</v>
      </c>
      <c r="O99" s="10">
        <f>G99+K99</f>
        <v>0</v>
      </c>
    </row>
    <row r="100" spans="1:15" ht="15" customHeight="1" x14ac:dyDescent="0.25">
      <c r="A100" s="11" t="s">
        <v>202</v>
      </c>
      <c r="B100" s="10" t="s">
        <v>184</v>
      </c>
      <c r="C100" s="9" t="s">
        <v>24</v>
      </c>
      <c r="D100" s="197">
        <f>E100+G100</f>
        <v>5210</v>
      </c>
      <c r="E100" s="198">
        <v>5210</v>
      </c>
      <c r="F100" s="198"/>
      <c r="G100" s="198"/>
      <c r="H100" s="196">
        <f>I100+K100</f>
        <v>0</v>
      </c>
      <c r="I100" s="196"/>
      <c r="J100" s="196"/>
      <c r="K100" s="196"/>
      <c r="L100" s="10">
        <f>M100+O100</f>
        <v>5210</v>
      </c>
      <c r="M100" s="10">
        <f>E100+I100</f>
        <v>5210</v>
      </c>
      <c r="N100" s="10">
        <f>F100+J100</f>
        <v>0</v>
      </c>
      <c r="O100" s="10">
        <f>G100+K100</f>
        <v>0</v>
      </c>
    </row>
    <row r="101" spans="1:15" s="26" customFormat="1" ht="16.5" customHeight="1" x14ac:dyDescent="0.25">
      <c r="A101" s="11" t="s">
        <v>203</v>
      </c>
      <c r="B101" s="10" t="s">
        <v>77</v>
      </c>
      <c r="C101" s="22" t="s">
        <v>24</v>
      </c>
      <c r="D101" s="197">
        <f>E101+G101</f>
        <v>1500</v>
      </c>
      <c r="E101" s="197">
        <v>1500</v>
      </c>
      <c r="F101" s="197"/>
      <c r="G101" s="197"/>
      <c r="H101" s="196">
        <f>I101+K101</f>
        <v>0</v>
      </c>
      <c r="I101" s="196"/>
      <c r="J101" s="196"/>
      <c r="K101" s="196"/>
      <c r="L101" s="10">
        <f>M101+O101</f>
        <v>1500</v>
      </c>
      <c r="M101" s="10">
        <f>E101+I101</f>
        <v>1500</v>
      </c>
      <c r="N101" s="10">
        <f>F101+J101</f>
        <v>0</v>
      </c>
      <c r="O101" s="10">
        <f>G101+K101</f>
        <v>0</v>
      </c>
    </row>
    <row r="102" spans="1:15" ht="15.95" customHeight="1" x14ac:dyDescent="0.25">
      <c r="A102" s="34" t="s">
        <v>204</v>
      </c>
      <c r="B102" s="153" t="s">
        <v>199</v>
      </c>
      <c r="C102" s="161"/>
      <c r="D102" s="279">
        <f>SUM(D98:D101)</f>
        <v>192068</v>
      </c>
      <c r="E102" s="279">
        <f>SUM(E98:E101)</f>
        <v>192068</v>
      </c>
      <c r="F102" s="279">
        <f>SUM(F98:F101)</f>
        <v>78497</v>
      </c>
      <c r="G102" s="279">
        <f>SUM(G98:G101)</f>
        <v>0</v>
      </c>
      <c r="H102" s="201">
        <f>SUM(H98:H101)</f>
        <v>0</v>
      </c>
      <c r="I102" s="201">
        <f>SUM(I98:I101)</f>
        <v>0</v>
      </c>
      <c r="J102" s="201">
        <f>SUM(J98:J101)</f>
        <v>0</v>
      </c>
      <c r="K102" s="201">
        <f>SUM(K98:K101)</f>
        <v>0</v>
      </c>
      <c r="L102" s="88">
        <f>SUM(L98:L101)</f>
        <v>192068</v>
      </c>
      <c r="M102" s="88">
        <f>SUM(M98:M101)</f>
        <v>192068</v>
      </c>
      <c r="N102" s="88">
        <f>SUM(N98:N101)</f>
        <v>78497</v>
      </c>
      <c r="O102" s="88">
        <f>SUM(O98:O101)</f>
        <v>0</v>
      </c>
    </row>
    <row r="103" spans="1:15" ht="15.95" customHeight="1" x14ac:dyDescent="0.25">
      <c r="A103" s="36" t="s">
        <v>205</v>
      </c>
      <c r="B103" s="37" t="s">
        <v>190</v>
      </c>
      <c r="C103" s="38"/>
      <c r="D103" s="193">
        <f>D32+D45+D48+D80+D96+D102</f>
        <v>939265</v>
      </c>
      <c r="E103" s="193">
        <f>E32+E45+E48+E80+E96+E102</f>
        <v>885343</v>
      </c>
      <c r="F103" s="193">
        <f>F32+F45+F48+F80+F96+F102</f>
        <v>130293</v>
      </c>
      <c r="G103" s="193">
        <f>G32+G45+G48+G80+G96+G102</f>
        <v>53922</v>
      </c>
      <c r="H103" s="192">
        <f>H32+H45+H48+H80+H96+H102</f>
        <v>2600</v>
      </c>
      <c r="I103" s="192">
        <f>I32+I45+I48+I80+I96+I102</f>
        <v>2600</v>
      </c>
      <c r="J103" s="192">
        <f>J32+J45+J48+J80+J96+J102</f>
        <v>0</v>
      </c>
      <c r="K103" s="192">
        <f>K32+K45+K48+K80+K96+K102</f>
        <v>0</v>
      </c>
      <c r="L103" s="39">
        <f>L32+L45+L48+L80+L96+L102</f>
        <v>941865</v>
      </c>
      <c r="M103" s="39">
        <f>M32+M45+M48+M80+M96+M102</f>
        <v>887943</v>
      </c>
      <c r="N103" s="39">
        <f>N32+N45+N48+N80+N96+N102</f>
        <v>130293</v>
      </c>
      <c r="O103" s="39">
        <f>O32+O45+O48+O80+O96+O102</f>
        <v>53922</v>
      </c>
    </row>
    <row r="104" spans="1:15" x14ac:dyDescent="0.25">
      <c r="A104" s="14"/>
      <c r="B104" s="190"/>
      <c r="C104" s="191"/>
      <c r="D104" s="190"/>
      <c r="E104" s="190"/>
      <c r="F104" s="190"/>
      <c r="G104" s="190"/>
      <c r="H104" s="190"/>
      <c r="I104" s="190"/>
      <c r="J104" s="190"/>
      <c r="K104" s="190"/>
      <c r="L104" s="190"/>
      <c r="M104" s="190"/>
      <c r="N104" s="190"/>
    </row>
    <row r="105" spans="1:15" x14ac:dyDescent="0.25">
      <c r="A105" s="14"/>
      <c r="B105" s="14"/>
      <c r="C105" s="46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</row>
    <row r="106" spans="1:15" x14ac:dyDescent="0.25">
      <c r="A106" s="14"/>
      <c r="B106" s="14"/>
      <c r="C106" s="46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</row>
    <row r="107" spans="1:15" x14ac:dyDescent="0.25">
      <c r="A107" s="14"/>
      <c r="B107" s="14"/>
      <c r="C107" s="46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</row>
    <row r="108" spans="1:15" x14ac:dyDescent="0.25">
      <c r="A108" s="14"/>
      <c r="B108" s="14"/>
      <c r="C108" s="46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</row>
    <row r="109" spans="1:15" x14ac:dyDescent="0.25">
      <c r="A109" s="14"/>
      <c r="B109" s="14"/>
      <c r="C109" s="46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</row>
    <row r="110" spans="1:15" x14ac:dyDescent="0.25">
      <c r="A110" s="14"/>
      <c r="B110" s="14"/>
      <c r="C110" s="46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</row>
    <row r="111" spans="1:15" x14ac:dyDescent="0.25">
      <c r="A111" s="14"/>
      <c r="B111" s="14"/>
      <c r="C111" s="46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</row>
    <row r="112" spans="1:15" x14ac:dyDescent="0.25">
      <c r="A112" s="14"/>
      <c r="B112" s="14"/>
      <c r="C112" s="46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</row>
    <row r="113" spans="1:14" x14ac:dyDescent="0.25">
      <c r="A113" s="14"/>
      <c r="B113" s="14"/>
      <c r="C113" s="46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</row>
    <row r="114" spans="1:14" x14ac:dyDescent="0.25">
      <c r="A114" s="14"/>
      <c r="B114" s="14"/>
      <c r="C114" s="46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</row>
    <row r="115" spans="1:14" x14ac:dyDescent="0.25">
      <c r="A115" s="14"/>
      <c r="B115" s="14"/>
      <c r="C115" s="46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</row>
    <row r="116" spans="1:14" x14ac:dyDescent="0.25">
      <c r="A116" s="14"/>
      <c r="B116" s="14"/>
      <c r="C116" s="46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</row>
    <row r="117" spans="1:14" x14ac:dyDescent="0.25">
      <c r="A117" s="14"/>
      <c r="B117" s="14"/>
      <c r="C117" s="46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</row>
    <row r="118" spans="1:14" x14ac:dyDescent="0.25">
      <c r="A118" s="14"/>
      <c r="B118" s="14"/>
      <c r="C118" s="46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</row>
    <row r="119" spans="1:14" x14ac:dyDescent="0.25">
      <c r="A119" s="14"/>
      <c r="B119" s="14"/>
      <c r="C119" s="46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</row>
    <row r="120" spans="1:14" x14ac:dyDescent="0.25">
      <c r="A120" s="14"/>
      <c r="B120" s="14"/>
      <c r="C120" s="46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</row>
    <row r="121" spans="1:14" x14ac:dyDescent="0.25">
      <c r="A121" s="14"/>
      <c r="B121" s="14"/>
      <c r="C121" s="46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</row>
    <row r="122" spans="1:14" x14ac:dyDescent="0.25">
      <c r="A122" s="14"/>
      <c r="B122" s="14"/>
      <c r="C122" s="46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</row>
    <row r="123" spans="1:14" x14ac:dyDescent="0.25">
      <c r="A123" s="14"/>
      <c r="B123" s="14"/>
      <c r="C123" s="46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</row>
    <row r="124" spans="1:14" x14ac:dyDescent="0.25">
      <c r="A124" s="14"/>
      <c r="B124" s="14"/>
      <c r="C124" s="46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</row>
    <row r="125" spans="1:14" x14ac:dyDescent="0.25">
      <c r="A125" s="14"/>
      <c r="B125" s="14"/>
      <c r="C125" s="46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</row>
    <row r="126" spans="1:14" x14ac:dyDescent="0.25">
      <c r="A126" s="14"/>
      <c r="B126" s="14"/>
      <c r="C126" s="46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</row>
    <row r="127" spans="1:14" x14ac:dyDescent="0.25">
      <c r="A127" s="14"/>
      <c r="B127" s="14"/>
      <c r="C127" s="46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</row>
    <row r="128" spans="1:14" x14ac:dyDescent="0.25">
      <c r="A128" s="14"/>
      <c r="B128" s="14"/>
      <c r="C128" s="46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</row>
    <row r="129" spans="1:14" x14ac:dyDescent="0.25">
      <c r="A129" s="14"/>
      <c r="B129" s="14"/>
      <c r="C129" s="46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</row>
    <row r="130" spans="1:14" x14ac:dyDescent="0.25">
      <c r="A130" s="14"/>
      <c r="B130" s="14"/>
      <c r="C130" s="46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</row>
    <row r="131" spans="1:14" x14ac:dyDescent="0.25">
      <c r="A131" s="14"/>
      <c r="B131" s="14"/>
      <c r="C131" s="46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</row>
    <row r="132" spans="1:14" x14ac:dyDescent="0.25">
      <c r="A132" s="14"/>
      <c r="B132" s="14"/>
      <c r="C132" s="46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</row>
    <row r="133" spans="1:14" x14ac:dyDescent="0.25">
      <c r="A133" s="14"/>
      <c r="B133" s="14"/>
      <c r="C133" s="46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</row>
    <row r="134" spans="1:14" x14ac:dyDescent="0.25">
      <c r="A134" s="14"/>
      <c r="B134" s="14"/>
      <c r="C134" s="46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</row>
    <row r="135" spans="1:14" x14ac:dyDescent="0.25">
      <c r="A135" s="14"/>
      <c r="B135" s="14"/>
      <c r="C135" s="46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</row>
    <row r="136" spans="1:14" x14ac:dyDescent="0.25">
      <c r="A136" s="14"/>
      <c r="B136" s="14"/>
      <c r="C136" s="46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</row>
    <row r="137" spans="1:14" x14ac:dyDescent="0.25">
      <c r="A137" s="14"/>
      <c r="B137" s="14"/>
      <c r="C137" s="46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</row>
    <row r="138" spans="1:14" x14ac:dyDescent="0.25">
      <c r="A138" s="14"/>
      <c r="B138" s="14"/>
      <c r="C138" s="46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</row>
    <row r="139" spans="1:14" x14ac:dyDescent="0.25">
      <c r="A139" s="14"/>
      <c r="B139" s="14"/>
      <c r="C139" s="46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</row>
    <row r="140" spans="1:14" x14ac:dyDescent="0.25">
      <c r="A140" s="14"/>
      <c r="B140" s="14"/>
      <c r="C140" s="46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</row>
    <row r="141" spans="1:14" x14ac:dyDescent="0.25">
      <c r="A141" s="14"/>
      <c r="B141" s="14"/>
      <c r="C141" s="46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</row>
    <row r="142" spans="1:14" x14ac:dyDescent="0.25">
      <c r="A142" s="14"/>
      <c r="B142" s="14"/>
      <c r="C142" s="46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</row>
    <row r="143" spans="1:14" x14ac:dyDescent="0.25">
      <c r="A143" s="14"/>
      <c r="B143" s="14"/>
      <c r="C143" s="46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</row>
    <row r="144" spans="1:14" x14ac:dyDescent="0.25">
      <c r="A144" s="14"/>
      <c r="B144" s="14"/>
      <c r="C144" s="46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</row>
    <row r="145" spans="1:14" x14ac:dyDescent="0.25">
      <c r="A145" s="14"/>
      <c r="B145" s="14"/>
      <c r="C145" s="46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</row>
    <row r="146" spans="1:14" x14ac:dyDescent="0.25">
      <c r="A146" s="14"/>
      <c r="B146" s="14"/>
      <c r="C146" s="46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</row>
    <row r="147" spans="1:14" x14ac:dyDescent="0.25">
      <c r="A147" s="14"/>
      <c r="B147" s="14"/>
      <c r="C147" s="46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</row>
    <row r="148" spans="1:14" x14ac:dyDescent="0.25">
      <c r="A148" s="14"/>
      <c r="B148" s="14"/>
      <c r="C148" s="46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</row>
    <row r="149" spans="1:14" x14ac:dyDescent="0.25">
      <c r="A149" s="14"/>
      <c r="B149" s="14"/>
      <c r="C149" s="46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</row>
    <row r="150" spans="1:14" x14ac:dyDescent="0.25">
      <c r="A150" s="14"/>
      <c r="B150" s="14"/>
      <c r="C150" s="46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</row>
    <row r="151" spans="1:14" x14ac:dyDescent="0.25">
      <c r="A151" s="14"/>
      <c r="B151" s="14"/>
      <c r="C151" s="46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</row>
    <row r="152" spans="1:14" x14ac:dyDescent="0.25">
      <c r="A152" s="14"/>
      <c r="B152" s="14"/>
      <c r="C152" s="46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</row>
    <row r="153" spans="1:14" x14ac:dyDescent="0.25">
      <c r="A153" s="14"/>
      <c r="B153" s="14"/>
      <c r="C153" s="46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</row>
    <row r="154" spans="1:14" x14ac:dyDescent="0.25">
      <c r="A154" s="14"/>
      <c r="B154" s="14"/>
      <c r="C154" s="46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</row>
    <row r="155" spans="1:14" x14ac:dyDescent="0.25">
      <c r="A155" s="14"/>
      <c r="B155" s="14"/>
      <c r="C155" s="46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</row>
    <row r="156" spans="1:14" x14ac:dyDescent="0.25">
      <c r="A156" s="14"/>
      <c r="B156" s="14"/>
      <c r="C156" s="46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</row>
    <row r="157" spans="1:14" x14ac:dyDescent="0.25">
      <c r="A157" s="14"/>
      <c r="B157" s="14"/>
      <c r="C157" s="46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</row>
    <row r="158" spans="1:14" x14ac:dyDescent="0.25">
      <c r="A158" s="14"/>
      <c r="B158" s="14"/>
      <c r="C158" s="46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</row>
    <row r="159" spans="1:14" x14ac:dyDescent="0.25">
      <c r="A159" s="14"/>
      <c r="B159" s="14"/>
      <c r="C159" s="46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</row>
    <row r="160" spans="1:14" x14ac:dyDescent="0.25">
      <c r="A160" s="14"/>
      <c r="B160" s="14"/>
      <c r="C160" s="46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</row>
    <row r="161" spans="1:14" x14ac:dyDescent="0.25">
      <c r="A161" s="14"/>
      <c r="B161" s="14"/>
      <c r="C161" s="46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</row>
    <row r="162" spans="1:14" x14ac:dyDescent="0.25">
      <c r="A162" s="14"/>
      <c r="B162" s="14"/>
      <c r="C162" s="46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</row>
    <row r="163" spans="1:14" x14ac:dyDescent="0.25">
      <c r="A163" s="14"/>
      <c r="B163" s="14"/>
      <c r="C163" s="46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</row>
    <row r="164" spans="1:14" x14ac:dyDescent="0.25">
      <c r="A164" s="14"/>
      <c r="B164" s="14"/>
      <c r="C164" s="46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</row>
    <row r="165" spans="1:14" x14ac:dyDescent="0.25">
      <c r="A165" s="14"/>
      <c r="B165" s="14"/>
      <c r="C165" s="46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</row>
    <row r="166" spans="1:14" x14ac:dyDescent="0.25">
      <c r="A166" s="14"/>
      <c r="B166" s="14"/>
      <c r="C166" s="46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</row>
    <row r="167" spans="1:14" x14ac:dyDescent="0.25">
      <c r="A167" s="14"/>
      <c r="B167" s="14"/>
      <c r="C167" s="46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</row>
    <row r="168" spans="1:14" x14ac:dyDescent="0.25">
      <c r="A168" s="14"/>
      <c r="B168" s="14"/>
      <c r="C168" s="46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</row>
    <row r="169" spans="1:14" x14ac:dyDescent="0.25">
      <c r="A169" s="14"/>
      <c r="B169" s="14"/>
      <c r="C169" s="46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</row>
    <row r="170" spans="1:14" x14ac:dyDescent="0.25">
      <c r="A170" s="14"/>
      <c r="B170" s="14"/>
      <c r="C170" s="46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</row>
    <row r="171" spans="1:14" x14ac:dyDescent="0.25">
      <c r="A171" s="14"/>
      <c r="B171" s="14"/>
      <c r="C171" s="46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</row>
    <row r="172" spans="1:14" x14ac:dyDescent="0.25">
      <c r="A172" s="14"/>
      <c r="B172" s="14"/>
      <c r="C172" s="46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</row>
    <row r="173" spans="1:14" x14ac:dyDescent="0.25">
      <c r="A173" s="14"/>
      <c r="B173" s="14"/>
      <c r="C173" s="46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</row>
    <row r="174" spans="1:14" x14ac:dyDescent="0.25">
      <c r="A174" s="14"/>
      <c r="B174" s="14"/>
      <c r="C174" s="46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</row>
    <row r="175" spans="1:14" x14ac:dyDescent="0.25">
      <c r="A175" s="14"/>
      <c r="B175" s="14"/>
      <c r="C175" s="46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</row>
    <row r="176" spans="1:14" x14ac:dyDescent="0.25">
      <c r="A176" s="14"/>
      <c r="B176" s="14"/>
      <c r="C176" s="46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</row>
    <row r="177" spans="1:14" x14ac:dyDescent="0.25">
      <c r="A177" s="14"/>
      <c r="B177" s="14"/>
      <c r="C177" s="46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</row>
    <row r="178" spans="1:14" x14ac:dyDescent="0.25">
      <c r="A178" s="14"/>
      <c r="B178" s="14"/>
      <c r="C178" s="46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</row>
    <row r="179" spans="1:14" x14ac:dyDescent="0.25">
      <c r="A179" s="14"/>
      <c r="B179" s="14"/>
      <c r="C179" s="46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</row>
    <row r="180" spans="1:14" x14ac:dyDescent="0.25">
      <c r="A180" s="14"/>
      <c r="B180" s="14"/>
      <c r="C180" s="46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</row>
    <row r="181" spans="1:14" x14ac:dyDescent="0.25">
      <c r="A181" s="14"/>
      <c r="B181" s="14"/>
      <c r="C181" s="46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</row>
    <row r="182" spans="1:14" x14ac:dyDescent="0.25">
      <c r="A182" s="14"/>
      <c r="B182" s="14"/>
      <c r="C182" s="46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</row>
    <row r="183" spans="1:14" x14ac:dyDescent="0.25">
      <c r="A183" s="14"/>
      <c r="B183" s="14"/>
      <c r="C183" s="46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</row>
    <row r="184" spans="1:14" x14ac:dyDescent="0.25">
      <c r="A184" s="14"/>
      <c r="B184" s="14"/>
      <c r="C184" s="46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</row>
    <row r="185" spans="1:14" x14ac:dyDescent="0.25">
      <c r="A185" s="14"/>
      <c r="B185" s="14"/>
      <c r="C185" s="46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</row>
    <row r="186" spans="1:14" x14ac:dyDescent="0.25">
      <c r="A186" s="14"/>
      <c r="B186" s="14"/>
      <c r="C186" s="46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</row>
    <row r="187" spans="1:14" x14ac:dyDescent="0.25">
      <c r="A187" s="14"/>
      <c r="B187" s="14"/>
      <c r="C187" s="46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</row>
    <row r="188" spans="1:14" x14ac:dyDescent="0.25">
      <c r="A188" s="14"/>
      <c r="B188" s="14"/>
      <c r="C188" s="46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</row>
    <row r="189" spans="1:14" x14ac:dyDescent="0.25">
      <c r="A189" s="14"/>
      <c r="B189" s="14"/>
      <c r="C189" s="46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</row>
    <row r="190" spans="1:14" x14ac:dyDescent="0.25">
      <c r="A190" s="14"/>
      <c r="B190" s="14"/>
      <c r="C190" s="46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</row>
    <row r="191" spans="1:14" x14ac:dyDescent="0.25">
      <c r="A191" s="14"/>
      <c r="B191" s="14"/>
      <c r="C191" s="46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</row>
    <row r="192" spans="1:14" x14ac:dyDescent="0.25">
      <c r="A192" s="14"/>
      <c r="B192" s="14"/>
      <c r="C192" s="46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</row>
    <row r="193" spans="1:14" x14ac:dyDescent="0.25">
      <c r="A193" s="14"/>
      <c r="B193" s="14"/>
      <c r="C193" s="46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</row>
    <row r="194" spans="1:14" x14ac:dyDescent="0.25">
      <c r="A194" s="14"/>
      <c r="B194" s="14"/>
      <c r="C194" s="46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</row>
    <row r="195" spans="1:14" x14ac:dyDescent="0.25">
      <c r="A195" s="14"/>
      <c r="B195" s="14"/>
      <c r="C195" s="46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</row>
    <row r="196" spans="1:14" x14ac:dyDescent="0.25">
      <c r="A196" s="14"/>
      <c r="B196" s="14"/>
      <c r="C196" s="46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</row>
    <row r="197" spans="1:14" x14ac:dyDescent="0.25">
      <c r="A197" s="14"/>
      <c r="B197" s="14"/>
      <c r="C197" s="46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</row>
    <row r="198" spans="1:14" x14ac:dyDescent="0.25">
      <c r="A198" s="14"/>
      <c r="B198" s="14"/>
      <c r="C198" s="46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</row>
    <row r="199" spans="1:14" x14ac:dyDescent="0.25">
      <c r="A199" s="14"/>
      <c r="B199" s="14"/>
      <c r="C199" s="46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</row>
    <row r="200" spans="1:14" x14ac:dyDescent="0.25">
      <c r="A200" s="14"/>
      <c r="B200" s="14"/>
      <c r="C200" s="46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</row>
    <row r="201" spans="1:14" x14ac:dyDescent="0.25">
      <c r="A201" s="14"/>
      <c r="B201" s="14"/>
      <c r="C201" s="46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</row>
    <row r="202" spans="1:14" x14ac:dyDescent="0.25">
      <c r="A202" s="14"/>
      <c r="B202" s="14"/>
      <c r="C202" s="46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</row>
    <row r="203" spans="1:14" x14ac:dyDescent="0.25">
      <c r="C203" s="47"/>
    </row>
    <row r="204" spans="1:14" x14ac:dyDescent="0.25">
      <c r="C204" s="47"/>
    </row>
    <row r="205" spans="1:14" x14ac:dyDescent="0.25">
      <c r="C205" s="47"/>
    </row>
    <row r="206" spans="1:14" x14ac:dyDescent="0.25">
      <c r="C206" s="47"/>
    </row>
    <row r="207" spans="1:14" x14ac:dyDescent="0.25">
      <c r="C207" s="47"/>
    </row>
    <row r="208" spans="1:14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</sheetData>
  <mergeCells count="37">
    <mergeCell ref="B9:O9"/>
    <mergeCell ref="B10:O10"/>
    <mergeCell ref="I18:K18"/>
    <mergeCell ref="L18:L20"/>
    <mergeCell ref="M18:O18"/>
    <mergeCell ref="P23:Q23"/>
    <mergeCell ref="B21:O21"/>
    <mergeCell ref="E19:F19"/>
    <mergeCell ref="O19:O20"/>
    <mergeCell ref="H18:H20"/>
    <mergeCell ref="A18:A20"/>
    <mergeCell ref="B18:B20"/>
    <mergeCell ref="B13:O13"/>
    <mergeCell ref="B11:O11"/>
    <mergeCell ref="B14:O14"/>
    <mergeCell ref="B12:O12"/>
    <mergeCell ref="A16:O16"/>
    <mergeCell ref="D18:D20"/>
    <mergeCell ref="G19:G20"/>
    <mergeCell ref="C18:C20"/>
    <mergeCell ref="B97:O97"/>
    <mergeCell ref="B46:O46"/>
    <mergeCell ref="B49:O49"/>
    <mergeCell ref="B81:O81"/>
    <mergeCell ref="E18:G18"/>
    <mergeCell ref="K19:K20"/>
    <mergeCell ref="M19:N19"/>
    <mergeCell ref="I19:J19"/>
    <mergeCell ref="B33:O33"/>
    <mergeCell ref="B7:O7"/>
    <mergeCell ref="B8:O8"/>
    <mergeCell ref="B1:O1"/>
    <mergeCell ref="B2:O2"/>
    <mergeCell ref="B3:O3"/>
    <mergeCell ref="B4:O4"/>
    <mergeCell ref="B5:O5"/>
    <mergeCell ref="B6:O6"/>
  </mergeCells>
  <pageMargins left="1.1811023622047245" right="0.39370078740157483" top="0.78740157480314965" bottom="0.70866141732283472" header="0.31496062992125984" footer="0.31496062992125984"/>
  <pageSetup paperSize="9" scale="9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 (2)</vt:lpstr>
      <vt:lpstr>3 pr._asignavimų suvestinė</vt:lpstr>
      <vt:lpstr>4 pr._savarankiškos f-jos (2)</vt:lpstr>
      <vt:lpstr>5 pr._valstybinės f-jos</vt:lpstr>
      <vt:lpstr>6 pr._mokinio krepšelis</vt:lpstr>
      <vt:lpstr>7 pr._kita dotacija (2)</vt:lpstr>
      <vt:lpstr>8 pr._aplinkos apsaugos s. p.</vt:lpstr>
      <vt:lpstr>9 pr._įstaigų pajamos (2)</vt:lpstr>
      <vt:lpstr>10 pr._skolintos lėšos (2)</vt:lpstr>
      <vt:lpstr>11 pr._apyvartinės lėšos</vt:lpstr>
      <vt:lpstr>12 pr._suvestinė pagal progr.</vt:lpstr>
      <vt:lpstr>'1 pr._pajamos'!Print_Titles</vt:lpstr>
      <vt:lpstr>'2 pr._pajamos pagal rūšis (2)'!Print_Titles</vt:lpstr>
      <vt:lpstr>'3 pr._asignavimų suvestinė'!Print_Titles</vt:lpstr>
      <vt:lpstr>'4 pr._savarankiškos f-jos (2)'!Print_Titles</vt:lpstr>
      <vt:lpstr>'7 pr._kita dotacija (2)'!Print_Titles</vt:lpstr>
      <vt:lpstr>'9 pr._įstaigų pajamos (2)'!Print_Titles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RUZGYTĖ Eglė</cp:lastModifiedBy>
  <cp:lastPrinted>2015-01-28T06:56:51Z</cp:lastPrinted>
  <dcterms:created xsi:type="dcterms:W3CDTF">2007-01-10T08:42:24Z</dcterms:created>
  <dcterms:modified xsi:type="dcterms:W3CDTF">2016-05-19T10:55:25Z</dcterms:modified>
</cp:coreProperties>
</file>