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 tabRatio="976" firstSheet="3" activeTab="11"/>
  </bookViews>
  <sheets>
    <sheet name="1 pr._pajamos" sheetId="74" r:id="rId1"/>
    <sheet name="2 pr._pajamos pagal rūšis (2)" sheetId="75" r:id="rId2"/>
    <sheet name="3 pr._asignavimų suvestinė" sheetId="76" r:id="rId3"/>
    <sheet name="4 pr._savarankiškos f-jos (2)" sheetId="77" r:id="rId4"/>
    <sheet name="5 pr._valstybinės f-jos" sheetId="78" r:id="rId5"/>
    <sheet name="6 pr._mokinio krepšelis" sheetId="79" r:id="rId6"/>
    <sheet name="7 pr._kita dotacija (2)" sheetId="80" r:id="rId7"/>
    <sheet name="8 pr._aplinkos apsaugos s.  (2" sheetId="69" r:id="rId8"/>
    <sheet name="9 pr._įstaigų pajamos (2)" sheetId="81" r:id="rId9"/>
    <sheet name="10 pr._skolintos lėšos (2)" sheetId="82" r:id="rId10"/>
    <sheet name="11 pr._apyvartinės lėšos" sheetId="50" r:id="rId11"/>
    <sheet name="12 pr._suvestinė pagal prog (2" sheetId="83" r:id="rId12"/>
  </sheets>
  <externalReferences>
    <externalReference r:id="rId13"/>
  </externalReferences>
  <definedNames>
    <definedName name="_xlnm.Print_Titles" localSheetId="0">'1 pr._pajamos'!$24:$24</definedName>
    <definedName name="_xlnm.Print_Titles" localSheetId="1">'2 pr._pajamos pagal rūšis (2)'!$21:$23</definedName>
    <definedName name="_xlnm.Print_Titles" localSheetId="2">'3 pr._asignavimų suvestinė'!$24:$26</definedName>
    <definedName name="_xlnm.Print_Titles" localSheetId="3">'4 pr._savarankiškos f-jos (2)'!$22:$24</definedName>
    <definedName name="_xlnm.Print_Titles" localSheetId="6">'7 pr._kita dotacija (2)'!$22:$24</definedName>
    <definedName name="_xlnm.Print_Titles" localSheetId="8">'9 pr._įstaigų pajamos (2)'!$22:$24</definedName>
  </definedNames>
  <calcPr calcId="145621"/>
</workbook>
</file>

<file path=xl/calcChain.xml><?xml version="1.0" encoding="utf-8"?>
<calcChain xmlns="http://schemas.openxmlformats.org/spreadsheetml/2006/main">
  <c r="Q34" i="83" l="1"/>
  <c r="Q33" i="83"/>
  <c r="N33" i="83"/>
  <c r="M33" i="83"/>
  <c r="L33" i="83"/>
  <c r="K33" i="83"/>
  <c r="J33" i="83"/>
  <c r="I33" i="83"/>
  <c r="H33" i="83"/>
  <c r="G33" i="83"/>
  <c r="F33" i="83"/>
  <c r="E33" i="83"/>
  <c r="D33" i="83"/>
  <c r="C33" i="83"/>
  <c r="Q32" i="83"/>
  <c r="N32" i="83"/>
  <c r="M32" i="83"/>
  <c r="L32" i="83"/>
  <c r="K32" i="83"/>
  <c r="J32" i="83"/>
  <c r="I32" i="83"/>
  <c r="H32" i="83"/>
  <c r="G32" i="83"/>
  <c r="F32" i="83"/>
  <c r="E32" i="83"/>
  <c r="D32" i="83"/>
  <c r="C32" i="83" s="1"/>
  <c r="Q31" i="83"/>
  <c r="N31" i="83"/>
  <c r="M31" i="83"/>
  <c r="L31" i="83"/>
  <c r="K31" i="83"/>
  <c r="J31" i="83"/>
  <c r="I31" i="83"/>
  <c r="H31" i="83"/>
  <c r="G31" i="83"/>
  <c r="F31" i="83"/>
  <c r="E31" i="83"/>
  <c r="D31" i="83"/>
  <c r="C31" i="83"/>
  <c r="Q30" i="83"/>
  <c r="N30" i="83"/>
  <c r="M30" i="83"/>
  <c r="L30" i="83"/>
  <c r="K30" i="83"/>
  <c r="J30" i="83"/>
  <c r="I30" i="83"/>
  <c r="H30" i="83"/>
  <c r="G30" i="83"/>
  <c r="F30" i="83"/>
  <c r="E30" i="83"/>
  <c r="D30" i="83"/>
  <c r="C30" i="83" s="1"/>
  <c r="Q29" i="83"/>
  <c r="N29" i="83"/>
  <c r="M29" i="83"/>
  <c r="L29" i="83"/>
  <c r="K29" i="83"/>
  <c r="J29" i="83"/>
  <c r="I29" i="83"/>
  <c r="H29" i="83"/>
  <c r="G29" i="83"/>
  <c r="F29" i="83"/>
  <c r="E29" i="83"/>
  <c r="D29" i="83"/>
  <c r="C29" i="83"/>
  <c r="Q28" i="83"/>
  <c r="N28" i="83"/>
  <c r="N34" i="83" s="1"/>
  <c r="M28" i="83"/>
  <c r="L28" i="83"/>
  <c r="L34" i="83" s="1"/>
  <c r="K28" i="83"/>
  <c r="J28" i="83"/>
  <c r="J34" i="83" s="1"/>
  <c r="I28" i="83"/>
  <c r="H28" i="83"/>
  <c r="H34" i="83" s="1"/>
  <c r="G28" i="83"/>
  <c r="F28" i="83"/>
  <c r="F34" i="83" s="1"/>
  <c r="E28" i="83"/>
  <c r="D28" i="83"/>
  <c r="C28" i="83" s="1"/>
  <c r="Q27" i="83"/>
  <c r="N27" i="83"/>
  <c r="M27" i="83"/>
  <c r="M34" i="83" s="1"/>
  <c r="L27" i="83"/>
  <c r="K27" i="83"/>
  <c r="K34" i="83" s="1"/>
  <c r="J27" i="83"/>
  <c r="I27" i="83"/>
  <c r="I34" i="83" s="1"/>
  <c r="H27" i="83"/>
  <c r="G27" i="83"/>
  <c r="G34" i="83" s="1"/>
  <c r="F27" i="83"/>
  <c r="E27" i="83"/>
  <c r="E34" i="83" s="1"/>
  <c r="D27" i="83"/>
  <c r="C27" i="83"/>
  <c r="Q26" i="83"/>
  <c r="Q25" i="83"/>
  <c r="Q35" i="83" s="1"/>
  <c r="E22" i="82"/>
  <c r="F22" i="82"/>
  <c r="F25" i="82" s="1"/>
  <c r="G22" i="82"/>
  <c r="G25" i="82" s="1"/>
  <c r="I22" i="82"/>
  <c r="J22" i="82"/>
  <c r="J25" i="82" s="1"/>
  <c r="K22" i="82"/>
  <c r="K25" i="82" s="1"/>
  <c r="O22" i="82"/>
  <c r="O25" i="82" s="1"/>
  <c r="D23" i="82"/>
  <c r="H23" i="82"/>
  <c r="H22" i="82" s="1"/>
  <c r="H25" i="82" s="1"/>
  <c r="L23" i="82"/>
  <c r="L22" i="82" s="1"/>
  <c r="L25" i="82" s="1"/>
  <c r="M23" i="82"/>
  <c r="M22" i="82" s="1"/>
  <c r="M25" i="82" s="1"/>
  <c r="N23" i="82"/>
  <c r="O23" i="82"/>
  <c r="D24" i="82"/>
  <c r="D22" i="82" s="1"/>
  <c r="D25" i="82" s="1"/>
  <c r="H24" i="82"/>
  <c r="M24" i="82"/>
  <c r="L24" i="82" s="1"/>
  <c r="Q24" i="82" s="1"/>
  <c r="N24" i="82"/>
  <c r="N22" i="82" s="1"/>
  <c r="N25" i="82" s="1"/>
  <c r="O24" i="82"/>
  <c r="E25" i="82"/>
  <c r="E51" i="82" s="1"/>
  <c r="I25" i="82"/>
  <c r="I51" i="82" s="1"/>
  <c r="E27" i="82"/>
  <c r="F27" i="82"/>
  <c r="G27" i="82"/>
  <c r="I27" i="82"/>
  <c r="J27" i="82"/>
  <c r="K27" i="82"/>
  <c r="D28" i="82"/>
  <c r="H28" i="82"/>
  <c r="H27" i="82" s="1"/>
  <c r="H32" i="82" s="1"/>
  <c r="L28" i="82"/>
  <c r="L27" i="82" s="1"/>
  <c r="L32" i="82" s="1"/>
  <c r="M28" i="82"/>
  <c r="M27" i="82" s="1"/>
  <c r="M32" i="82" s="1"/>
  <c r="N28" i="82"/>
  <c r="O28" i="82"/>
  <c r="D29" i="82"/>
  <c r="D27" i="82" s="1"/>
  <c r="D32" i="82" s="1"/>
  <c r="H29" i="82"/>
  <c r="M29" i="82"/>
  <c r="L29" i="82" s="1"/>
  <c r="Q26" i="82" s="1"/>
  <c r="N29" i="82"/>
  <c r="O29" i="82"/>
  <c r="D30" i="82"/>
  <c r="H30" i="82"/>
  <c r="M30" i="82"/>
  <c r="L30" i="82" s="1"/>
  <c r="Q27" i="82" s="1"/>
  <c r="N30" i="82"/>
  <c r="N27" i="82" s="1"/>
  <c r="N32" i="82" s="1"/>
  <c r="O30" i="82"/>
  <c r="D31" i="82"/>
  <c r="H31" i="82"/>
  <c r="M31" i="82"/>
  <c r="N31" i="82"/>
  <c r="O31" i="82"/>
  <c r="L31" i="82" s="1"/>
  <c r="E32" i="82"/>
  <c r="F32" i="82"/>
  <c r="G32" i="82"/>
  <c r="I32" i="82"/>
  <c r="J32" i="82"/>
  <c r="K32" i="82"/>
  <c r="D34" i="82"/>
  <c r="H34" i="82"/>
  <c r="H35" i="82" s="1"/>
  <c r="L34" i="82"/>
  <c r="L35" i="82" s="1"/>
  <c r="M34" i="82"/>
  <c r="M35" i="82" s="1"/>
  <c r="N34" i="82"/>
  <c r="O34" i="82"/>
  <c r="D35" i="82"/>
  <c r="E35" i="82"/>
  <c r="F35" i="82"/>
  <c r="G35" i="82"/>
  <c r="I35" i="82"/>
  <c r="J35" i="82"/>
  <c r="K35" i="82"/>
  <c r="N35" i="82"/>
  <c r="O35" i="82"/>
  <c r="E37" i="82"/>
  <c r="F37" i="82"/>
  <c r="F43" i="82" s="1"/>
  <c r="G37" i="82"/>
  <c r="G43" i="82" s="1"/>
  <c r="I37" i="82"/>
  <c r="J37" i="82"/>
  <c r="J43" i="82" s="1"/>
  <c r="K37" i="82"/>
  <c r="K43" i="82" s="1"/>
  <c r="D38" i="82"/>
  <c r="D37" i="82" s="1"/>
  <c r="D43" i="82" s="1"/>
  <c r="H38" i="82"/>
  <c r="M38" i="82"/>
  <c r="M37" i="82" s="1"/>
  <c r="M43" i="82" s="1"/>
  <c r="N38" i="82"/>
  <c r="O38" i="82"/>
  <c r="D39" i="82"/>
  <c r="H39" i="82"/>
  <c r="H37" i="82" s="1"/>
  <c r="H43" i="82" s="1"/>
  <c r="M39" i="82"/>
  <c r="N39" i="82"/>
  <c r="N37" i="82" s="1"/>
  <c r="N43" i="82" s="1"/>
  <c r="O39" i="82"/>
  <c r="L39" i="82" s="1"/>
  <c r="D40" i="82"/>
  <c r="H40" i="82"/>
  <c r="M40" i="82"/>
  <c r="L40" i="82" s="1"/>
  <c r="N40" i="82"/>
  <c r="O40" i="82"/>
  <c r="D41" i="82"/>
  <c r="H41" i="82"/>
  <c r="M41" i="82"/>
  <c r="N41" i="82"/>
  <c r="O41" i="82"/>
  <c r="L41" i="82" s="1"/>
  <c r="D42" i="82"/>
  <c r="H42" i="82"/>
  <c r="M42" i="82"/>
  <c r="L42" i="82" s="1"/>
  <c r="N42" i="82"/>
  <c r="O42" i="82"/>
  <c r="E43" i="82"/>
  <c r="I43" i="82"/>
  <c r="D45" i="82"/>
  <c r="D46" i="82" s="1"/>
  <c r="H45" i="82"/>
  <c r="H46" i="82" s="1"/>
  <c r="M45" i="82"/>
  <c r="N45" i="82"/>
  <c r="O45" i="82"/>
  <c r="L45" i="82" s="1"/>
  <c r="L46" i="82" s="1"/>
  <c r="E46" i="82"/>
  <c r="F46" i="82"/>
  <c r="G46" i="82"/>
  <c r="I46" i="82"/>
  <c r="J46" i="82"/>
  <c r="K46" i="82"/>
  <c r="M46" i="82"/>
  <c r="N46" i="82"/>
  <c r="O46" i="82"/>
  <c r="D48" i="82"/>
  <c r="H48" i="82"/>
  <c r="M48" i="82"/>
  <c r="M50" i="82" s="1"/>
  <c r="N48" i="82"/>
  <c r="O48" i="82"/>
  <c r="D49" i="82"/>
  <c r="D50" i="82" s="1"/>
  <c r="H49" i="82"/>
  <c r="H50" i="82" s="1"/>
  <c r="M49" i="82"/>
  <c r="N49" i="82"/>
  <c r="O49" i="82"/>
  <c r="L49" i="82" s="1"/>
  <c r="E50" i="82"/>
  <c r="F50" i="82"/>
  <c r="G50" i="82"/>
  <c r="I50" i="82"/>
  <c r="J50" i="82"/>
  <c r="K50" i="82"/>
  <c r="N50" i="82"/>
  <c r="O50" i="82"/>
  <c r="D26" i="81"/>
  <c r="H26" i="81"/>
  <c r="H36" i="81" s="1"/>
  <c r="M26" i="81"/>
  <c r="N26" i="81"/>
  <c r="O26" i="81"/>
  <c r="D27" i="81"/>
  <c r="D36" i="81" s="1"/>
  <c r="H27" i="81"/>
  <c r="M27" i="81"/>
  <c r="N27" i="81"/>
  <c r="O27" i="81"/>
  <c r="O36" i="81" s="1"/>
  <c r="D28" i="81"/>
  <c r="H28" i="81"/>
  <c r="M28" i="81"/>
  <c r="L28" i="81" s="1"/>
  <c r="N28" i="81"/>
  <c r="O28" i="81"/>
  <c r="D29" i="81"/>
  <c r="H29" i="81"/>
  <c r="M29" i="81"/>
  <c r="L29" i="81" s="1"/>
  <c r="N29" i="81"/>
  <c r="O29" i="81"/>
  <c r="D30" i="81"/>
  <c r="H30" i="81"/>
  <c r="L30" i="81"/>
  <c r="M30" i="81"/>
  <c r="N30" i="81"/>
  <c r="O30" i="81"/>
  <c r="D31" i="81"/>
  <c r="H31" i="81"/>
  <c r="M31" i="81"/>
  <c r="L31" i="81" s="1"/>
  <c r="N31" i="81"/>
  <c r="O31" i="81"/>
  <c r="D32" i="81"/>
  <c r="H32" i="81"/>
  <c r="L32" i="81"/>
  <c r="M32" i="81"/>
  <c r="N32" i="81"/>
  <c r="O32" i="81"/>
  <c r="D33" i="81"/>
  <c r="H33" i="81"/>
  <c r="M33" i="81"/>
  <c r="L33" i="81" s="1"/>
  <c r="N33" i="81"/>
  <c r="O33" i="81"/>
  <c r="D34" i="81"/>
  <c r="H34" i="81"/>
  <c r="M34" i="81"/>
  <c r="L34" i="81" s="1"/>
  <c r="N34" i="81"/>
  <c r="O34" i="81"/>
  <c r="D35" i="81"/>
  <c r="H35" i="81"/>
  <c r="L35" i="81"/>
  <c r="M35" i="81"/>
  <c r="N35" i="81"/>
  <c r="O35" i="81"/>
  <c r="E36" i="81"/>
  <c r="F36" i="81"/>
  <c r="G36" i="81"/>
  <c r="I36" i="81"/>
  <c r="J36" i="81"/>
  <c r="K36" i="81"/>
  <c r="D38" i="81"/>
  <c r="H38" i="81"/>
  <c r="M38" i="81"/>
  <c r="N38" i="81"/>
  <c r="N49" i="81" s="1"/>
  <c r="O38" i="81"/>
  <c r="D39" i="81"/>
  <c r="H39" i="81"/>
  <c r="L39" i="81"/>
  <c r="M39" i="81"/>
  <c r="N39" i="81"/>
  <c r="O39" i="81"/>
  <c r="D40" i="81"/>
  <c r="D49" i="81" s="1"/>
  <c r="H40" i="81"/>
  <c r="M40" i="81"/>
  <c r="L40" i="81" s="1"/>
  <c r="N40" i="81"/>
  <c r="O40" i="81"/>
  <c r="D41" i="81"/>
  <c r="H41" i="81"/>
  <c r="M41" i="81"/>
  <c r="N41" i="81"/>
  <c r="O41" i="81"/>
  <c r="D42" i="81"/>
  <c r="H42" i="81"/>
  <c r="M42" i="81"/>
  <c r="L42" i="81" s="1"/>
  <c r="N42" i="81"/>
  <c r="O42" i="81"/>
  <c r="D43" i="81"/>
  <c r="H43" i="81"/>
  <c r="M43" i="81"/>
  <c r="L43" i="81" s="1"/>
  <c r="N43" i="81"/>
  <c r="O43" i="81"/>
  <c r="D44" i="81"/>
  <c r="H44" i="81"/>
  <c r="M44" i="81"/>
  <c r="L44" i="81" s="1"/>
  <c r="N44" i="81"/>
  <c r="O44" i="81"/>
  <c r="D45" i="81"/>
  <c r="H45" i="81"/>
  <c r="M45" i="81"/>
  <c r="N45" i="81"/>
  <c r="O45" i="81"/>
  <c r="D46" i="81"/>
  <c r="H46" i="81"/>
  <c r="M46" i="81"/>
  <c r="L46" i="81" s="1"/>
  <c r="N46" i="81"/>
  <c r="O46" i="81"/>
  <c r="D47" i="81"/>
  <c r="H47" i="81"/>
  <c r="M47" i="81"/>
  <c r="L47" i="81" s="1"/>
  <c r="N47" i="81"/>
  <c r="O47" i="81"/>
  <c r="D48" i="81"/>
  <c r="H48" i="81"/>
  <c r="M48" i="81"/>
  <c r="L48" i="81" s="1"/>
  <c r="N48" i="81"/>
  <c r="O48" i="81"/>
  <c r="E49" i="81"/>
  <c r="E107" i="81" s="1"/>
  <c r="F49" i="81"/>
  <c r="G49" i="81"/>
  <c r="I49" i="81"/>
  <c r="I107" i="81" s="1"/>
  <c r="J49" i="81"/>
  <c r="K49" i="81"/>
  <c r="D51" i="81"/>
  <c r="D52" i="81" s="1"/>
  <c r="H51" i="81"/>
  <c r="H52" i="81" s="1"/>
  <c r="M51" i="81"/>
  <c r="N51" i="81"/>
  <c r="O51" i="81"/>
  <c r="E52" i="81"/>
  <c r="F52" i="81"/>
  <c r="G52" i="81"/>
  <c r="I52" i="81"/>
  <c r="J52" i="81"/>
  <c r="K52" i="81"/>
  <c r="M52" i="81"/>
  <c r="N52" i="81"/>
  <c r="O52" i="81"/>
  <c r="D54" i="81"/>
  <c r="H54" i="81"/>
  <c r="M54" i="81"/>
  <c r="N54" i="81"/>
  <c r="O54" i="81"/>
  <c r="D55" i="81"/>
  <c r="D84" i="81" s="1"/>
  <c r="H55" i="81"/>
  <c r="M55" i="81"/>
  <c r="L55" i="81" s="1"/>
  <c r="N55" i="81"/>
  <c r="O55" i="81"/>
  <c r="D56" i="81"/>
  <c r="H56" i="81"/>
  <c r="M56" i="81"/>
  <c r="L56" i="81" s="1"/>
  <c r="N56" i="81"/>
  <c r="O56" i="81"/>
  <c r="D57" i="81"/>
  <c r="H57" i="81"/>
  <c r="M57" i="81"/>
  <c r="N57" i="81"/>
  <c r="O57" i="81"/>
  <c r="O84" i="81" s="1"/>
  <c r="D58" i="81"/>
  <c r="H58" i="81"/>
  <c r="M58" i="81"/>
  <c r="L58" i="81" s="1"/>
  <c r="N58" i="81"/>
  <c r="O58" i="81"/>
  <c r="D59" i="81"/>
  <c r="H59" i="81"/>
  <c r="M59" i="81"/>
  <c r="L59" i="81" s="1"/>
  <c r="N59" i="81"/>
  <c r="O59" i="81"/>
  <c r="D60" i="81"/>
  <c r="H60" i="81"/>
  <c r="M60" i="81"/>
  <c r="L60" i="81" s="1"/>
  <c r="N60" i="81"/>
  <c r="O60" i="81"/>
  <c r="D61" i="81"/>
  <c r="H61" i="81"/>
  <c r="M61" i="81"/>
  <c r="N61" i="81"/>
  <c r="O61" i="81"/>
  <c r="D62" i="81"/>
  <c r="H62" i="81"/>
  <c r="M62" i="81"/>
  <c r="L62" i="81" s="1"/>
  <c r="N62" i="81"/>
  <c r="O62" i="81"/>
  <c r="D63" i="81"/>
  <c r="H63" i="81"/>
  <c r="M63" i="81"/>
  <c r="L63" i="81" s="1"/>
  <c r="N63" i="81"/>
  <c r="O63" i="81"/>
  <c r="D64" i="81"/>
  <c r="H64" i="81"/>
  <c r="M64" i="81"/>
  <c r="L64" i="81" s="1"/>
  <c r="N64" i="81"/>
  <c r="O64" i="81"/>
  <c r="D65" i="81"/>
  <c r="H65" i="81"/>
  <c r="M65" i="81"/>
  <c r="N65" i="81"/>
  <c r="O65" i="81"/>
  <c r="D66" i="81"/>
  <c r="H66" i="81"/>
  <c r="M66" i="81"/>
  <c r="L66" i="81" s="1"/>
  <c r="N66" i="81"/>
  <c r="O66" i="81"/>
  <c r="D67" i="81"/>
  <c r="H67" i="81"/>
  <c r="M67" i="81"/>
  <c r="L67" i="81" s="1"/>
  <c r="N67" i="81"/>
  <c r="O67" i="81"/>
  <c r="D68" i="81"/>
  <c r="H68" i="81"/>
  <c r="M68" i="81"/>
  <c r="L68" i="81" s="1"/>
  <c r="N68" i="81"/>
  <c r="O68" i="81"/>
  <c r="D69" i="81"/>
  <c r="H69" i="81"/>
  <c r="M69" i="81"/>
  <c r="N69" i="81"/>
  <c r="O69" i="81"/>
  <c r="D70" i="81"/>
  <c r="H70" i="81"/>
  <c r="M70" i="81"/>
  <c r="L70" i="81" s="1"/>
  <c r="N70" i="81"/>
  <c r="O70" i="81"/>
  <c r="D71" i="81"/>
  <c r="H71" i="81"/>
  <c r="M71" i="81"/>
  <c r="L71" i="81" s="1"/>
  <c r="N71" i="81"/>
  <c r="O71" i="81"/>
  <c r="D72" i="81"/>
  <c r="H72" i="81"/>
  <c r="M72" i="81"/>
  <c r="L72" i="81" s="1"/>
  <c r="N72" i="81"/>
  <c r="O72" i="81"/>
  <c r="D73" i="81"/>
  <c r="H73" i="81"/>
  <c r="M73" i="81"/>
  <c r="N73" i="81"/>
  <c r="O73" i="81"/>
  <c r="D74" i="81"/>
  <c r="H74" i="81"/>
  <c r="M74" i="81"/>
  <c r="L74" i="81" s="1"/>
  <c r="N74" i="81"/>
  <c r="O74" i="81"/>
  <c r="D75" i="81"/>
  <c r="H75" i="81"/>
  <c r="M75" i="81"/>
  <c r="L75" i="81" s="1"/>
  <c r="N75" i="81"/>
  <c r="O75" i="81"/>
  <c r="D76" i="81"/>
  <c r="H76" i="81"/>
  <c r="M76" i="81"/>
  <c r="L76" i="81" s="1"/>
  <c r="N76" i="81"/>
  <c r="O76" i="81"/>
  <c r="D77" i="81"/>
  <c r="H77" i="81"/>
  <c r="M77" i="81"/>
  <c r="N77" i="81"/>
  <c r="O77" i="81"/>
  <c r="D78" i="81"/>
  <c r="H78" i="81"/>
  <c r="M78" i="81"/>
  <c r="L78" i="81" s="1"/>
  <c r="N78" i="81"/>
  <c r="O78" i="81"/>
  <c r="D79" i="81"/>
  <c r="H79" i="81"/>
  <c r="M79" i="81"/>
  <c r="L79" i="81" s="1"/>
  <c r="N79" i="81"/>
  <c r="O79" i="81"/>
  <c r="D80" i="81"/>
  <c r="H80" i="81"/>
  <c r="M80" i="81"/>
  <c r="L80" i="81" s="1"/>
  <c r="N80" i="81"/>
  <c r="O80" i="81"/>
  <c r="D81" i="81"/>
  <c r="H81" i="81"/>
  <c r="M81" i="81"/>
  <c r="N81" i="81"/>
  <c r="O81" i="81"/>
  <c r="D82" i="81"/>
  <c r="H82" i="81"/>
  <c r="M82" i="81"/>
  <c r="L82" i="81" s="1"/>
  <c r="N82" i="81"/>
  <c r="O82" i="81"/>
  <c r="D83" i="81"/>
  <c r="H83" i="81"/>
  <c r="M83" i="81"/>
  <c r="L83" i="81" s="1"/>
  <c r="N83" i="81"/>
  <c r="O83" i="81"/>
  <c r="E84" i="81"/>
  <c r="F84" i="81"/>
  <c r="G84" i="81"/>
  <c r="I84" i="81"/>
  <c r="J84" i="81"/>
  <c r="K84" i="81"/>
  <c r="K107" i="81" s="1"/>
  <c r="N84" i="81"/>
  <c r="D86" i="81"/>
  <c r="H86" i="81"/>
  <c r="M86" i="81"/>
  <c r="N86" i="81"/>
  <c r="O86" i="81"/>
  <c r="D87" i="81"/>
  <c r="H87" i="81"/>
  <c r="M87" i="81"/>
  <c r="N87" i="81"/>
  <c r="O87" i="81"/>
  <c r="O100" i="81" s="1"/>
  <c r="D88" i="81"/>
  <c r="H88" i="81"/>
  <c r="M88" i="81"/>
  <c r="L88" i="81" s="1"/>
  <c r="N88" i="81"/>
  <c r="O88" i="81"/>
  <c r="D89" i="81"/>
  <c r="H89" i="81"/>
  <c r="M89" i="81"/>
  <c r="L89" i="81" s="1"/>
  <c r="N89" i="81"/>
  <c r="O89" i="81"/>
  <c r="D90" i="81"/>
  <c r="H90" i="81"/>
  <c r="M90" i="81"/>
  <c r="L90" i="81" s="1"/>
  <c r="N90" i="81"/>
  <c r="O90" i="81"/>
  <c r="D91" i="81"/>
  <c r="H91" i="81"/>
  <c r="M91" i="81"/>
  <c r="N91" i="81"/>
  <c r="O91" i="81"/>
  <c r="D92" i="81"/>
  <c r="H92" i="81"/>
  <c r="M92" i="81"/>
  <c r="L92" i="81" s="1"/>
  <c r="N92" i="81"/>
  <c r="O92" i="81"/>
  <c r="D93" i="81"/>
  <c r="H93" i="81"/>
  <c r="M93" i="81"/>
  <c r="L93" i="81" s="1"/>
  <c r="N93" i="81"/>
  <c r="N100" i="81" s="1"/>
  <c r="O93" i="81"/>
  <c r="D94" i="81"/>
  <c r="H94" i="81"/>
  <c r="L94" i="81"/>
  <c r="M94" i="81"/>
  <c r="N94" i="81"/>
  <c r="O94" i="81"/>
  <c r="D95" i="81"/>
  <c r="H95" i="81"/>
  <c r="M95" i="81"/>
  <c r="L95" i="81" s="1"/>
  <c r="N95" i="81"/>
  <c r="O95" i="81"/>
  <c r="D96" i="81"/>
  <c r="H96" i="81"/>
  <c r="L96" i="81"/>
  <c r="M96" i="81"/>
  <c r="N96" i="81"/>
  <c r="O96" i="81"/>
  <c r="D97" i="81"/>
  <c r="H97" i="81"/>
  <c r="M97" i="81"/>
  <c r="N97" i="81"/>
  <c r="O97" i="81"/>
  <c r="D98" i="81"/>
  <c r="H98" i="81"/>
  <c r="M98" i="81"/>
  <c r="L98" i="81" s="1"/>
  <c r="N98" i="81"/>
  <c r="O98" i="81"/>
  <c r="D99" i="81"/>
  <c r="H99" i="81"/>
  <c r="M99" i="81"/>
  <c r="N99" i="81"/>
  <c r="O99" i="81"/>
  <c r="E100" i="81"/>
  <c r="F100" i="81"/>
  <c r="F107" i="81" s="1"/>
  <c r="G100" i="81"/>
  <c r="I100" i="81"/>
  <c r="J100" i="81"/>
  <c r="K100" i="81"/>
  <c r="D102" i="81"/>
  <c r="H102" i="81"/>
  <c r="M102" i="81"/>
  <c r="M106" i="81" s="1"/>
  <c r="N102" i="81"/>
  <c r="O102" i="81"/>
  <c r="D103" i="81"/>
  <c r="H103" i="81"/>
  <c r="M103" i="81"/>
  <c r="L103" i="81" s="1"/>
  <c r="N103" i="81"/>
  <c r="O103" i="81"/>
  <c r="D104" i="81"/>
  <c r="H104" i="81"/>
  <c r="L104" i="81"/>
  <c r="M104" i="81"/>
  <c r="N104" i="81"/>
  <c r="O104" i="81"/>
  <c r="D105" i="81"/>
  <c r="H105" i="81"/>
  <c r="M105" i="81"/>
  <c r="L105" i="81" s="1"/>
  <c r="N105" i="81"/>
  <c r="O105" i="81"/>
  <c r="E106" i="81"/>
  <c r="F106" i="81"/>
  <c r="G106" i="81"/>
  <c r="G107" i="81" s="1"/>
  <c r="I106" i="81"/>
  <c r="J106" i="81"/>
  <c r="K106" i="81"/>
  <c r="N106" i="81"/>
  <c r="O106" i="81"/>
  <c r="J107" i="81"/>
  <c r="D26" i="80"/>
  <c r="H26" i="80"/>
  <c r="M26" i="80"/>
  <c r="N26" i="80"/>
  <c r="O26" i="80"/>
  <c r="E28" i="80"/>
  <c r="F28" i="80"/>
  <c r="G28" i="80"/>
  <c r="I28" i="80"/>
  <c r="J28" i="80"/>
  <c r="K28" i="80"/>
  <c r="D29" i="80"/>
  <c r="H29" i="80"/>
  <c r="M29" i="80"/>
  <c r="L29" i="80" s="1"/>
  <c r="N29" i="80"/>
  <c r="N28" i="80" s="1"/>
  <c r="O29" i="80"/>
  <c r="D30" i="80"/>
  <c r="H30" i="80"/>
  <c r="M30" i="80"/>
  <c r="N30" i="80"/>
  <c r="O30" i="80"/>
  <c r="D31" i="80"/>
  <c r="H31" i="80"/>
  <c r="M31" i="80"/>
  <c r="N31" i="80"/>
  <c r="O31" i="80"/>
  <c r="E32" i="80"/>
  <c r="F32" i="80"/>
  <c r="G32" i="80"/>
  <c r="I32" i="80"/>
  <c r="J32" i="80"/>
  <c r="K32" i="80"/>
  <c r="M32" i="80"/>
  <c r="L32" i="80" s="1"/>
  <c r="D33" i="80"/>
  <c r="H33" i="80"/>
  <c r="M33" i="80"/>
  <c r="L33" i="80" s="1"/>
  <c r="N33" i="80"/>
  <c r="O33" i="80"/>
  <c r="D34" i="80"/>
  <c r="H34" i="80"/>
  <c r="M34" i="80"/>
  <c r="L34" i="80" s="1"/>
  <c r="N34" i="80"/>
  <c r="N32" i="80" s="1"/>
  <c r="O34" i="80"/>
  <c r="D35" i="80"/>
  <c r="H35" i="80"/>
  <c r="M35" i="80"/>
  <c r="N35" i="80"/>
  <c r="O35" i="80"/>
  <c r="O32" i="80" s="1"/>
  <c r="E36" i="80"/>
  <c r="F36" i="80"/>
  <c r="G36" i="80"/>
  <c r="I36" i="80"/>
  <c r="J36" i="80"/>
  <c r="K36" i="80"/>
  <c r="D37" i="80"/>
  <c r="H37" i="80"/>
  <c r="M37" i="80"/>
  <c r="N37" i="80"/>
  <c r="N36" i="80" s="1"/>
  <c r="O37" i="80"/>
  <c r="O36" i="80" s="1"/>
  <c r="D38" i="80"/>
  <c r="H38" i="80"/>
  <c r="M38" i="80"/>
  <c r="L38" i="80" s="1"/>
  <c r="N38" i="80"/>
  <c r="O38" i="80"/>
  <c r="D39" i="80"/>
  <c r="H39" i="80"/>
  <c r="M39" i="80"/>
  <c r="L39" i="80" s="1"/>
  <c r="N39" i="80"/>
  <c r="O39" i="80"/>
  <c r="E40" i="80"/>
  <c r="D40" i="80" s="1"/>
  <c r="F40" i="80"/>
  <c r="G40" i="80"/>
  <c r="I40" i="80"/>
  <c r="J40" i="80"/>
  <c r="K40" i="80"/>
  <c r="K72" i="80" s="1"/>
  <c r="D41" i="80"/>
  <c r="H41" i="80"/>
  <c r="M41" i="80"/>
  <c r="N41" i="80"/>
  <c r="O41" i="80"/>
  <c r="O40" i="80" s="1"/>
  <c r="D42" i="80"/>
  <c r="H42" i="80"/>
  <c r="M42" i="80"/>
  <c r="N42" i="80"/>
  <c r="N40" i="80" s="1"/>
  <c r="O42" i="80"/>
  <c r="D43" i="80"/>
  <c r="H43" i="80"/>
  <c r="M43" i="80"/>
  <c r="L43" i="80" s="1"/>
  <c r="N43" i="80"/>
  <c r="O43" i="80"/>
  <c r="E44" i="80"/>
  <c r="F44" i="80"/>
  <c r="G44" i="80"/>
  <c r="I44" i="80"/>
  <c r="J44" i="80"/>
  <c r="K44" i="80"/>
  <c r="D45" i="80"/>
  <c r="H45" i="80"/>
  <c r="M45" i="80"/>
  <c r="L45" i="80" s="1"/>
  <c r="N45" i="80"/>
  <c r="N44" i="80" s="1"/>
  <c r="O45" i="80"/>
  <c r="D46" i="80"/>
  <c r="H46" i="80"/>
  <c r="M46" i="80"/>
  <c r="N46" i="80"/>
  <c r="O46" i="80"/>
  <c r="O44" i="80" s="1"/>
  <c r="D47" i="80"/>
  <c r="H47" i="80"/>
  <c r="M47" i="80"/>
  <c r="N47" i="80"/>
  <c r="O47" i="80"/>
  <c r="E48" i="80"/>
  <c r="F48" i="80"/>
  <c r="G48" i="80"/>
  <c r="F34" i="76" s="1"/>
  <c r="I48" i="80"/>
  <c r="H48" i="80" s="1"/>
  <c r="J48" i="80"/>
  <c r="K48" i="80"/>
  <c r="M48" i="80"/>
  <c r="L48" i="80" s="1"/>
  <c r="D49" i="80"/>
  <c r="H49" i="80"/>
  <c r="M49" i="80"/>
  <c r="L49" i="80" s="1"/>
  <c r="N49" i="80"/>
  <c r="O49" i="80"/>
  <c r="D50" i="80"/>
  <c r="H50" i="80"/>
  <c r="M50" i="80"/>
  <c r="L50" i="80" s="1"/>
  <c r="N50" i="80"/>
  <c r="N48" i="80" s="1"/>
  <c r="O50" i="80"/>
  <c r="D51" i="80"/>
  <c r="H51" i="80"/>
  <c r="M51" i="80"/>
  <c r="N51" i="80"/>
  <c r="O51" i="80"/>
  <c r="O48" i="80" s="1"/>
  <c r="E52" i="80"/>
  <c r="D52" i="80" s="1"/>
  <c r="F52" i="80"/>
  <c r="G52" i="80"/>
  <c r="I52" i="80"/>
  <c r="H52" i="80" s="1"/>
  <c r="J52" i="80"/>
  <c r="K52" i="80"/>
  <c r="D53" i="80"/>
  <c r="H53" i="80"/>
  <c r="M53" i="80"/>
  <c r="N53" i="80"/>
  <c r="N52" i="80" s="1"/>
  <c r="O53" i="80"/>
  <c r="O52" i="80" s="1"/>
  <c r="D54" i="80"/>
  <c r="H54" i="80"/>
  <c r="M54" i="80"/>
  <c r="L54" i="80" s="1"/>
  <c r="N54" i="80"/>
  <c r="O54" i="80"/>
  <c r="D55" i="80"/>
  <c r="H55" i="80"/>
  <c r="M55" i="80"/>
  <c r="L55" i="80" s="1"/>
  <c r="N55" i="80"/>
  <c r="O55" i="80"/>
  <c r="E56" i="80"/>
  <c r="D56" i="80" s="1"/>
  <c r="F56" i="80"/>
  <c r="G56" i="80"/>
  <c r="I56" i="80"/>
  <c r="J56" i="80"/>
  <c r="K56" i="80"/>
  <c r="J36" i="76" s="1"/>
  <c r="D57" i="80"/>
  <c r="H57" i="80"/>
  <c r="M57" i="80"/>
  <c r="N57" i="80"/>
  <c r="O57" i="80"/>
  <c r="O56" i="80" s="1"/>
  <c r="D58" i="80"/>
  <c r="H58" i="80"/>
  <c r="M58" i="80"/>
  <c r="N58" i="80"/>
  <c r="N56" i="80" s="1"/>
  <c r="O58" i="80"/>
  <c r="D59" i="80"/>
  <c r="H59" i="80"/>
  <c r="M59" i="80"/>
  <c r="L59" i="80" s="1"/>
  <c r="N59" i="80"/>
  <c r="O59" i="80"/>
  <c r="E60" i="80"/>
  <c r="F60" i="80"/>
  <c r="G60" i="80"/>
  <c r="I60" i="80"/>
  <c r="J60" i="80"/>
  <c r="K60" i="80"/>
  <c r="D61" i="80"/>
  <c r="H61" i="80"/>
  <c r="M61" i="80"/>
  <c r="L61" i="80" s="1"/>
  <c r="N61" i="80"/>
  <c r="N60" i="80" s="1"/>
  <c r="O61" i="80"/>
  <c r="D62" i="80"/>
  <c r="H62" i="80"/>
  <c r="M62" i="80"/>
  <c r="N62" i="80"/>
  <c r="O62" i="80"/>
  <c r="O60" i="80" s="1"/>
  <c r="D63" i="80"/>
  <c r="H63" i="80"/>
  <c r="M63" i="80"/>
  <c r="N63" i="80"/>
  <c r="O63" i="80"/>
  <c r="E64" i="80"/>
  <c r="F64" i="80"/>
  <c r="G64" i="80"/>
  <c r="I64" i="80"/>
  <c r="H64" i="80" s="1"/>
  <c r="J64" i="80"/>
  <c r="K64" i="80"/>
  <c r="D65" i="80"/>
  <c r="H65" i="80"/>
  <c r="M65" i="80"/>
  <c r="L65" i="80" s="1"/>
  <c r="N65" i="80"/>
  <c r="O65" i="80"/>
  <c r="D66" i="80"/>
  <c r="H66" i="80"/>
  <c r="M66" i="80"/>
  <c r="L66" i="80" s="1"/>
  <c r="N66" i="80"/>
  <c r="N64" i="80" s="1"/>
  <c r="O66" i="80"/>
  <c r="D67" i="80"/>
  <c r="H67" i="80"/>
  <c r="M67" i="80"/>
  <c r="N67" i="80"/>
  <c r="O67" i="80"/>
  <c r="O64" i="80" s="1"/>
  <c r="E68" i="80"/>
  <c r="D68" i="80" s="1"/>
  <c r="F68" i="80"/>
  <c r="G68" i="80"/>
  <c r="I68" i="80"/>
  <c r="J68" i="80"/>
  <c r="K68" i="80"/>
  <c r="D69" i="80"/>
  <c r="H69" i="80"/>
  <c r="M69" i="80"/>
  <c r="N69" i="80"/>
  <c r="N68" i="80" s="1"/>
  <c r="O69" i="80"/>
  <c r="O68" i="80" s="1"/>
  <c r="D70" i="80"/>
  <c r="H70" i="80"/>
  <c r="M70" i="80"/>
  <c r="L70" i="80" s="1"/>
  <c r="N70" i="80"/>
  <c r="O70" i="80"/>
  <c r="D71" i="80"/>
  <c r="H71" i="80"/>
  <c r="M71" i="80"/>
  <c r="L71" i="80" s="1"/>
  <c r="N71" i="80"/>
  <c r="O71" i="80"/>
  <c r="E72" i="80"/>
  <c r="F72" i="80"/>
  <c r="J72" i="80"/>
  <c r="E74" i="80"/>
  <c r="F74" i="80"/>
  <c r="G74" i="80"/>
  <c r="G78" i="80" s="1"/>
  <c r="I74" i="80"/>
  <c r="I78" i="80" s="1"/>
  <c r="J74" i="80"/>
  <c r="K74" i="80"/>
  <c r="K78" i="80" s="1"/>
  <c r="D75" i="80"/>
  <c r="H75" i="80"/>
  <c r="H74" i="80" s="1"/>
  <c r="H78" i="80" s="1"/>
  <c r="M75" i="80"/>
  <c r="N75" i="80"/>
  <c r="O75" i="80"/>
  <c r="O74" i="80" s="1"/>
  <c r="O78" i="80" s="1"/>
  <c r="D76" i="80"/>
  <c r="H76" i="80"/>
  <c r="M76" i="80"/>
  <c r="N76" i="80"/>
  <c r="N74" i="80" s="1"/>
  <c r="O76" i="80"/>
  <c r="D77" i="80"/>
  <c r="H77" i="80"/>
  <c r="L77" i="80"/>
  <c r="M77" i="80"/>
  <c r="N77" i="80"/>
  <c r="O77" i="80"/>
  <c r="F78" i="80"/>
  <c r="J78" i="80"/>
  <c r="N78" i="80"/>
  <c r="D80" i="80"/>
  <c r="H80" i="80"/>
  <c r="L80" i="80"/>
  <c r="M80" i="80"/>
  <c r="M82" i="80" s="1"/>
  <c r="N80" i="80"/>
  <c r="O80" i="80"/>
  <c r="D82" i="80"/>
  <c r="E82" i="80"/>
  <c r="F82" i="80"/>
  <c r="G82" i="80"/>
  <c r="H82" i="80"/>
  <c r="I82" i="80"/>
  <c r="J82" i="80"/>
  <c r="K82" i="80"/>
  <c r="N82" i="80"/>
  <c r="O82" i="80"/>
  <c r="R82" i="80"/>
  <c r="D84" i="80"/>
  <c r="E84" i="80"/>
  <c r="F84" i="80"/>
  <c r="G84" i="80"/>
  <c r="H84" i="80"/>
  <c r="I84" i="80"/>
  <c r="J84" i="80"/>
  <c r="K84" i="80"/>
  <c r="L84" i="80"/>
  <c r="M84" i="80"/>
  <c r="N84" i="80"/>
  <c r="O84" i="80"/>
  <c r="D85" i="80"/>
  <c r="H85" i="80"/>
  <c r="M85" i="80"/>
  <c r="L85" i="80" s="1"/>
  <c r="N85" i="80"/>
  <c r="O85" i="80"/>
  <c r="D86" i="80"/>
  <c r="H86" i="80"/>
  <c r="M86" i="80"/>
  <c r="N86" i="80"/>
  <c r="O86" i="80"/>
  <c r="D87" i="80"/>
  <c r="E87" i="80"/>
  <c r="F87" i="80"/>
  <c r="G87" i="80"/>
  <c r="H87" i="80"/>
  <c r="I87" i="80"/>
  <c r="J87" i="80"/>
  <c r="K87" i="80"/>
  <c r="L87" i="80"/>
  <c r="M87" i="80"/>
  <c r="N87" i="80"/>
  <c r="O87" i="80"/>
  <c r="D88" i="80"/>
  <c r="H88" i="80"/>
  <c r="M88" i="80"/>
  <c r="N88" i="80"/>
  <c r="O88" i="80"/>
  <c r="D89" i="80"/>
  <c r="H89" i="80"/>
  <c r="M89" i="80"/>
  <c r="N89" i="80"/>
  <c r="O89" i="80"/>
  <c r="D90" i="80"/>
  <c r="H90" i="80"/>
  <c r="L90" i="80"/>
  <c r="M90" i="80"/>
  <c r="N90" i="80"/>
  <c r="O90" i="80"/>
  <c r="H91" i="80"/>
  <c r="D92" i="80"/>
  <c r="E92" i="80"/>
  <c r="F92" i="80"/>
  <c r="G92" i="80"/>
  <c r="H92" i="80"/>
  <c r="I92" i="80"/>
  <c r="J92" i="80"/>
  <c r="K92" i="80"/>
  <c r="L92" i="80"/>
  <c r="M92" i="80"/>
  <c r="N92" i="80"/>
  <c r="O92" i="80"/>
  <c r="D93" i="80"/>
  <c r="H93" i="80"/>
  <c r="L93" i="80"/>
  <c r="M93" i="80"/>
  <c r="N93" i="80"/>
  <c r="O93" i="80"/>
  <c r="D94" i="80"/>
  <c r="H94" i="80"/>
  <c r="L94" i="80"/>
  <c r="M94" i="80"/>
  <c r="N94" i="80"/>
  <c r="O94" i="80"/>
  <c r="D95" i="80"/>
  <c r="E95" i="80"/>
  <c r="F95" i="80"/>
  <c r="G95" i="80"/>
  <c r="H95" i="80"/>
  <c r="I95" i="80"/>
  <c r="J95" i="80"/>
  <c r="K95" i="80"/>
  <c r="L95" i="80"/>
  <c r="M95" i="80"/>
  <c r="N95" i="80"/>
  <c r="O95" i="80"/>
  <c r="D96" i="80"/>
  <c r="H96" i="80"/>
  <c r="L96" i="80"/>
  <c r="M96" i="80"/>
  <c r="N96" i="80"/>
  <c r="O96" i="80"/>
  <c r="D97" i="80"/>
  <c r="H97" i="80"/>
  <c r="L97" i="80"/>
  <c r="M97" i="80"/>
  <c r="N97" i="80"/>
  <c r="O97" i="80"/>
  <c r="D98" i="80"/>
  <c r="H98" i="80"/>
  <c r="L98" i="80"/>
  <c r="M98" i="80"/>
  <c r="N98" i="80"/>
  <c r="O98" i="80"/>
  <c r="H99" i="80"/>
  <c r="E100" i="80"/>
  <c r="F100" i="80"/>
  <c r="G100" i="80"/>
  <c r="I100" i="80"/>
  <c r="J100" i="80"/>
  <c r="K100" i="80"/>
  <c r="M100" i="80"/>
  <c r="N100" i="80"/>
  <c r="D101" i="80"/>
  <c r="H101" i="80"/>
  <c r="M101" i="80"/>
  <c r="L101" i="80" s="1"/>
  <c r="N101" i="80"/>
  <c r="O101" i="80"/>
  <c r="D102" i="80"/>
  <c r="H102" i="80"/>
  <c r="H236" i="80" s="1"/>
  <c r="M102" i="80"/>
  <c r="N102" i="80"/>
  <c r="O102" i="80"/>
  <c r="D103" i="80"/>
  <c r="H103" i="80"/>
  <c r="M103" i="80"/>
  <c r="N103" i="80"/>
  <c r="O103" i="80"/>
  <c r="R103" i="80"/>
  <c r="H104" i="80"/>
  <c r="E105" i="80"/>
  <c r="F105" i="80"/>
  <c r="G105" i="80"/>
  <c r="I105" i="80"/>
  <c r="J105" i="80"/>
  <c r="K105" i="80"/>
  <c r="N105" i="80"/>
  <c r="D106" i="80"/>
  <c r="H106" i="80"/>
  <c r="M106" i="80"/>
  <c r="N106" i="80"/>
  <c r="O106" i="80"/>
  <c r="D107" i="80"/>
  <c r="H107" i="80"/>
  <c r="M107" i="80"/>
  <c r="L107" i="80" s="1"/>
  <c r="N107" i="80"/>
  <c r="O107" i="80"/>
  <c r="E108" i="80"/>
  <c r="F108" i="80"/>
  <c r="G108" i="80"/>
  <c r="O108" i="80" s="1"/>
  <c r="I108" i="80"/>
  <c r="J108" i="80"/>
  <c r="K108" i="80"/>
  <c r="M108" i="80"/>
  <c r="L108" i="80" s="1"/>
  <c r="N108" i="80"/>
  <c r="D109" i="80"/>
  <c r="H109" i="80"/>
  <c r="M109" i="80"/>
  <c r="N109" i="80"/>
  <c r="O109" i="80"/>
  <c r="D110" i="80"/>
  <c r="H110" i="80"/>
  <c r="M110" i="80"/>
  <c r="N110" i="80"/>
  <c r="O110" i="80"/>
  <c r="E111" i="80"/>
  <c r="F111" i="80"/>
  <c r="G111" i="80"/>
  <c r="O111" i="80" s="1"/>
  <c r="I111" i="80"/>
  <c r="H111" i="80" s="1"/>
  <c r="J111" i="80"/>
  <c r="K111" i="80"/>
  <c r="M111" i="80"/>
  <c r="L111" i="80" s="1"/>
  <c r="N111" i="80"/>
  <c r="D112" i="80"/>
  <c r="H112" i="80"/>
  <c r="M112" i="80"/>
  <c r="L112" i="80" s="1"/>
  <c r="N112" i="80"/>
  <c r="O112" i="80"/>
  <c r="D113" i="80"/>
  <c r="H113" i="80"/>
  <c r="M113" i="80"/>
  <c r="N113" i="80"/>
  <c r="O113" i="80"/>
  <c r="D114" i="80"/>
  <c r="H114" i="80"/>
  <c r="M114" i="80"/>
  <c r="N114" i="80"/>
  <c r="O114" i="80"/>
  <c r="R114" i="80"/>
  <c r="H115" i="80"/>
  <c r="E116" i="80"/>
  <c r="F116" i="80"/>
  <c r="G116" i="80"/>
  <c r="I116" i="80"/>
  <c r="J116" i="80"/>
  <c r="K116" i="80"/>
  <c r="N116" i="80"/>
  <c r="O116" i="80"/>
  <c r="D117" i="80"/>
  <c r="H117" i="80"/>
  <c r="M117" i="80"/>
  <c r="N117" i="80"/>
  <c r="O117" i="80"/>
  <c r="D118" i="80"/>
  <c r="H118" i="80"/>
  <c r="M118" i="80"/>
  <c r="L118" i="80" s="1"/>
  <c r="N118" i="80"/>
  <c r="O118" i="80"/>
  <c r="D119" i="80"/>
  <c r="H119" i="80"/>
  <c r="M119" i="80"/>
  <c r="L119" i="80" s="1"/>
  <c r="N119" i="80"/>
  <c r="O119" i="80"/>
  <c r="R119" i="80"/>
  <c r="H120" i="80"/>
  <c r="D121" i="80"/>
  <c r="H121" i="80"/>
  <c r="M121" i="80"/>
  <c r="L121" i="80" s="1"/>
  <c r="N121" i="80"/>
  <c r="O121" i="80"/>
  <c r="R121" i="80"/>
  <c r="H122" i="80"/>
  <c r="D123" i="80"/>
  <c r="H123" i="80"/>
  <c r="M123" i="80"/>
  <c r="N123" i="80"/>
  <c r="O123" i="80"/>
  <c r="R123" i="80"/>
  <c r="H124" i="80"/>
  <c r="D125" i="80"/>
  <c r="H125" i="80"/>
  <c r="M125" i="80"/>
  <c r="N125" i="80"/>
  <c r="O125" i="80"/>
  <c r="R125" i="80"/>
  <c r="H126" i="80"/>
  <c r="D127" i="80"/>
  <c r="H127" i="80"/>
  <c r="M127" i="80"/>
  <c r="L127" i="80" s="1"/>
  <c r="N127" i="80"/>
  <c r="O127" i="80"/>
  <c r="R127" i="80"/>
  <c r="H128" i="80"/>
  <c r="D129" i="80"/>
  <c r="H129" i="80"/>
  <c r="M129" i="80"/>
  <c r="L129" i="80" s="1"/>
  <c r="N129" i="80"/>
  <c r="O129" i="80"/>
  <c r="R129" i="80"/>
  <c r="H130" i="80"/>
  <c r="D131" i="80"/>
  <c r="H131" i="80"/>
  <c r="M131" i="80"/>
  <c r="N131" i="80"/>
  <c r="O131" i="80"/>
  <c r="R131" i="80"/>
  <c r="H132" i="80"/>
  <c r="D133" i="80"/>
  <c r="H133" i="80"/>
  <c r="M133" i="80"/>
  <c r="N133" i="80"/>
  <c r="O133" i="80"/>
  <c r="R133" i="80"/>
  <c r="H134" i="80"/>
  <c r="D135" i="80"/>
  <c r="H135" i="80"/>
  <c r="M135" i="80"/>
  <c r="L135" i="80" s="1"/>
  <c r="N135" i="80"/>
  <c r="O135" i="80"/>
  <c r="R135" i="80"/>
  <c r="H136" i="80"/>
  <c r="D137" i="80"/>
  <c r="H137" i="80"/>
  <c r="M137" i="80"/>
  <c r="L137" i="80" s="1"/>
  <c r="N137" i="80"/>
  <c r="O137" i="80"/>
  <c r="R137" i="80"/>
  <c r="H138" i="80"/>
  <c r="D139" i="80"/>
  <c r="H139" i="80"/>
  <c r="M139" i="80"/>
  <c r="N139" i="80"/>
  <c r="O139" i="80"/>
  <c r="R139" i="80"/>
  <c r="H140" i="80"/>
  <c r="D141" i="80"/>
  <c r="H141" i="80"/>
  <c r="M141" i="80"/>
  <c r="N141" i="80"/>
  <c r="O141" i="80"/>
  <c r="R141" i="80"/>
  <c r="H142" i="80"/>
  <c r="D143" i="80"/>
  <c r="H143" i="80"/>
  <c r="M143" i="80"/>
  <c r="L143" i="80" s="1"/>
  <c r="N143" i="80"/>
  <c r="O143" i="80"/>
  <c r="R143" i="80"/>
  <c r="H144" i="80"/>
  <c r="D145" i="80"/>
  <c r="H145" i="80"/>
  <c r="M145" i="80"/>
  <c r="L145" i="80" s="1"/>
  <c r="N145" i="80"/>
  <c r="O145" i="80"/>
  <c r="R145" i="80"/>
  <c r="H146" i="80"/>
  <c r="D147" i="80"/>
  <c r="H147" i="80"/>
  <c r="M147" i="80"/>
  <c r="N147" i="80"/>
  <c r="O147" i="80"/>
  <c r="R147" i="80"/>
  <c r="H148" i="80"/>
  <c r="D149" i="80"/>
  <c r="H149" i="80"/>
  <c r="M149" i="80"/>
  <c r="N149" i="80"/>
  <c r="O149" i="80"/>
  <c r="R149" i="80"/>
  <c r="H150" i="80"/>
  <c r="D151" i="80"/>
  <c r="H151" i="80"/>
  <c r="M151" i="80"/>
  <c r="L151" i="80" s="1"/>
  <c r="N151" i="80"/>
  <c r="O151" i="80"/>
  <c r="R151" i="80"/>
  <c r="H152" i="80"/>
  <c r="D153" i="80"/>
  <c r="H153" i="80"/>
  <c r="M153" i="80"/>
  <c r="L153" i="80" s="1"/>
  <c r="N153" i="80"/>
  <c r="O153" i="80"/>
  <c r="R153" i="80"/>
  <c r="H154" i="80"/>
  <c r="E155" i="80"/>
  <c r="F155" i="80"/>
  <c r="G155" i="80"/>
  <c r="I155" i="80"/>
  <c r="J155" i="80"/>
  <c r="I76" i="76" s="1"/>
  <c r="K155" i="80"/>
  <c r="O155" i="80" s="1"/>
  <c r="R155" i="80"/>
  <c r="D156" i="80"/>
  <c r="H156" i="80"/>
  <c r="L156" i="80"/>
  <c r="M156" i="80"/>
  <c r="N156" i="80"/>
  <c r="O156" i="80"/>
  <c r="D157" i="80"/>
  <c r="H157" i="80"/>
  <c r="M157" i="80"/>
  <c r="L157" i="80" s="1"/>
  <c r="N157" i="80"/>
  <c r="O157" i="80"/>
  <c r="E158" i="80"/>
  <c r="D158" i="80" s="1"/>
  <c r="F158" i="80"/>
  <c r="N158" i="80" s="1"/>
  <c r="G158" i="80"/>
  <c r="I158" i="80"/>
  <c r="H158" i="80" s="1"/>
  <c r="J158" i="80"/>
  <c r="K158" i="80"/>
  <c r="M158" i="80"/>
  <c r="L158" i="80" s="1"/>
  <c r="O158" i="80"/>
  <c r="R158" i="80"/>
  <c r="D159" i="80"/>
  <c r="H159" i="80"/>
  <c r="M159" i="80"/>
  <c r="L159" i="80" s="1"/>
  <c r="N159" i="80"/>
  <c r="O159" i="80"/>
  <c r="D160" i="80"/>
  <c r="H160" i="80"/>
  <c r="M160" i="80"/>
  <c r="L160" i="80" s="1"/>
  <c r="N160" i="80"/>
  <c r="O160" i="80"/>
  <c r="D161" i="80"/>
  <c r="H161" i="80"/>
  <c r="M161" i="80"/>
  <c r="L161" i="80" s="1"/>
  <c r="N161" i="80"/>
  <c r="O161" i="80"/>
  <c r="R161" i="80"/>
  <c r="H162" i="80"/>
  <c r="E163" i="80"/>
  <c r="F163" i="80"/>
  <c r="G163" i="80"/>
  <c r="D163" i="80" s="1"/>
  <c r="I163" i="80"/>
  <c r="J163" i="80"/>
  <c r="K163" i="80"/>
  <c r="H163" i="80" s="1"/>
  <c r="M163" i="80"/>
  <c r="N163" i="80"/>
  <c r="O163" i="80"/>
  <c r="L163" i="80" s="1"/>
  <c r="D164" i="80"/>
  <c r="H164" i="80"/>
  <c r="M164" i="80"/>
  <c r="N164" i="80"/>
  <c r="O164" i="80"/>
  <c r="G165" i="80"/>
  <c r="D165" i="80" s="1"/>
  <c r="H165" i="80"/>
  <c r="L165" i="80"/>
  <c r="M165" i="80"/>
  <c r="N165" i="80"/>
  <c r="O165" i="80"/>
  <c r="D166" i="80"/>
  <c r="G166" i="80"/>
  <c r="H166" i="80"/>
  <c r="M166" i="80"/>
  <c r="N166" i="80"/>
  <c r="O166" i="80"/>
  <c r="G168" i="80"/>
  <c r="D170" i="80"/>
  <c r="H170" i="80"/>
  <c r="M170" i="80"/>
  <c r="N170" i="80"/>
  <c r="O170" i="80"/>
  <c r="D172" i="80"/>
  <c r="E172" i="80"/>
  <c r="F172" i="80"/>
  <c r="G172" i="80"/>
  <c r="H172" i="80"/>
  <c r="I172" i="80"/>
  <c r="J172" i="80"/>
  <c r="K172" i="80"/>
  <c r="M172" i="80"/>
  <c r="N172" i="80"/>
  <c r="O172" i="80"/>
  <c r="D174" i="80"/>
  <c r="E174" i="80"/>
  <c r="F174" i="80"/>
  <c r="G174" i="80"/>
  <c r="H174" i="80"/>
  <c r="I174" i="80"/>
  <c r="J174" i="80"/>
  <c r="K174" i="80"/>
  <c r="O174" i="80" s="1"/>
  <c r="M174" i="80"/>
  <c r="N174" i="80"/>
  <c r="D175" i="80"/>
  <c r="H175" i="80"/>
  <c r="M175" i="80"/>
  <c r="L175" i="80" s="1"/>
  <c r="N175" i="80"/>
  <c r="O175" i="80"/>
  <c r="D176" i="80"/>
  <c r="H176" i="80"/>
  <c r="L176" i="80"/>
  <c r="M176" i="80"/>
  <c r="N176" i="80"/>
  <c r="O176" i="80"/>
  <c r="D177" i="80"/>
  <c r="E177" i="80"/>
  <c r="F177" i="80"/>
  <c r="G177" i="80"/>
  <c r="H177" i="80"/>
  <c r="I177" i="80"/>
  <c r="J177" i="80"/>
  <c r="K177" i="80"/>
  <c r="L177" i="80"/>
  <c r="M177" i="80"/>
  <c r="N177" i="80"/>
  <c r="O177" i="80"/>
  <c r="R177" i="80"/>
  <c r="D178" i="80"/>
  <c r="H178" i="80"/>
  <c r="M178" i="80"/>
  <c r="L178" i="80" s="1"/>
  <c r="N178" i="80"/>
  <c r="O178" i="80"/>
  <c r="D179" i="80"/>
  <c r="H179" i="80"/>
  <c r="M179" i="80"/>
  <c r="L179" i="80" s="1"/>
  <c r="N179" i="80"/>
  <c r="O179" i="80"/>
  <c r="E180" i="80"/>
  <c r="D180" i="80" s="1"/>
  <c r="F180" i="80"/>
  <c r="G180" i="80"/>
  <c r="I180" i="80"/>
  <c r="J180" i="80"/>
  <c r="I30" i="76" s="1"/>
  <c r="K180" i="80"/>
  <c r="J30" i="76" s="1"/>
  <c r="M180" i="80"/>
  <c r="R180" i="80"/>
  <c r="D181" i="80"/>
  <c r="H181" i="80"/>
  <c r="L181" i="80"/>
  <c r="M181" i="80"/>
  <c r="N181" i="80"/>
  <c r="O181" i="80"/>
  <c r="D182" i="80"/>
  <c r="H182" i="80"/>
  <c r="M182" i="80"/>
  <c r="L182" i="80" s="1"/>
  <c r="N182" i="80"/>
  <c r="O182" i="80"/>
  <c r="E183" i="80"/>
  <c r="F183" i="80"/>
  <c r="E31" i="76" s="1"/>
  <c r="G183" i="80"/>
  <c r="I183" i="80"/>
  <c r="J183" i="80"/>
  <c r="I31" i="76" s="1"/>
  <c r="K183" i="80"/>
  <c r="N183" i="80"/>
  <c r="O183" i="80"/>
  <c r="R183" i="80"/>
  <c r="D184" i="80"/>
  <c r="H184" i="80"/>
  <c r="M184" i="80"/>
  <c r="L184" i="80" s="1"/>
  <c r="N184" i="80"/>
  <c r="O184" i="80"/>
  <c r="D185" i="80"/>
  <c r="H185" i="80"/>
  <c r="L185" i="80"/>
  <c r="M185" i="80"/>
  <c r="N185" i="80"/>
  <c r="O185" i="80"/>
  <c r="D186" i="80"/>
  <c r="E186" i="80"/>
  <c r="F186" i="80"/>
  <c r="G186" i="80"/>
  <c r="H186" i="80"/>
  <c r="I186" i="80"/>
  <c r="J186" i="80"/>
  <c r="K186" i="80"/>
  <c r="L186" i="80"/>
  <c r="M186" i="80"/>
  <c r="N186" i="80"/>
  <c r="O186" i="80"/>
  <c r="R186" i="80"/>
  <c r="D187" i="80"/>
  <c r="H187" i="80"/>
  <c r="M187" i="80"/>
  <c r="L187" i="80" s="1"/>
  <c r="N187" i="80"/>
  <c r="O187" i="80"/>
  <c r="D188" i="80"/>
  <c r="H188" i="80"/>
  <c r="M188" i="80"/>
  <c r="N188" i="80"/>
  <c r="O188" i="80"/>
  <c r="L188" i="80" s="1"/>
  <c r="E189" i="80"/>
  <c r="F189" i="80"/>
  <c r="G189" i="80"/>
  <c r="D189" i="80" s="1"/>
  <c r="I189" i="80"/>
  <c r="J189" i="80"/>
  <c r="K189" i="80"/>
  <c r="M189" i="80"/>
  <c r="N189" i="80"/>
  <c r="R189" i="80"/>
  <c r="D190" i="80"/>
  <c r="H190" i="80"/>
  <c r="L190" i="80"/>
  <c r="M190" i="80"/>
  <c r="N190" i="80"/>
  <c r="O190" i="80"/>
  <c r="D191" i="80"/>
  <c r="H191" i="80"/>
  <c r="M191" i="80"/>
  <c r="N191" i="80"/>
  <c r="N239" i="80" s="1"/>
  <c r="O191" i="80"/>
  <c r="E192" i="80"/>
  <c r="F192" i="80"/>
  <c r="G192" i="80"/>
  <c r="O192" i="80" s="1"/>
  <c r="I192" i="80"/>
  <c r="H192" i="80" s="1"/>
  <c r="J192" i="80"/>
  <c r="K192" i="80"/>
  <c r="M192" i="80"/>
  <c r="L192" i="80" s="1"/>
  <c r="N192" i="80"/>
  <c r="R192" i="80"/>
  <c r="D193" i="80"/>
  <c r="H193" i="80"/>
  <c r="M193" i="80"/>
  <c r="N193" i="80"/>
  <c r="O193" i="80"/>
  <c r="L193" i="80" s="1"/>
  <c r="D194" i="80"/>
  <c r="H194" i="80"/>
  <c r="M194" i="80"/>
  <c r="L194" i="80" s="1"/>
  <c r="N194" i="80"/>
  <c r="O194" i="80"/>
  <c r="E195" i="80"/>
  <c r="D195" i="80" s="1"/>
  <c r="F195" i="80"/>
  <c r="G195" i="80"/>
  <c r="I195" i="80"/>
  <c r="H195" i="80" s="1"/>
  <c r="J195" i="80"/>
  <c r="K195" i="80"/>
  <c r="M195" i="80"/>
  <c r="L195" i="80" s="1"/>
  <c r="O195" i="80"/>
  <c r="R195" i="80"/>
  <c r="D196" i="80"/>
  <c r="H196" i="80"/>
  <c r="M196" i="80"/>
  <c r="N196" i="80"/>
  <c r="O196" i="80"/>
  <c r="D197" i="80"/>
  <c r="H197" i="80"/>
  <c r="L197" i="80"/>
  <c r="M197" i="80"/>
  <c r="N197" i="80"/>
  <c r="O197" i="80"/>
  <c r="D198" i="80"/>
  <c r="E198" i="80"/>
  <c r="F198" i="80"/>
  <c r="G198" i="80"/>
  <c r="H198" i="80"/>
  <c r="I198" i="80"/>
  <c r="H86" i="76" s="1"/>
  <c r="J198" i="80"/>
  <c r="K198" i="80"/>
  <c r="L198" i="80"/>
  <c r="M198" i="80"/>
  <c r="N198" i="80"/>
  <c r="O198" i="80"/>
  <c r="R198" i="80"/>
  <c r="D199" i="80"/>
  <c r="H199" i="80"/>
  <c r="M199" i="80"/>
  <c r="L199" i="80" s="1"/>
  <c r="N199" i="80"/>
  <c r="O199" i="80"/>
  <c r="D200" i="80"/>
  <c r="H200" i="80"/>
  <c r="L200" i="80"/>
  <c r="M200" i="80"/>
  <c r="N200" i="80"/>
  <c r="O200" i="80"/>
  <c r="D201" i="80"/>
  <c r="E201" i="80"/>
  <c r="F201" i="80"/>
  <c r="G201" i="80"/>
  <c r="H201" i="80"/>
  <c r="I201" i="80"/>
  <c r="J201" i="80"/>
  <c r="K201" i="80"/>
  <c r="L201" i="80"/>
  <c r="M201" i="80"/>
  <c r="N201" i="80"/>
  <c r="O201" i="80"/>
  <c r="R201" i="80"/>
  <c r="D202" i="80"/>
  <c r="H202" i="80"/>
  <c r="M202" i="80"/>
  <c r="L202" i="80" s="1"/>
  <c r="N202" i="80"/>
  <c r="O202" i="80"/>
  <c r="D203" i="80"/>
  <c r="H203" i="80"/>
  <c r="M203" i="80"/>
  <c r="L203" i="80" s="1"/>
  <c r="N203" i="80"/>
  <c r="O203" i="80"/>
  <c r="E204" i="80"/>
  <c r="D204" i="80" s="1"/>
  <c r="F204" i="80"/>
  <c r="G204" i="80"/>
  <c r="I204" i="80"/>
  <c r="J204" i="80"/>
  <c r="I88" i="76" s="1"/>
  <c r="K204" i="80"/>
  <c r="M204" i="80"/>
  <c r="O204" i="80"/>
  <c r="R204" i="80"/>
  <c r="D205" i="80"/>
  <c r="H205" i="80"/>
  <c r="L205" i="80"/>
  <c r="M205" i="80"/>
  <c r="N205" i="80"/>
  <c r="O205" i="80"/>
  <c r="D206" i="80"/>
  <c r="H206" i="80"/>
  <c r="M206" i="80"/>
  <c r="L206" i="80" s="1"/>
  <c r="N206" i="80"/>
  <c r="O206" i="80"/>
  <c r="E207" i="80"/>
  <c r="F207" i="80"/>
  <c r="G207" i="80"/>
  <c r="I207" i="80"/>
  <c r="J207" i="80"/>
  <c r="N207" i="80" s="1"/>
  <c r="K207" i="80"/>
  <c r="O207" i="80"/>
  <c r="R207" i="80"/>
  <c r="D208" i="80"/>
  <c r="H208" i="80"/>
  <c r="M208" i="80"/>
  <c r="L208" i="80" s="1"/>
  <c r="N208" i="80"/>
  <c r="O208" i="80"/>
  <c r="D209" i="80"/>
  <c r="H209" i="80"/>
  <c r="L209" i="80"/>
  <c r="M209" i="80"/>
  <c r="N209" i="80"/>
  <c r="O209" i="80"/>
  <c r="D210" i="80"/>
  <c r="E210" i="80"/>
  <c r="F210" i="80"/>
  <c r="G210" i="80"/>
  <c r="H210" i="80"/>
  <c r="I210" i="80"/>
  <c r="J210" i="80"/>
  <c r="K210" i="80"/>
  <c r="L210" i="80"/>
  <c r="M210" i="80"/>
  <c r="N210" i="80"/>
  <c r="O210" i="80"/>
  <c r="R210" i="80"/>
  <c r="D211" i="80"/>
  <c r="H211" i="80"/>
  <c r="M211" i="80"/>
  <c r="L211" i="80" s="1"/>
  <c r="N211" i="80"/>
  <c r="O211" i="80"/>
  <c r="D212" i="80"/>
  <c r="H212" i="80"/>
  <c r="M212" i="80"/>
  <c r="N212" i="80"/>
  <c r="O212" i="80"/>
  <c r="L212" i="80" s="1"/>
  <c r="E213" i="80"/>
  <c r="F213" i="80"/>
  <c r="G213" i="80"/>
  <c r="D213" i="80" s="1"/>
  <c r="I213" i="80"/>
  <c r="J213" i="80"/>
  <c r="K213" i="80"/>
  <c r="M213" i="80"/>
  <c r="N213" i="80"/>
  <c r="R213" i="80"/>
  <c r="D214" i="80"/>
  <c r="H214" i="80"/>
  <c r="L214" i="80"/>
  <c r="M214" i="80"/>
  <c r="N214" i="80"/>
  <c r="O214" i="80"/>
  <c r="D215" i="80"/>
  <c r="H215" i="80"/>
  <c r="M215" i="80"/>
  <c r="N215" i="80"/>
  <c r="O215" i="80"/>
  <c r="D216" i="80"/>
  <c r="H216" i="80"/>
  <c r="M216" i="80"/>
  <c r="L216" i="80" s="1"/>
  <c r="N216" i="80"/>
  <c r="O216" i="80"/>
  <c r="R216" i="80"/>
  <c r="H217" i="80"/>
  <c r="J218" i="80"/>
  <c r="E220" i="80"/>
  <c r="D220" i="80" s="1"/>
  <c r="F220" i="80"/>
  <c r="G220" i="80"/>
  <c r="I220" i="80"/>
  <c r="J220" i="80"/>
  <c r="K220" i="80"/>
  <c r="O220" i="80" s="1"/>
  <c r="M220" i="80"/>
  <c r="D221" i="80"/>
  <c r="H221" i="80"/>
  <c r="M221" i="80"/>
  <c r="L221" i="80" s="1"/>
  <c r="N221" i="80"/>
  <c r="O221" i="80"/>
  <c r="D222" i="80"/>
  <c r="D240" i="80" s="1"/>
  <c r="H222" i="80"/>
  <c r="H240" i="80" s="1"/>
  <c r="M222" i="80"/>
  <c r="L222" i="80" s="1"/>
  <c r="L240" i="80" s="1"/>
  <c r="N222" i="80"/>
  <c r="O222" i="80"/>
  <c r="O240" i="80" s="1"/>
  <c r="G223" i="80"/>
  <c r="D223" i="80" s="1"/>
  <c r="H223" i="80"/>
  <c r="M223" i="80"/>
  <c r="N223" i="80"/>
  <c r="O223" i="80"/>
  <c r="L223" i="80" s="1"/>
  <c r="E225" i="80"/>
  <c r="F225" i="80"/>
  <c r="G225" i="80"/>
  <c r="I225" i="80"/>
  <c r="J225" i="80"/>
  <c r="K225" i="80"/>
  <c r="M225" i="80"/>
  <c r="N225" i="80"/>
  <c r="D226" i="80"/>
  <c r="H226" i="80"/>
  <c r="M226" i="80"/>
  <c r="L226" i="80" s="1"/>
  <c r="N226" i="80"/>
  <c r="O226" i="80"/>
  <c r="D227" i="80"/>
  <c r="H227" i="80"/>
  <c r="M227" i="80"/>
  <c r="N227" i="80"/>
  <c r="O227" i="80"/>
  <c r="L227" i="80" s="1"/>
  <c r="D228" i="80"/>
  <c r="H228" i="80"/>
  <c r="M228" i="80"/>
  <c r="L228" i="80" s="1"/>
  <c r="L237" i="80" s="1"/>
  <c r="N228" i="80"/>
  <c r="N237" i="80" s="1"/>
  <c r="O228" i="80"/>
  <c r="E229" i="80"/>
  <c r="I229" i="80"/>
  <c r="J229" i="80"/>
  <c r="M229" i="80"/>
  <c r="AE230" i="80"/>
  <c r="AF230" i="80"/>
  <c r="D232" i="80"/>
  <c r="E232" i="80"/>
  <c r="F232" i="80"/>
  <c r="G232" i="80"/>
  <c r="H232" i="80"/>
  <c r="I232" i="80"/>
  <c r="J232" i="80"/>
  <c r="K232" i="80"/>
  <c r="N232" i="80"/>
  <c r="O232" i="80"/>
  <c r="D233" i="80"/>
  <c r="E233" i="80"/>
  <c r="F233" i="80"/>
  <c r="G233" i="80"/>
  <c r="H233" i="80"/>
  <c r="I233" i="80"/>
  <c r="J233" i="80"/>
  <c r="K233" i="80"/>
  <c r="M233" i="80"/>
  <c r="N233" i="80"/>
  <c r="O233" i="80"/>
  <c r="D234" i="80"/>
  <c r="E234" i="80"/>
  <c r="F234" i="80"/>
  <c r="G234" i="80"/>
  <c r="H234" i="80"/>
  <c r="I234" i="80"/>
  <c r="J234" i="80"/>
  <c r="K234" i="80"/>
  <c r="L234" i="80"/>
  <c r="M234" i="80"/>
  <c r="N234" i="80"/>
  <c r="O234" i="80"/>
  <c r="D235" i="80"/>
  <c r="E235" i="80"/>
  <c r="F235" i="80"/>
  <c r="G235" i="80"/>
  <c r="H235" i="80"/>
  <c r="I235" i="80"/>
  <c r="J235" i="80"/>
  <c r="K235" i="80"/>
  <c r="N235" i="80"/>
  <c r="O235" i="80"/>
  <c r="D236" i="80"/>
  <c r="E236" i="80"/>
  <c r="F236" i="80"/>
  <c r="G236" i="80"/>
  <c r="I236" i="80"/>
  <c r="J236" i="80"/>
  <c r="K236" i="80"/>
  <c r="D237" i="80"/>
  <c r="E237" i="80"/>
  <c r="F237" i="80"/>
  <c r="I237" i="80"/>
  <c r="J237" i="80"/>
  <c r="J230" i="80" s="1"/>
  <c r="K237" i="80"/>
  <c r="M237" i="80"/>
  <c r="O237" i="80"/>
  <c r="E238" i="80"/>
  <c r="E230" i="80" s="1"/>
  <c r="F238" i="80"/>
  <c r="J238" i="80"/>
  <c r="E239" i="80"/>
  <c r="F239" i="80"/>
  <c r="F230" i="80" s="1"/>
  <c r="G239" i="80"/>
  <c r="I239" i="80"/>
  <c r="J239" i="80"/>
  <c r="K239" i="80"/>
  <c r="M239" i="80"/>
  <c r="E240" i="80"/>
  <c r="F240" i="80"/>
  <c r="G240" i="80"/>
  <c r="I240" i="80"/>
  <c r="J240" i="80"/>
  <c r="K240" i="80"/>
  <c r="M240" i="80"/>
  <c r="N240" i="80"/>
  <c r="E20" i="79"/>
  <c r="E63" i="79" s="1"/>
  <c r="F20" i="79"/>
  <c r="G20" i="79"/>
  <c r="I20" i="79"/>
  <c r="I63" i="79" s="1"/>
  <c r="J20" i="79"/>
  <c r="K20" i="79"/>
  <c r="D21" i="79"/>
  <c r="H21" i="79"/>
  <c r="H20" i="79" s="1"/>
  <c r="H63" i="79" s="1"/>
  <c r="M21" i="79"/>
  <c r="N21" i="79"/>
  <c r="N20" i="79" s="1"/>
  <c r="N63" i="79" s="1"/>
  <c r="O21" i="79"/>
  <c r="L21" i="79" s="1"/>
  <c r="D22" i="79"/>
  <c r="H22" i="79"/>
  <c r="M22" i="79"/>
  <c r="L22" i="79" s="1"/>
  <c r="N22" i="79"/>
  <c r="O22" i="79"/>
  <c r="D23" i="79"/>
  <c r="H23" i="79"/>
  <c r="M23" i="79"/>
  <c r="N23" i="79"/>
  <c r="O23" i="79"/>
  <c r="L23" i="79" s="1"/>
  <c r="D24" i="79"/>
  <c r="H24" i="79"/>
  <c r="M24" i="79"/>
  <c r="L24" i="79" s="1"/>
  <c r="N24" i="79"/>
  <c r="O24" i="79"/>
  <c r="D25" i="79"/>
  <c r="H25" i="79"/>
  <c r="M25" i="79"/>
  <c r="N25" i="79"/>
  <c r="O25" i="79"/>
  <c r="L25" i="79" s="1"/>
  <c r="D26" i="79"/>
  <c r="H26" i="79"/>
  <c r="M26" i="79"/>
  <c r="L26" i="79" s="1"/>
  <c r="N26" i="79"/>
  <c r="O26" i="79"/>
  <c r="D27" i="79"/>
  <c r="H27" i="79"/>
  <c r="M27" i="79"/>
  <c r="N27" i="79"/>
  <c r="O27" i="79"/>
  <c r="L27" i="79" s="1"/>
  <c r="D28" i="79"/>
  <c r="H28" i="79"/>
  <c r="M28" i="79"/>
  <c r="L28" i="79" s="1"/>
  <c r="N28" i="79"/>
  <c r="O28" i="79"/>
  <c r="D29" i="79"/>
  <c r="H29" i="79"/>
  <c r="M29" i="79"/>
  <c r="L29" i="79" s="1"/>
  <c r="N29" i="79"/>
  <c r="O29" i="79"/>
  <c r="D30" i="79"/>
  <c r="H30" i="79"/>
  <c r="M30" i="79"/>
  <c r="L30" i="79" s="1"/>
  <c r="N30" i="79"/>
  <c r="O30" i="79"/>
  <c r="D31" i="79"/>
  <c r="H31" i="79"/>
  <c r="M31" i="79"/>
  <c r="L31" i="79" s="1"/>
  <c r="N31" i="79"/>
  <c r="O31" i="79"/>
  <c r="D32" i="79"/>
  <c r="H32" i="79"/>
  <c r="M32" i="79"/>
  <c r="L32" i="79" s="1"/>
  <c r="N32" i="79"/>
  <c r="O32" i="79"/>
  <c r="D33" i="79"/>
  <c r="H33" i="79"/>
  <c r="L33" i="79"/>
  <c r="M33" i="79"/>
  <c r="N33" i="79"/>
  <c r="O33" i="79"/>
  <c r="D34" i="79"/>
  <c r="H34" i="79"/>
  <c r="M34" i="79"/>
  <c r="L34" i="79" s="1"/>
  <c r="N34" i="79"/>
  <c r="O34" i="79"/>
  <c r="D35" i="79"/>
  <c r="H35" i="79"/>
  <c r="M35" i="79"/>
  <c r="L35" i="79" s="1"/>
  <c r="N35" i="79"/>
  <c r="O35" i="79"/>
  <c r="D36" i="79"/>
  <c r="H36" i="79"/>
  <c r="M36" i="79"/>
  <c r="L36" i="79" s="1"/>
  <c r="N36" i="79"/>
  <c r="O36" i="79"/>
  <c r="D37" i="79"/>
  <c r="H37" i="79"/>
  <c r="M37" i="79"/>
  <c r="L37" i="79" s="1"/>
  <c r="N37" i="79"/>
  <c r="O37" i="79"/>
  <c r="D38" i="79"/>
  <c r="H38" i="79"/>
  <c r="M38" i="79"/>
  <c r="L38" i="79" s="1"/>
  <c r="N38" i="79"/>
  <c r="O38" i="79"/>
  <c r="D39" i="79"/>
  <c r="H39" i="79"/>
  <c r="M39" i="79"/>
  <c r="L39" i="79" s="1"/>
  <c r="N39" i="79"/>
  <c r="O39" i="79"/>
  <c r="D40" i="79"/>
  <c r="H40" i="79"/>
  <c r="M40" i="79"/>
  <c r="L40" i="79" s="1"/>
  <c r="N40" i="79"/>
  <c r="O40" i="79"/>
  <c r="D41" i="79"/>
  <c r="H41" i="79"/>
  <c r="M41" i="79"/>
  <c r="L41" i="79" s="1"/>
  <c r="N41" i="79"/>
  <c r="O41" i="79"/>
  <c r="D42" i="79"/>
  <c r="H42" i="79"/>
  <c r="M42" i="79"/>
  <c r="L42" i="79" s="1"/>
  <c r="N42" i="79"/>
  <c r="D43" i="79"/>
  <c r="H43" i="79"/>
  <c r="L43" i="79"/>
  <c r="M43" i="79"/>
  <c r="N43" i="79"/>
  <c r="O43" i="79"/>
  <c r="D44" i="79"/>
  <c r="H44" i="79"/>
  <c r="M44" i="79"/>
  <c r="L44" i="79" s="1"/>
  <c r="N44" i="79"/>
  <c r="O44" i="79"/>
  <c r="D45" i="79"/>
  <c r="H45" i="79"/>
  <c r="L45" i="79"/>
  <c r="M45" i="79"/>
  <c r="N45" i="79"/>
  <c r="O45" i="79"/>
  <c r="D46" i="79"/>
  <c r="H46" i="79"/>
  <c r="M46" i="79"/>
  <c r="L46" i="79" s="1"/>
  <c r="N46" i="79"/>
  <c r="O46" i="79"/>
  <c r="D47" i="79"/>
  <c r="H47" i="79"/>
  <c r="L47" i="79"/>
  <c r="M47" i="79"/>
  <c r="N47" i="79"/>
  <c r="O47" i="79"/>
  <c r="D48" i="79"/>
  <c r="H48" i="79"/>
  <c r="M48" i="79"/>
  <c r="L48" i="79" s="1"/>
  <c r="N48" i="79"/>
  <c r="O48" i="79"/>
  <c r="D49" i="79"/>
  <c r="H49" i="79"/>
  <c r="L49" i="79"/>
  <c r="M49" i="79"/>
  <c r="N49" i="79"/>
  <c r="O49" i="79"/>
  <c r="D50" i="79"/>
  <c r="H50" i="79"/>
  <c r="M50" i="79"/>
  <c r="L50" i="79" s="1"/>
  <c r="N50" i="79"/>
  <c r="O50" i="79"/>
  <c r="D51" i="79"/>
  <c r="H51" i="79"/>
  <c r="L51" i="79"/>
  <c r="M51" i="79"/>
  <c r="N51" i="79"/>
  <c r="O51" i="79"/>
  <c r="D52" i="79"/>
  <c r="H52" i="79"/>
  <c r="M52" i="79"/>
  <c r="L52" i="79" s="1"/>
  <c r="N52" i="79"/>
  <c r="O52" i="79"/>
  <c r="D53" i="79"/>
  <c r="H53" i="79"/>
  <c r="L53" i="79"/>
  <c r="M53" i="79"/>
  <c r="N53" i="79"/>
  <c r="O53" i="79"/>
  <c r="D54" i="79"/>
  <c r="H54" i="79"/>
  <c r="M54" i="79"/>
  <c r="L54" i="79" s="1"/>
  <c r="N54" i="79"/>
  <c r="O54" i="79"/>
  <c r="D55" i="79"/>
  <c r="H55" i="79"/>
  <c r="L55" i="79"/>
  <c r="M55" i="79"/>
  <c r="N55" i="79"/>
  <c r="O55" i="79"/>
  <c r="D56" i="79"/>
  <c r="H56" i="79"/>
  <c r="M56" i="79"/>
  <c r="L56" i="79" s="1"/>
  <c r="N56" i="79"/>
  <c r="O56" i="79"/>
  <c r="D57" i="79"/>
  <c r="H57" i="79"/>
  <c r="L57" i="79"/>
  <c r="M57" i="79"/>
  <c r="N57" i="79"/>
  <c r="O57" i="79"/>
  <c r="D58" i="79"/>
  <c r="H58" i="79"/>
  <c r="M58" i="79"/>
  <c r="L58" i="79" s="1"/>
  <c r="N58" i="79"/>
  <c r="O58" i="79"/>
  <c r="D59" i="79"/>
  <c r="H59" i="79"/>
  <c r="L59" i="79"/>
  <c r="M59" i="79"/>
  <c r="N59" i="79"/>
  <c r="O59" i="79"/>
  <c r="D60" i="79"/>
  <c r="H60" i="79"/>
  <c r="M60" i="79"/>
  <c r="L60" i="79" s="1"/>
  <c r="N60" i="79"/>
  <c r="O60" i="79"/>
  <c r="D61" i="79"/>
  <c r="H61" i="79"/>
  <c r="L61" i="79"/>
  <c r="M61" i="79"/>
  <c r="N61" i="79"/>
  <c r="O61" i="79"/>
  <c r="D62" i="79"/>
  <c r="H62" i="79"/>
  <c r="M62" i="79"/>
  <c r="L62" i="79" s="1"/>
  <c r="N62" i="79"/>
  <c r="O62" i="79"/>
  <c r="F63" i="79"/>
  <c r="G63" i="79"/>
  <c r="J63" i="79"/>
  <c r="K63" i="79"/>
  <c r="E20" i="78"/>
  <c r="F20" i="78"/>
  <c r="G20" i="78"/>
  <c r="I20" i="78"/>
  <c r="J20" i="78"/>
  <c r="K20" i="78"/>
  <c r="D22" i="78"/>
  <c r="H22" i="78"/>
  <c r="M22" i="78"/>
  <c r="L22" i="78" s="1"/>
  <c r="N22" i="78"/>
  <c r="O22" i="78"/>
  <c r="D23" i="78"/>
  <c r="H23" i="78"/>
  <c r="L23" i="78"/>
  <c r="M23" i="78"/>
  <c r="N23" i="78"/>
  <c r="N128" i="78" s="1"/>
  <c r="O23" i="78"/>
  <c r="D24" i="78"/>
  <c r="H24" i="78"/>
  <c r="M24" i="78"/>
  <c r="L24" i="78" s="1"/>
  <c r="N24" i="78"/>
  <c r="O24" i="78"/>
  <c r="D25" i="78"/>
  <c r="H25" i="78"/>
  <c r="M25" i="78"/>
  <c r="N25" i="78"/>
  <c r="O25" i="78"/>
  <c r="D26" i="78"/>
  <c r="H26" i="78"/>
  <c r="M26" i="78"/>
  <c r="N26" i="78"/>
  <c r="O26" i="78"/>
  <c r="O131" i="78" s="1"/>
  <c r="L131" i="78" s="1"/>
  <c r="D27" i="78"/>
  <c r="H27" i="78"/>
  <c r="L27" i="78"/>
  <c r="M27" i="78"/>
  <c r="N27" i="78"/>
  <c r="O27" i="78"/>
  <c r="D28" i="78"/>
  <c r="H28" i="78"/>
  <c r="L28" i="78"/>
  <c r="M28" i="78"/>
  <c r="N28" i="78"/>
  <c r="N133" i="78" s="1"/>
  <c r="O28" i="78"/>
  <c r="D29" i="78"/>
  <c r="H29" i="78"/>
  <c r="L29" i="78"/>
  <c r="M29" i="78"/>
  <c r="N29" i="78"/>
  <c r="O29" i="78"/>
  <c r="D30" i="78"/>
  <c r="H30" i="78"/>
  <c r="M30" i="78"/>
  <c r="N30" i="78"/>
  <c r="O30" i="78"/>
  <c r="O135" i="78" s="1"/>
  <c r="L135" i="78" s="1"/>
  <c r="D31" i="78"/>
  <c r="H31" i="78"/>
  <c r="L31" i="78"/>
  <c r="R21" i="78" s="1"/>
  <c r="M31" i="78"/>
  <c r="N31" i="78"/>
  <c r="O31" i="78"/>
  <c r="D32" i="78"/>
  <c r="H32" i="78"/>
  <c r="L32" i="78"/>
  <c r="M32" i="78"/>
  <c r="N32" i="78"/>
  <c r="N137" i="78" s="1"/>
  <c r="O32" i="78"/>
  <c r="D33" i="78"/>
  <c r="H33" i="78"/>
  <c r="M33" i="78"/>
  <c r="L33" i="78" s="1"/>
  <c r="N33" i="78"/>
  <c r="O33" i="78"/>
  <c r="D34" i="78"/>
  <c r="H34" i="78"/>
  <c r="M34" i="78"/>
  <c r="N34" i="78"/>
  <c r="O34" i="78"/>
  <c r="D35" i="78"/>
  <c r="H35" i="78"/>
  <c r="M35" i="78"/>
  <c r="N35" i="78"/>
  <c r="O35" i="78"/>
  <c r="O143" i="78" s="1"/>
  <c r="D36" i="78"/>
  <c r="H36" i="78"/>
  <c r="M36" i="78"/>
  <c r="L36" i="78" s="1"/>
  <c r="N36" i="78"/>
  <c r="O36" i="78"/>
  <c r="D37" i="78"/>
  <c r="H37" i="78"/>
  <c r="M37" i="78"/>
  <c r="L37" i="78" s="1"/>
  <c r="N37" i="78"/>
  <c r="O37" i="78"/>
  <c r="E38" i="78"/>
  <c r="F38" i="78"/>
  <c r="G38" i="78"/>
  <c r="K38" i="78"/>
  <c r="M38" i="78"/>
  <c r="O38" i="78"/>
  <c r="D39" i="78"/>
  <c r="H39" i="78"/>
  <c r="L39" i="78"/>
  <c r="D40" i="78"/>
  <c r="D38" i="78" s="1"/>
  <c r="H40" i="78"/>
  <c r="H38" i="78" s="1"/>
  <c r="L40" i="78"/>
  <c r="M40" i="78"/>
  <c r="N40" i="78"/>
  <c r="N38" i="78" s="1"/>
  <c r="O40" i="78"/>
  <c r="D41" i="78"/>
  <c r="H41" i="78"/>
  <c r="L41" i="78"/>
  <c r="M41" i="78"/>
  <c r="N41" i="78"/>
  <c r="O41" i="78"/>
  <c r="D42" i="78"/>
  <c r="E42" i="78"/>
  <c r="F42" i="78"/>
  <c r="G42" i="78"/>
  <c r="H42" i="78"/>
  <c r="I42" i="78"/>
  <c r="J42" i="78"/>
  <c r="K42" i="78"/>
  <c r="N42" i="78"/>
  <c r="D43" i="78"/>
  <c r="H43" i="78"/>
  <c r="L43" i="78"/>
  <c r="D44" i="78"/>
  <c r="H44" i="78"/>
  <c r="M44" i="78"/>
  <c r="N44" i="78"/>
  <c r="O44" i="78"/>
  <c r="O42" i="78" s="1"/>
  <c r="D45" i="78"/>
  <c r="H45" i="78"/>
  <c r="M45" i="78"/>
  <c r="L45" i="78" s="1"/>
  <c r="N45" i="78"/>
  <c r="O45" i="78"/>
  <c r="E46" i="78"/>
  <c r="F46" i="78"/>
  <c r="G46" i="78"/>
  <c r="I46" i="78"/>
  <c r="J46" i="78"/>
  <c r="K46" i="78"/>
  <c r="J31" i="76" s="1"/>
  <c r="O46" i="78"/>
  <c r="D47" i="78"/>
  <c r="H47" i="78"/>
  <c r="L47" i="78"/>
  <c r="D48" i="78"/>
  <c r="H48" i="78"/>
  <c r="H46" i="78" s="1"/>
  <c r="L48" i="78"/>
  <c r="M48" i="78"/>
  <c r="N48" i="78"/>
  <c r="O48" i="78"/>
  <c r="D49" i="78"/>
  <c r="H49" i="78"/>
  <c r="M49" i="78" s="1"/>
  <c r="M46" i="78" s="1"/>
  <c r="N49" i="78"/>
  <c r="N146" i="78" s="1"/>
  <c r="O49" i="78"/>
  <c r="D50" i="78"/>
  <c r="E50" i="78"/>
  <c r="F50" i="78"/>
  <c r="G50" i="78"/>
  <c r="I50" i="78"/>
  <c r="J50" i="78"/>
  <c r="J82" i="78" s="1"/>
  <c r="K50" i="78"/>
  <c r="N50" i="78"/>
  <c r="D51" i="78"/>
  <c r="H51" i="78"/>
  <c r="L51" i="78"/>
  <c r="D52" i="78"/>
  <c r="H52" i="78"/>
  <c r="H50" i="78" s="1"/>
  <c r="M52" i="78"/>
  <c r="N52" i="78"/>
  <c r="O52" i="78"/>
  <c r="D53" i="78"/>
  <c r="H53" i="78"/>
  <c r="M53" i="78" s="1"/>
  <c r="L53" i="78" s="1"/>
  <c r="N53" i="78"/>
  <c r="O53" i="78"/>
  <c r="E54" i="78"/>
  <c r="F54" i="78"/>
  <c r="G54" i="78"/>
  <c r="I54" i="78"/>
  <c r="J54" i="78"/>
  <c r="K54" i="78"/>
  <c r="M54" i="78"/>
  <c r="O54" i="78"/>
  <c r="D55" i="78"/>
  <c r="H55" i="78"/>
  <c r="L55" i="78"/>
  <c r="D56" i="78"/>
  <c r="D54" i="78" s="1"/>
  <c r="H56" i="78"/>
  <c r="H54" i="78" s="1"/>
  <c r="L56" i="78"/>
  <c r="M56" i="78"/>
  <c r="N56" i="78"/>
  <c r="N54" i="78" s="1"/>
  <c r="O56" i="78"/>
  <c r="D57" i="78"/>
  <c r="H57" i="78"/>
  <c r="L57" i="78"/>
  <c r="M57" i="78"/>
  <c r="N57" i="78"/>
  <c r="O57" i="78"/>
  <c r="D58" i="78"/>
  <c r="E58" i="78"/>
  <c r="F58" i="78"/>
  <c r="G58" i="78"/>
  <c r="H58" i="78"/>
  <c r="I58" i="78"/>
  <c r="J58" i="78"/>
  <c r="K58" i="78"/>
  <c r="N58" i="78"/>
  <c r="D59" i="78"/>
  <c r="H59" i="78"/>
  <c r="L59" i="78"/>
  <c r="D60" i="78"/>
  <c r="H60" i="78"/>
  <c r="M60" i="78"/>
  <c r="N60" i="78"/>
  <c r="O60" i="78"/>
  <c r="O58" i="78" s="1"/>
  <c r="D61" i="78"/>
  <c r="H61" i="78"/>
  <c r="M61" i="78"/>
  <c r="L61" i="78" s="1"/>
  <c r="N61" i="78"/>
  <c r="O61" i="78"/>
  <c r="E62" i="78"/>
  <c r="F62" i="78"/>
  <c r="G62" i="78"/>
  <c r="F35" i="76" s="1"/>
  <c r="I62" i="78"/>
  <c r="J62" i="78"/>
  <c r="K62" i="78"/>
  <c r="J35" i="76" s="1"/>
  <c r="O62" i="78"/>
  <c r="D63" i="78"/>
  <c r="H63" i="78"/>
  <c r="L63" i="78"/>
  <c r="D64" i="78"/>
  <c r="H64" i="78"/>
  <c r="H62" i="78" s="1"/>
  <c r="L64" i="78"/>
  <c r="M64" i="78"/>
  <c r="N64" i="78"/>
  <c r="N62" i="78" s="1"/>
  <c r="O64" i="78"/>
  <c r="D65" i="78"/>
  <c r="H65" i="78"/>
  <c r="M65" i="78" s="1"/>
  <c r="L65" i="78" s="1"/>
  <c r="N65" i="78"/>
  <c r="O65" i="78"/>
  <c r="D66" i="78"/>
  <c r="E66" i="78"/>
  <c r="F66" i="78"/>
  <c r="G66" i="78"/>
  <c r="K66" i="78"/>
  <c r="N66" i="78"/>
  <c r="D67" i="78"/>
  <c r="H67" i="78"/>
  <c r="L67" i="78"/>
  <c r="D68" i="78"/>
  <c r="H68" i="78"/>
  <c r="H66" i="78" s="1"/>
  <c r="M68" i="78"/>
  <c r="N68" i="78"/>
  <c r="O68" i="78"/>
  <c r="D69" i="78"/>
  <c r="H69" i="78"/>
  <c r="M69" i="78" s="1"/>
  <c r="L69" i="78" s="1"/>
  <c r="N69" i="78"/>
  <c r="O69" i="78"/>
  <c r="E70" i="78"/>
  <c r="F70" i="78"/>
  <c r="G70" i="78"/>
  <c r="I70" i="78"/>
  <c r="H37" i="76" s="1"/>
  <c r="J70" i="78"/>
  <c r="K70" i="78"/>
  <c r="O70" i="78"/>
  <c r="D71" i="78"/>
  <c r="H71" i="78"/>
  <c r="L71" i="78"/>
  <c r="D72" i="78"/>
  <c r="D70" i="78" s="1"/>
  <c r="H72" i="78"/>
  <c r="H70" i="78" s="1"/>
  <c r="L72" i="78"/>
  <c r="M72" i="78"/>
  <c r="N72" i="78"/>
  <c r="N70" i="78" s="1"/>
  <c r="O72" i="78"/>
  <c r="D73" i="78"/>
  <c r="H73" i="78"/>
  <c r="M73" i="78" s="1"/>
  <c r="M70" i="78" s="1"/>
  <c r="L73" i="78"/>
  <c r="N73" i="78"/>
  <c r="O73" i="78"/>
  <c r="D74" i="78"/>
  <c r="E74" i="78"/>
  <c r="F74" i="78"/>
  <c r="G74" i="78"/>
  <c r="H74" i="78"/>
  <c r="I74" i="78"/>
  <c r="J74" i="78"/>
  <c r="K74" i="78"/>
  <c r="N74" i="78"/>
  <c r="D75" i="78"/>
  <c r="H75" i="78"/>
  <c r="L75" i="78"/>
  <c r="D76" i="78"/>
  <c r="H76" i="78"/>
  <c r="M76" i="78"/>
  <c r="N76" i="78"/>
  <c r="O76" i="78"/>
  <c r="O74" i="78" s="1"/>
  <c r="D77" i="78"/>
  <c r="H77" i="78"/>
  <c r="M77" i="78"/>
  <c r="L77" i="78" s="1"/>
  <c r="N77" i="78"/>
  <c r="O77" i="78"/>
  <c r="G78" i="78"/>
  <c r="D78" i="78" s="1"/>
  <c r="K78" i="78"/>
  <c r="H78" i="78" s="1"/>
  <c r="M78" i="78"/>
  <c r="L78" i="78" s="1"/>
  <c r="N78" i="78"/>
  <c r="O78" i="78"/>
  <c r="D80" i="78"/>
  <c r="H80" i="78"/>
  <c r="K80" i="78"/>
  <c r="L80" i="78"/>
  <c r="R22" i="78" s="1"/>
  <c r="M80" i="78"/>
  <c r="N80" i="78"/>
  <c r="N140" i="78" s="1"/>
  <c r="O80" i="78"/>
  <c r="F82" i="78"/>
  <c r="D84" i="78"/>
  <c r="D88" i="78" s="1"/>
  <c r="E84" i="78"/>
  <c r="F84" i="78"/>
  <c r="F88" i="78" s="1"/>
  <c r="G84" i="78"/>
  <c r="H84" i="78"/>
  <c r="H88" i="78" s="1"/>
  <c r="I84" i="78"/>
  <c r="J84" i="78"/>
  <c r="J88" i="78" s="1"/>
  <c r="K84" i="78"/>
  <c r="N84" i="78"/>
  <c r="N88" i="78" s="1"/>
  <c r="D85" i="78"/>
  <c r="H85" i="78"/>
  <c r="L85" i="78"/>
  <c r="D86" i="78"/>
  <c r="H86" i="78"/>
  <c r="M86" i="78"/>
  <c r="N86" i="78"/>
  <c r="O86" i="78"/>
  <c r="O84" i="78" s="1"/>
  <c r="D87" i="78"/>
  <c r="H87" i="78"/>
  <c r="M87" i="78"/>
  <c r="L87" i="78" s="1"/>
  <c r="N87" i="78"/>
  <c r="O87" i="78"/>
  <c r="E88" i="78"/>
  <c r="G88" i="78"/>
  <c r="I88" i="78"/>
  <c r="K88" i="78"/>
  <c r="O88" i="78"/>
  <c r="F90" i="78"/>
  <c r="F114" i="78" s="1"/>
  <c r="G90" i="78"/>
  <c r="D90" i="78" s="1"/>
  <c r="H90" i="78"/>
  <c r="K90" i="78"/>
  <c r="N90" i="78"/>
  <c r="O90" i="78"/>
  <c r="L90" i="78" s="1"/>
  <c r="G92" i="78"/>
  <c r="D92" i="78" s="1"/>
  <c r="K92" i="78"/>
  <c r="H92" i="78" s="1"/>
  <c r="M92" i="78"/>
  <c r="N92" i="78"/>
  <c r="O92" i="78"/>
  <c r="G94" i="78"/>
  <c r="D94" i="78" s="1"/>
  <c r="K94" i="78"/>
  <c r="H94" i="78" s="1"/>
  <c r="M94" i="78"/>
  <c r="L94" i="78" s="1"/>
  <c r="N94" i="78"/>
  <c r="O94" i="78"/>
  <c r="G96" i="78"/>
  <c r="D96" i="78" s="1"/>
  <c r="K96" i="78"/>
  <c r="H96" i="78" s="1"/>
  <c r="M96" i="78"/>
  <c r="N96" i="78"/>
  <c r="G98" i="78"/>
  <c r="D98" i="78" s="1"/>
  <c r="K98" i="78"/>
  <c r="H98" i="78" s="1"/>
  <c r="M98" i="78"/>
  <c r="N98" i="78"/>
  <c r="G100" i="78"/>
  <c r="D100" i="78" s="1"/>
  <c r="K100" i="78"/>
  <c r="H100" i="78" s="1"/>
  <c r="M100" i="78"/>
  <c r="N100" i="78"/>
  <c r="O100" i="78"/>
  <c r="G102" i="78"/>
  <c r="D102" i="78" s="1"/>
  <c r="K102" i="78"/>
  <c r="H102" i="78" s="1"/>
  <c r="M102" i="78"/>
  <c r="N102" i="78"/>
  <c r="G104" i="78"/>
  <c r="D104" i="78" s="1"/>
  <c r="H104" i="78"/>
  <c r="K104" i="78"/>
  <c r="M104" i="78"/>
  <c r="N104" i="78"/>
  <c r="O104" i="78"/>
  <c r="G106" i="78"/>
  <c r="D106" i="78" s="1"/>
  <c r="K106" i="78"/>
  <c r="H106" i="78" s="1"/>
  <c r="M106" i="78"/>
  <c r="N106" i="78"/>
  <c r="G108" i="78"/>
  <c r="D108" i="78" s="1"/>
  <c r="H108" i="78"/>
  <c r="K108" i="78"/>
  <c r="M108" i="78"/>
  <c r="N108" i="78"/>
  <c r="O108" i="78"/>
  <c r="G110" i="78"/>
  <c r="D110" i="78" s="1"/>
  <c r="K110" i="78"/>
  <c r="J38" i="76" s="1"/>
  <c r="N38" i="76" s="1"/>
  <c r="M110" i="78"/>
  <c r="N110" i="78"/>
  <c r="G112" i="78"/>
  <c r="D112" i="78" s="1"/>
  <c r="H112" i="78"/>
  <c r="K112" i="78"/>
  <c r="M112" i="78"/>
  <c r="N112" i="78"/>
  <c r="O112" i="78"/>
  <c r="E114" i="78"/>
  <c r="I114" i="78"/>
  <c r="J114" i="78"/>
  <c r="N114" i="78"/>
  <c r="E116" i="78"/>
  <c r="F116" i="78"/>
  <c r="F124" i="78" s="1"/>
  <c r="G116" i="78"/>
  <c r="G124" i="78" s="1"/>
  <c r="I116" i="78"/>
  <c r="J116" i="78"/>
  <c r="J124" i="78" s="1"/>
  <c r="K116" i="78"/>
  <c r="M116" i="78"/>
  <c r="M124" i="78" s="1"/>
  <c r="D118" i="78"/>
  <c r="H118" i="78"/>
  <c r="H116" i="78" s="1"/>
  <c r="H124" i="78" s="1"/>
  <c r="M118" i="78"/>
  <c r="N118" i="78"/>
  <c r="O118" i="78"/>
  <c r="L118" i="78" s="1"/>
  <c r="D119" i="78"/>
  <c r="H119" i="78"/>
  <c r="M119" i="78"/>
  <c r="L119" i="78" s="1"/>
  <c r="N119" i="78"/>
  <c r="N116" i="78" s="1"/>
  <c r="N124" i="78" s="1"/>
  <c r="O119" i="78"/>
  <c r="D120" i="78"/>
  <c r="H120" i="78"/>
  <c r="L120" i="78"/>
  <c r="M120" i="78"/>
  <c r="N120" i="78"/>
  <c r="O120" i="78"/>
  <c r="D121" i="78"/>
  <c r="H121" i="78"/>
  <c r="M121" i="78"/>
  <c r="N121" i="78"/>
  <c r="N145" i="78" s="1"/>
  <c r="O121" i="78"/>
  <c r="O145" i="78" s="1"/>
  <c r="D122" i="78"/>
  <c r="H122" i="78"/>
  <c r="M122" i="78"/>
  <c r="L122" i="78" s="1"/>
  <c r="N122" i="78"/>
  <c r="O122" i="78"/>
  <c r="E124" i="78"/>
  <c r="I124" i="78"/>
  <c r="K124" i="78"/>
  <c r="I125" i="78"/>
  <c r="E127" i="78"/>
  <c r="F127" i="78"/>
  <c r="G127" i="78"/>
  <c r="D127" i="78" s="1"/>
  <c r="I127" i="78"/>
  <c r="J127" i="78"/>
  <c r="J125" i="78" s="1"/>
  <c r="K127" i="78"/>
  <c r="N127" i="78"/>
  <c r="O127" i="78"/>
  <c r="E128" i="78"/>
  <c r="F128" i="78"/>
  <c r="G128" i="78"/>
  <c r="D128" i="78" s="1"/>
  <c r="I128" i="78"/>
  <c r="J128" i="78"/>
  <c r="K128" i="78"/>
  <c r="H128" i="78" s="1"/>
  <c r="M128" i="78"/>
  <c r="O128" i="78"/>
  <c r="L128" i="78" s="1"/>
  <c r="D129" i="78"/>
  <c r="E129" i="78"/>
  <c r="E125" i="78" s="1"/>
  <c r="F129" i="78"/>
  <c r="G129" i="78"/>
  <c r="H129" i="78"/>
  <c r="I129" i="78"/>
  <c r="J129" i="78"/>
  <c r="K129" i="78"/>
  <c r="N129" i="78"/>
  <c r="O129" i="78"/>
  <c r="D130" i="78"/>
  <c r="E130" i="78"/>
  <c r="F130" i="78"/>
  <c r="G130" i="78"/>
  <c r="H130" i="78"/>
  <c r="I130" i="78"/>
  <c r="J130" i="78"/>
  <c r="K130" i="78"/>
  <c r="L130" i="78"/>
  <c r="M130" i="78"/>
  <c r="N130" i="78"/>
  <c r="O130" i="78"/>
  <c r="D131" i="78"/>
  <c r="E131" i="78"/>
  <c r="F131" i="78"/>
  <c r="G131" i="78"/>
  <c r="H131" i="78"/>
  <c r="I131" i="78"/>
  <c r="J131" i="78"/>
  <c r="K131" i="78"/>
  <c r="M131" i="78"/>
  <c r="N131" i="78"/>
  <c r="D132" i="78"/>
  <c r="E132" i="78"/>
  <c r="F132" i="78"/>
  <c r="G132" i="78"/>
  <c r="H132" i="78"/>
  <c r="I132" i="78"/>
  <c r="J132" i="78"/>
  <c r="K132" i="78"/>
  <c r="L132" i="78"/>
  <c r="M132" i="78"/>
  <c r="N132" i="78"/>
  <c r="O132" i="78"/>
  <c r="D133" i="78"/>
  <c r="E133" i="78"/>
  <c r="F133" i="78"/>
  <c r="G133" i="78"/>
  <c r="H133" i="78"/>
  <c r="I133" i="78"/>
  <c r="J133" i="78"/>
  <c r="K133" i="78"/>
  <c r="L133" i="78"/>
  <c r="M133" i="78"/>
  <c r="O133" i="78"/>
  <c r="D134" i="78"/>
  <c r="E134" i="78"/>
  <c r="F134" i="78"/>
  <c r="G134" i="78"/>
  <c r="H134" i="78"/>
  <c r="I134" i="78"/>
  <c r="J134" i="78"/>
  <c r="K134" i="78"/>
  <c r="L134" i="78"/>
  <c r="M134" i="78"/>
  <c r="N134" i="78"/>
  <c r="O134" i="78"/>
  <c r="D135" i="78"/>
  <c r="E135" i="78"/>
  <c r="F135" i="78"/>
  <c r="G135" i="78"/>
  <c r="H135" i="78"/>
  <c r="I135" i="78"/>
  <c r="J135" i="78"/>
  <c r="K135" i="78"/>
  <c r="M135" i="78"/>
  <c r="N135" i="78"/>
  <c r="D136" i="78"/>
  <c r="E136" i="78"/>
  <c r="F136" i="78"/>
  <c r="G136" i="78"/>
  <c r="H136" i="78"/>
  <c r="I136" i="78"/>
  <c r="J136" i="78"/>
  <c r="K136" i="78"/>
  <c r="L136" i="78"/>
  <c r="M136" i="78"/>
  <c r="N136" i="78"/>
  <c r="O136" i="78"/>
  <c r="D137" i="78"/>
  <c r="E137" i="78"/>
  <c r="F137" i="78"/>
  <c r="G137" i="78"/>
  <c r="H137" i="78"/>
  <c r="I137" i="78"/>
  <c r="J137" i="78"/>
  <c r="K137" i="78"/>
  <c r="L137" i="78"/>
  <c r="M137" i="78"/>
  <c r="O137" i="78"/>
  <c r="D138" i="78"/>
  <c r="E138" i="78"/>
  <c r="F138" i="78"/>
  <c r="G138" i="78"/>
  <c r="H138" i="78"/>
  <c r="I138" i="78"/>
  <c r="J138" i="78"/>
  <c r="K138" i="78"/>
  <c r="D139" i="78"/>
  <c r="E139" i="78"/>
  <c r="G139" i="78"/>
  <c r="H139" i="78"/>
  <c r="I139" i="78"/>
  <c r="J139" i="78"/>
  <c r="K139" i="78"/>
  <c r="L139" i="78"/>
  <c r="M139" i="78"/>
  <c r="N139" i="78"/>
  <c r="O139" i="78"/>
  <c r="D140" i="78"/>
  <c r="E140" i="78"/>
  <c r="F140" i="78"/>
  <c r="G140" i="78"/>
  <c r="H140" i="78"/>
  <c r="I140" i="78"/>
  <c r="J140" i="78"/>
  <c r="K140" i="78"/>
  <c r="L140" i="78"/>
  <c r="M140" i="78"/>
  <c r="O140" i="78"/>
  <c r="D141" i="78"/>
  <c r="E141" i="78"/>
  <c r="F141" i="78"/>
  <c r="G141" i="78"/>
  <c r="H141" i="78"/>
  <c r="I141" i="78"/>
  <c r="J141" i="78"/>
  <c r="K141" i="78"/>
  <c r="N141" i="78"/>
  <c r="O141" i="78"/>
  <c r="D142" i="78"/>
  <c r="E142" i="78"/>
  <c r="F142" i="78"/>
  <c r="G142" i="78"/>
  <c r="H142" i="78"/>
  <c r="I142" i="78"/>
  <c r="J142" i="78"/>
  <c r="K142" i="78"/>
  <c r="M142" i="78"/>
  <c r="N142" i="78"/>
  <c r="D143" i="78"/>
  <c r="E143" i="78"/>
  <c r="F143" i="78"/>
  <c r="G143" i="78"/>
  <c r="H143" i="78"/>
  <c r="I143" i="78"/>
  <c r="J143" i="78"/>
  <c r="K143" i="78"/>
  <c r="D144" i="78"/>
  <c r="E144" i="78"/>
  <c r="F144" i="78"/>
  <c r="G144" i="78"/>
  <c r="H144" i="78"/>
  <c r="I144" i="78"/>
  <c r="J144" i="78"/>
  <c r="K144" i="78"/>
  <c r="N144" i="78"/>
  <c r="O144" i="78"/>
  <c r="D145" i="78"/>
  <c r="E145" i="78"/>
  <c r="F145" i="78"/>
  <c r="G145" i="78"/>
  <c r="H145" i="78"/>
  <c r="I145" i="78"/>
  <c r="J145" i="78"/>
  <c r="K145" i="78"/>
  <c r="E146" i="78"/>
  <c r="F146" i="78"/>
  <c r="I146" i="78"/>
  <c r="J146" i="78"/>
  <c r="D26" i="77"/>
  <c r="H26" i="77"/>
  <c r="M26" i="77"/>
  <c r="N26" i="77"/>
  <c r="O26" i="77"/>
  <c r="F27" i="77"/>
  <c r="J27" i="77"/>
  <c r="Q27" i="77"/>
  <c r="E28" i="77"/>
  <c r="E27" i="77" s="1"/>
  <c r="F28" i="77"/>
  <c r="G28" i="77"/>
  <c r="G27" i="77" s="1"/>
  <c r="I28" i="77"/>
  <c r="J28" i="77"/>
  <c r="K28" i="77"/>
  <c r="K27" i="77" s="1"/>
  <c r="M28" i="77"/>
  <c r="O28" i="77"/>
  <c r="O27" i="77" s="1"/>
  <c r="D29" i="77"/>
  <c r="H29" i="77"/>
  <c r="L29" i="77"/>
  <c r="L28" i="77" s="1"/>
  <c r="M29" i="77"/>
  <c r="N29" i="77"/>
  <c r="O29" i="77"/>
  <c r="D30" i="77"/>
  <c r="H30" i="77"/>
  <c r="L30" i="77"/>
  <c r="M30" i="77"/>
  <c r="N30" i="77"/>
  <c r="O30" i="77"/>
  <c r="D31" i="77"/>
  <c r="H31" i="77"/>
  <c r="L31" i="77"/>
  <c r="M31" i="77"/>
  <c r="N31" i="77"/>
  <c r="O31" i="77"/>
  <c r="D32" i="77"/>
  <c r="H32" i="77"/>
  <c r="M32" i="77"/>
  <c r="N32" i="77"/>
  <c r="O32" i="77"/>
  <c r="D33" i="77"/>
  <c r="H33" i="77"/>
  <c r="M33" i="77"/>
  <c r="L33" i="77" s="1"/>
  <c r="N33" i="77"/>
  <c r="O33" i="77"/>
  <c r="F34" i="77"/>
  <c r="J34" i="77"/>
  <c r="N34" i="77"/>
  <c r="D35" i="77"/>
  <c r="H35" i="77"/>
  <c r="M35" i="77"/>
  <c r="N35" i="77"/>
  <c r="O35" i="77"/>
  <c r="D36" i="77"/>
  <c r="D34" i="77" s="1"/>
  <c r="H36" i="77"/>
  <c r="L36" i="77"/>
  <c r="M36" i="77"/>
  <c r="N36" i="77"/>
  <c r="O36" i="77"/>
  <c r="D37" i="77"/>
  <c r="H37" i="77"/>
  <c r="M37" i="77"/>
  <c r="L37" i="77" s="1"/>
  <c r="N37" i="77"/>
  <c r="O37" i="77"/>
  <c r="D38" i="77"/>
  <c r="H38" i="77"/>
  <c r="L38" i="77"/>
  <c r="M38" i="77"/>
  <c r="N38" i="77"/>
  <c r="O38" i="77"/>
  <c r="E39" i="77"/>
  <c r="E34" i="77" s="1"/>
  <c r="F39" i="77"/>
  <c r="G39" i="77"/>
  <c r="G34" i="77" s="1"/>
  <c r="I39" i="77"/>
  <c r="J39" i="77"/>
  <c r="K39" i="77"/>
  <c r="K34" i="77" s="1"/>
  <c r="O39" i="77"/>
  <c r="D40" i="77"/>
  <c r="D39" i="77" s="1"/>
  <c r="H40" i="77"/>
  <c r="L40" i="77"/>
  <c r="M40" i="77"/>
  <c r="N40" i="77"/>
  <c r="N39" i="77" s="1"/>
  <c r="O40" i="77"/>
  <c r="H41" i="77"/>
  <c r="M41" i="77"/>
  <c r="N41" i="77"/>
  <c r="O41" i="77"/>
  <c r="E42" i="77"/>
  <c r="G42" i="77"/>
  <c r="F30" i="76" s="1"/>
  <c r="I42" i="77"/>
  <c r="K42" i="77"/>
  <c r="O42" i="77"/>
  <c r="D43" i="77"/>
  <c r="H43" i="77"/>
  <c r="M43" i="77"/>
  <c r="L43" i="77" s="1"/>
  <c r="N43" i="77"/>
  <c r="O43" i="77"/>
  <c r="D44" i="77"/>
  <c r="H44" i="77"/>
  <c r="L44" i="77"/>
  <c r="M44" i="77"/>
  <c r="N44" i="77"/>
  <c r="O44" i="77"/>
  <c r="D45" i="77"/>
  <c r="H45" i="77"/>
  <c r="L45" i="77"/>
  <c r="M45" i="77"/>
  <c r="N45" i="77"/>
  <c r="O45" i="77"/>
  <c r="E46" i="77"/>
  <c r="F46" i="77"/>
  <c r="F42" i="77" s="1"/>
  <c r="G46" i="77"/>
  <c r="H46" i="77"/>
  <c r="I46" i="77"/>
  <c r="J46" i="77"/>
  <c r="J42" i="77" s="1"/>
  <c r="K46" i="77"/>
  <c r="D47" i="77"/>
  <c r="D46" i="77" s="1"/>
  <c r="H47" i="77"/>
  <c r="L47" i="77"/>
  <c r="M47" i="77"/>
  <c r="M46" i="77" s="1"/>
  <c r="N47" i="77"/>
  <c r="N46" i="77" s="1"/>
  <c r="O47" i="77"/>
  <c r="D48" i="77"/>
  <c r="H48" i="77"/>
  <c r="L48" i="77"/>
  <c r="M48" i="77"/>
  <c r="N48" i="77"/>
  <c r="O48" i="77"/>
  <c r="O46" i="77" s="1"/>
  <c r="D49" i="77"/>
  <c r="E49" i="77"/>
  <c r="F49" i="77"/>
  <c r="G49" i="77"/>
  <c r="H49" i="77"/>
  <c r="I49" i="77"/>
  <c r="J49" i="77"/>
  <c r="K49" i="77"/>
  <c r="L49" i="77"/>
  <c r="D50" i="77"/>
  <c r="H50" i="77"/>
  <c r="L50" i="77"/>
  <c r="M50" i="77"/>
  <c r="M49" i="77" s="1"/>
  <c r="N50" i="77"/>
  <c r="N49" i="77" s="1"/>
  <c r="O50" i="77"/>
  <c r="D51" i="77"/>
  <c r="H51" i="77"/>
  <c r="L51" i="77"/>
  <c r="M51" i="77"/>
  <c r="N51" i="77"/>
  <c r="O51" i="77"/>
  <c r="O49" i="77" s="1"/>
  <c r="D52" i="77"/>
  <c r="H52" i="77"/>
  <c r="L52" i="77"/>
  <c r="M52" i="77"/>
  <c r="N52" i="77"/>
  <c r="O52" i="77"/>
  <c r="D53" i="77"/>
  <c r="H53" i="77"/>
  <c r="L53" i="77"/>
  <c r="M53" i="77"/>
  <c r="N53" i="77"/>
  <c r="O53" i="77"/>
  <c r="D54" i="77"/>
  <c r="H54" i="77"/>
  <c r="L54" i="77"/>
  <c r="M54" i="77"/>
  <c r="N54" i="77"/>
  <c r="O54" i="77"/>
  <c r="E55" i="77"/>
  <c r="H55" i="77"/>
  <c r="I55" i="77"/>
  <c r="D56" i="77"/>
  <c r="H56" i="77"/>
  <c r="L56" i="77"/>
  <c r="M56" i="77"/>
  <c r="N56" i="77"/>
  <c r="O56" i="77"/>
  <c r="D57" i="77"/>
  <c r="H57" i="77"/>
  <c r="L57" i="77"/>
  <c r="M57" i="77"/>
  <c r="N57" i="77"/>
  <c r="O57" i="77"/>
  <c r="D58" i="77"/>
  <c r="H58" i="77"/>
  <c r="L58" i="77"/>
  <c r="M58" i="77"/>
  <c r="N58" i="77"/>
  <c r="O58" i="77"/>
  <c r="E59" i="77"/>
  <c r="F59" i="77"/>
  <c r="F55" i="77" s="1"/>
  <c r="G59" i="77"/>
  <c r="G55" i="77" s="1"/>
  <c r="H59" i="77"/>
  <c r="I59" i="77"/>
  <c r="J59" i="77"/>
  <c r="J55" i="77" s="1"/>
  <c r="K59" i="77"/>
  <c r="K55" i="77" s="1"/>
  <c r="D60" i="77"/>
  <c r="D59" i="77" s="1"/>
  <c r="H60" i="77"/>
  <c r="L60" i="77"/>
  <c r="L59" i="77" s="1"/>
  <c r="M60" i="77"/>
  <c r="N60" i="77"/>
  <c r="N59" i="77" s="1"/>
  <c r="O60" i="77"/>
  <c r="H61" i="77"/>
  <c r="M61" i="77"/>
  <c r="L61" i="77" s="1"/>
  <c r="N61" i="77"/>
  <c r="O61" i="77"/>
  <c r="O59" i="77" s="1"/>
  <c r="G62" i="77"/>
  <c r="I62" i="77"/>
  <c r="D63" i="77"/>
  <c r="H63" i="77"/>
  <c r="M63" i="77"/>
  <c r="N63" i="77"/>
  <c r="O63" i="77"/>
  <c r="D64" i="77"/>
  <c r="H64" i="77"/>
  <c r="M64" i="77"/>
  <c r="L64" i="77" s="1"/>
  <c r="N64" i="77"/>
  <c r="O64" i="77"/>
  <c r="D65" i="77"/>
  <c r="H65" i="77"/>
  <c r="M65" i="77"/>
  <c r="L65" i="77" s="1"/>
  <c r="N65" i="77"/>
  <c r="O65" i="77"/>
  <c r="E66" i="77"/>
  <c r="E62" i="77" s="1"/>
  <c r="F66" i="77"/>
  <c r="F62" i="77" s="1"/>
  <c r="G66" i="77"/>
  <c r="I66" i="77"/>
  <c r="J66" i="77"/>
  <c r="J62" i="77" s="1"/>
  <c r="K66" i="77"/>
  <c r="K62" i="77" s="1"/>
  <c r="D67" i="77"/>
  <c r="D66" i="77" s="1"/>
  <c r="H67" i="77"/>
  <c r="M67" i="77"/>
  <c r="N67" i="77"/>
  <c r="O67" i="77"/>
  <c r="O66" i="77" s="1"/>
  <c r="O62" i="77" s="1"/>
  <c r="H68" i="77"/>
  <c r="L68" i="77"/>
  <c r="M68" i="77"/>
  <c r="N68" i="77"/>
  <c r="N66" i="77" s="1"/>
  <c r="O68" i="77"/>
  <c r="F69" i="77"/>
  <c r="G69" i="77"/>
  <c r="H69" i="77"/>
  <c r="K69" i="77"/>
  <c r="D70" i="77"/>
  <c r="H70" i="77"/>
  <c r="L70" i="77"/>
  <c r="M70" i="77"/>
  <c r="M69" i="77" s="1"/>
  <c r="N70" i="77"/>
  <c r="O70" i="77"/>
  <c r="D71" i="77"/>
  <c r="H71" i="77"/>
  <c r="L71" i="77"/>
  <c r="M71" i="77"/>
  <c r="N71" i="77"/>
  <c r="O71" i="77"/>
  <c r="O69" i="77" s="1"/>
  <c r="D72" i="77"/>
  <c r="H72" i="77"/>
  <c r="L72" i="77"/>
  <c r="M72" i="77"/>
  <c r="N72" i="77"/>
  <c r="O72" i="77"/>
  <c r="E73" i="77"/>
  <c r="E69" i="77" s="1"/>
  <c r="F73" i="77"/>
  <c r="G73" i="77"/>
  <c r="H73" i="77"/>
  <c r="I73" i="77"/>
  <c r="I69" i="77" s="1"/>
  <c r="J73" i="77"/>
  <c r="J69" i="77" s="1"/>
  <c r="K73" i="77"/>
  <c r="D74" i="77"/>
  <c r="H74" i="77"/>
  <c r="L74" i="77"/>
  <c r="L73" i="77" s="1"/>
  <c r="L69" i="77" s="1"/>
  <c r="M74" i="77"/>
  <c r="N74" i="77"/>
  <c r="O74" i="77"/>
  <c r="O73" i="77" s="1"/>
  <c r="D75" i="77"/>
  <c r="H75" i="77"/>
  <c r="L75" i="77"/>
  <c r="M75" i="77"/>
  <c r="M73" i="77" s="1"/>
  <c r="N75" i="77"/>
  <c r="N73" i="77" s="1"/>
  <c r="O75" i="77"/>
  <c r="E76" i="77"/>
  <c r="F76" i="77"/>
  <c r="H76" i="77"/>
  <c r="I76" i="77"/>
  <c r="J76" i="77"/>
  <c r="N76" i="77"/>
  <c r="D77" i="77"/>
  <c r="H77" i="77"/>
  <c r="L77" i="77"/>
  <c r="M77" i="77"/>
  <c r="N77" i="77"/>
  <c r="O77" i="77"/>
  <c r="D78" i="77"/>
  <c r="H78" i="77"/>
  <c r="L78" i="77"/>
  <c r="M78" i="77"/>
  <c r="N78" i="77"/>
  <c r="O78" i="77"/>
  <c r="D79" i="77"/>
  <c r="H79" i="77"/>
  <c r="L79" i="77"/>
  <c r="M79" i="77"/>
  <c r="N79" i="77"/>
  <c r="O79" i="77"/>
  <c r="E80" i="77"/>
  <c r="F80" i="77"/>
  <c r="G80" i="77"/>
  <c r="G76" i="77" s="1"/>
  <c r="H80" i="77"/>
  <c r="I80" i="77"/>
  <c r="J80" i="77"/>
  <c r="K80" i="77"/>
  <c r="K76" i="77" s="1"/>
  <c r="N80" i="77"/>
  <c r="D81" i="77"/>
  <c r="H81" i="77"/>
  <c r="L81" i="77"/>
  <c r="L80" i="77" s="1"/>
  <c r="M81" i="77"/>
  <c r="M80" i="77" s="1"/>
  <c r="N81" i="77"/>
  <c r="O81" i="77"/>
  <c r="D82" i="77"/>
  <c r="D80" i="77" s="1"/>
  <c r="H82" i="77"/>
  <c r="L82" i="77"/>
  <c r="M82" i="77"/>
  <c r="N82" i="77"/>
  <c r="O82" i="77"/>
  <c r="O80" i="77" s="1"/>
  <c r="F83" i="77"/>
  <c r="G83" i="77"/>
  <c r="H83" i="77"/>
  <c r="K83" i="77"/>
  <c r="N83" i="77"/>
  <c r="D84" i="77"/>
  <c r="D83" i="77" s="1"/>
  <c r="H84" i="77"/>
  <c r="L84" i="77"/>
  <c r="M84" i="77"/>
  <c r="N84" i="77"/>
  <c r="O84" i="77"/>
  <c r="D85" i="77"/>
  <c r="H85" i="77"/>
  <c r="L85" i="77"/>
  <c r="M85" i="77"/>
  <c r="N85" i="77"/>
  <c r="O85" i="77"/>
  <c r="D86" i="77"/>
  <c r="H86" i="77"/>
  <c r="L86" i="77"/>
  <c r="M86" i="77"/>
  <c r="N86" i="77"/>
  <c r="O86" i="77"/>
  <c r="D87" i="77"/>
  <c r="E87" i="77"/>
  <c r="E83" i="77" s="1"/>
  <c r="F87" i="77"/>
  <c r="G87" i="77"/>
  <c r="H87" i="77"/>
  <c r="I87" i="77"/>
  <c r="I83" i="77" s="1"/>
  <c r="H36" i="76" s="1"/>
  <c r="J87" i="77"/>
  <c r="J83" i="77" s="1"/>
  <c r="K87" i="77"/>
  <c r="N87" i="77"/>
  <c r="D88" i="77"/>
  <c r="H88" i="77"/>
  <c r="L88" i="77"/>
  <c r="M88" i="77"/>
  <c r="N88" i="77"/>
  <c r="O88" i="77"/>
  <c r="H89" i="77"/>
  <c r="M89" i="77"/>
  <c r="N89" i="77"/>
  <c r="O89" i="77"/>
  <c r="E90" i="77"/>
  <c r="F90" i="77"/>
  <c r="J90" i="77"/>
  <c r="K90" i="77"/>
  <c r="J37" i="76" s="1"/>
  <c r="D91" i="77"/>
  <c r="D90" i="77" s="1"/>
  <c r="H91" i="77"/>
  <c r="M91" i="77"/>
  <c r="N91" i="77"/>
  <c r="O91" i="77"/>
  <c r="D92" i="77"/>
  <c r="H92" i="77"/>
  <c r="M92" i="77"/>
  <c r="N92" i="77"/>
  <c r="O92" i="77"/>
  <c r="D93" i="77"/>
  <c r="H93" i="77"/>
  <c r="M93" i="77"/>
  <c r="L93" i="77" s="1"/>
  <c r="N93" i="77"/>
  <c r="O93" i="77"/>
  <c r="E94" i="77"/>
  <c r="F94" i="77"/>
  <c r="G94" i="77"/>
  <c r="G90" i="77" s="1"/>
  <c r="I94" i="77"/>
  <c r="I90" i="77" s="1"/>
  <c r="J94" i="77"/>
  <c r="K94" i="77"/>
  <c r="M94" i="77"/>
  <c r="D95" i="77"/>
  <c r="D94" i="77" s="1"/>
  <c r="H95" i="77"/>
  <c r="M95" i="77"/>
  <c r="L95" i="77" s="1"/>
  <c r="N95" i="77"/>
  <c r="O95" i="77"/>
  <c r="O94" i="77" s="1"/>
  <c r="H96" i="77"/>
  <c r="L96" i="77"/>
  <c r="M96" i="77"/>
  <c r="N96" i="77"/>
  <c r="O96" i="77"/>
  <c r="E97" i="77"/>
  <c r="F97" i="77"/>
  <c r="G97" i="77"/>
  <c r="H97" i="77"/>
  <c r="I97" i="77"/>
  <c r="J97" i="77"/>
  <c r="K97" i="77"/>
  <c r="D98" i="77"/>
  <c r="H98" i="77"/>
  <c r="L98" i="77"/>
  <c r="M98" i="77"/>
  <c r="N98" i="77"/>
  <c r="N97" i="77" s="1"/>
  <c r="O98" i="77"/>
  <c r="O97" i="77" s="1"/>
  <c r="D99" i="77"/>
  <c r="H99" i="77"/>
  <c r="L99" i="77"/>
  <c r="M99" i="77"/>
  <c r="M97" i="77" s="1"/>
  <c r="N99" i="77"/>
  <c r="O99" i="77"/>
  <c r="D100" i="77"/>
  <c r="H100" i="77"/>
  <c r="L100" i="77"/>
  <c r="M100" i="77"/>
  <c r="N100" i="77"/>
  <c r="O100" i="77"/>
  <c r="D101" i="77"/>
  <c r="H101" i="77"/>
  <c r="L101" i="77"/>
  <c r="M101" i="77"/>
  <c r="N101" i="77"/>
  <c r="O101" i="77"/>
  <c r="E102" i="77"/>
  <c r="F102" i="77"/>
  <c r="G102" i="77"/>
  <c r="H102" i="77"/>
  <c r="I102" i="77"/>
  <c r="J102" i="77"/>
  <c r="K102" i="77"/>
  <c r="D103" i="77"/>
  <c r="H103" i="77"/>
  <c r="L103" i="77"/>
  <c r="L102" i="77" s="1"/>
  <c r="M103" i="77"/>
  <c r="N103" i="77"/>
  <c r="O103" i="77"/>
  <c r="O102" i="77" s="1"/>
  <c r="D104" i="77"/>
  <c r="H104" i="77"/>
  <c r="L104" i="77"/>
  <c r="M104" i="77"/>
  <c r="M102" i="77" s="1"/>
  <c r="N104" i="77"/>
  <c r="O104" i="77"/>
  <c r="D105" i="77"/>
  <c r="H105" i="77"/>
  <c r="L105" i="77"/>
  <c r="M105" i="77"/>
  <c r="N105" i="77"/>
  <c r="O105" i="77"/>
  <c r="D106" i="77"/>
  <c r="H106" i="77"/>
  <c r="L106" i="77"/>
  <c r="M106" i="77"/>
  <c r="N106" i="77"/>
  <c r="O106" i="77"/>
  <c r="D107" i="77"/>
  <c r="H107" i="77"/>
  <c r="L107" i="77"/>
  <c r="M107" i="77"/>
  <c r="N107" i="77"/>
  <c r="O107" i="77"/>
  <c r="F108" i="77"/>
  <c r="E109" i="77"/>
  <c r="F109" i="77"/>
  <c r="G109" i="77"/>
  <c r="H109" i="77"/>
  <c r="I109" i="77"/>
  <c r="J109" i="77"/>
  <c r="K109" i="77"/>
  <c r="F111" i="77"/>
  <c r="D112" i="77"/>
  <c r="H112" i="77"/>
  <c r="L112" i="77"/>
  <c r="M112" i="77"/>
  <c r="M111" i="77" s="1"/>
  <c r="M163" i="77" s="1"/>
  <c r="N112" i="77"/>
  <c r="O112" i="77"/>
  <c r="D113" i="77"/>
  <c r="H113" i="77"/>
  <c r="L113" i="77"/>
  <c r="Q31" i="77" s="1"/>
  <c r="M113" i="77"/>
  <c r="N113" i="77"/>
  <c r="O113" i="77"/>
  <c r="O111" i="77" s="1"/>
  <c r="O163" i="77" s="1"/>
  <c r="E114" i="77"/>
  <c r="E111" i="77" s="1"/>
  <c r="E163" i="77" s="1"/>
  <c r="F114" i="77"/>
  <c r="G114" i="77"/>
  <c r="G111" i="77" s="1"/>
  <c r="G163" i="77" s="1"/>
  <c r="H114" i="77"/>
  <c r="I114" i="77"/>
  <c r="I111" i="77" s="1"/>
  <c r="I163" i="77" s="1"/>
  <c r="J114" i="77"/>
  <c r="J111" i="77" s="1"/>
  <c r="K114" i="77"/>
  <c r="K111" i="77" s="1"/>
  <c r="D115" i="77"/>
  <c r="H115" i="77"/>
  <c r="L115" i="77"/>
  <c r="L114" i="77" s="1"/>
  <c r="M115" i="77"/>
  <c r="M114" i="77" s="1"/>
  <c r="N115" i="77"/>
  <c r="O115" i="77"/>
  <c r="O114" i="77" s="1"/>
  <c r="D116" i="77"/>
  <c r="H116" i="77"/>
  <c r="L116" i="77"/>
  <c r="M116" i="77"/>
  <c r="N116" i="77"/>
  <c r="O116" i="77"/>
  <c r="D117" i="77"/>
  <c r="H117" i="77"/>
  <c r="L117" i="77"/>
  <c r="M117" i="77"/>
  <c r="N117" i="77"/>
  <c r="O117" i="77"/>
  <c r="D118" i="77"/>
  <c r="H118" i="77"/>
  <c r="L118" i="77"/>
  <c r="M118" i="77"/>
  <c r="N118" i="77"/>
  <c r="O118" i="77"/>
  <c r="E119" i="77"/>
  <c r="F119" i="77"/>
  <c r="G119" i="77"/>
  <c r="H119" i="77"/>
  <c r="I119" i="77"/>
  <c r="J119" i="77"/>
  <c r="K119" i="77"/>
  <c r="D120" i="77"/>
  <c r="H120" i="77"/>
  <c r="L120" i="77"/>
  <c r="L119" i="77" s="1"/>
  <c r="M120" i="77"/>
  <c r="M119" i="77" s="1"/>
  <c r="N120" i="77"/>
  <c r="O120" i="77"/>
  <c r="O119" i="77" s="1"/>
  <c r="D121" i="77"/>
  <c r="H121" i="77"/>
  <c r="L121" i="77"/>
  <c r="M121" i="77"/>
  <c r="N121" i="77"/>
  <c r="O121" i="77"/>
  <c r="D122" i="77"/>
  <c r="H122" i="77"/>
  <c r="L122" i="77"/>
  <c r="M122" i="77"/>
  <c r="N122" i="77"/>
  <c r="O122" i="77"/>
  <c r="E123" i="77"/>
  <c r="F123" i="77"/>
  <c r="G123" i="77"/>
  <c r="H123" i="77"/>
  <c r="I123" i="77"/>
  <c r="J123" i="77"/>
  <c r="K123" i="77"/>
  <c r="D124" i="77"/>
  <c r="H124" i="77"/>
  <c r="L124" i="77"/>
  <c r="L123" i="77" s="1"/>
  <c r="M124" i="77"/>
  <c r="M123" i="77" s="1"/>
  <c r="N124" i="77"/>
  <c r="O124" i="77"/>
  <c r="O123" i="77" s="1"/>
  <c r="D125" i="77"/>
  <c r="H125" i="77"/>
  <c r="L125" i="77"/>
  <c r="M125" i="77"/>
  <c r="N125" i="77"/>
  <c r="O125" i="77"/>
  <c r="D126" i="77"/>
  <c r="H126" i="77"/>
  <c r="L126" i="77"/>
  <c r="M126" i="77"/>
  <c r="N126" i="77"/>
  <c r="O126" i="77"/>
  <c r="E127" i="77"/>
  <c r="F127" i="77"/>
  <c r="G127" i="77"/>
  <c r="H127" i="77"/>
  <c r="I127" i="77"/>
  <c r="J127" i="77"/>
  <c r="K127" i="77"/>
  <c r="D128" i="77"/>
  <c r="H128" i="77"/>
  <c r="L128" i="77"/>
  <c r="M128" i="77"/>
  <c r="M127" i="77" s="1"/>
  <c r="N128" i="77"/>
  <c r="O128" i="77"/>
  <c r="O127" i="77" s="1"/>
  <c r="D129" i="77"/>
  <c r="H129" i="77"/>
  <c r="L129" i="77"/>
  <c r="M129" i="77"/>
  <c r="N129" i="77"/>
  <c r="O129" i="77"/>
  <c r="D130" i="77"/>
  <c r="H130" i="77"/>
  <c r="L130" i="77"/>
  <c r="M130" i="77"/>
  <c r="N130" i="77"/>
  <c r="O130" i="77"/>
  <c r="E131" i="77"/>
  <c r="F131" i="77"/>
  <c r="G131" i="77"/>
  <c r="H131" i="77"/>
  <c r="I131" i="77"/>
  <c r="J131" i="77"/>
  <c r="K131" i="77"/>
  <c r="D132" i="77"/>
  <c r="H132" i="77"/>
  <c r="L132" i="77"/>
  <c r="M132" i="77"/>
  <c r="M131" i="77" s="1"/>
  <c r="N132" i="77"/>
  <c r="O132" i="77"/>
  <c r="O131" i="77" s="1"/>
  <c r="D133" i="77"/>
  <c r="H133" i="77"/>
  <c r="L133" i="77"/>
  <c r="M133" i="77"/>
  <c r="N133" i="77"/>
  <c r="O133" i="77"/>
  <c r="D134" i="77"/>
  <c r="H134" i="77"/>
  <c r="L134" i="77"/>
  <c r="M134" i="77"/>
  <c r="N134" i="77"/>
  <c r="O134" i="77"/>
  <c r="E135" i="77"/>
  <c r="F135" i="77"/>
  <c r="G135" i="77"/>
  <c r="H135" i="77"/>
  <c r="I135" i="77"/>
  <c r="J135" i="77"/>
  <c r="K135" i="77"/>
  <c r="D136" i="77"/>
  <c r="H136" i="77"/>
  <c r="L136" i="77"/>
  <c r="L135" i="77" s="1"/>
  <c r="M136" i="77"/>
  <c r="N136" i="77"/>
  <c r="O136" i="77"/>
  <c r="O135" i="77" s="1"/>
  <c r="D137" i="77"/>
  <c r="H137" i="77"/>
  <c r="L137" i="77"/>
  <c r="M137" i="77"/>
  <c r="M135" i="77" s="1"/>
  <c r="N137" i="77"/>
  <c r="O137" i="77"/>
  <c r="D138" i="77"/>
  <c r="H138" i="77"/>
  <c r="L138" i="77"/>
  <c r="M138" i="77"/>
  <c r="N138" i="77"/>
  <c r="O138" i="77"/>
  <c r="E139" i="77"/>
  <c r="F139" i="77"/>
  <c r="G139" i="77"/>
  <c r="H139" i="77"/>
  <c r="I139" i="77"/>
  <c r="J139" i="77"/>
  <c r="K139" i="77"/>
  <c r="D140" i="77"/>
  <c r="H140" i="77"/>
  <c r="L140" i="77"/>
  <c r="L139" i="77" s="1"/>
  <c r="M140" i="77"/>
  <c r="M139" i="77" s="1"/>
  <c r="N140" i="77"/>
  <c r="O140" i="77"/>
  <c r="D141" i="77"/>
  <c r="H141" i="77"/>
  <c r="L141" i="77"/>
  <c r="M141" i="77"/>
  <c r="N141" i="77"/>
  <c r="O141" i="77"/>
  <c r="O139" i="77" s="1"/>
  <c r="D142" i="77"/>
  <c r="H142" i="77"/>
  <c r="L142" i="77"/>
  <c r="M142" i="77"/>
  <c r="N142" i="77"/>
  <c r="O142" i="77"/>
  <c r="E143" i="77"/>
  <c r="F143" i="77"/>
  <c r="G143" i="77"/>
  <c r="H143" i="77"/>
  <c r="I143" i="77"/>
  <c r="J143" i="77"/>
  <c r="K143" i="77"/>
  <c r="D144" i="77"/>
  <c r="H144" i="77"/>
  <c r="L144" i="77"/>
  <c r="M144" i="77"/>
  <c r="N144" i="77"/>
  <c r="O144" i="77"/>
  <c r="O143" i="77" s="1"/>
  <c r="D145" i="77"/>
  <c r="H145" i="77"/>
  <c r="L145" i="77"/>
  <c r="M145" i="77"/>
  <c r="M143" i="77" s="1"/>
  <c r="N145" i="77"/>
  <c r="O145" i="77"/>
  <c r="D146" i="77"/>
  <c r="H146" i="77"/>
  <c r="L146" i="77"/>
  <c r="M146" i="77"/>
  <c r="N146" i="77"/>
  <c r="O146" i="77"/>
  <c r="E147" i="77"/>
  <c r="F147" i="77"/>
  <c r="G147" i="77"/>
  <c r="H147" i="77"/>
  <c r="I147" i="77"/>
  <c r="J147" i="77"/>
  <c r="K147" i="77"/>
  <c r="D148" i="77"/>
  <c r="H148" i="77"/>
  <c r="L148" i="77"/>
  <c r="M148" i="77"/>
  <c r="M147" i="77" s="1"/>
  <c r="N148" i="77"/>
  <c r="O148" i="77"/>
  <c r="D149" i="77"/>
  <c r="H149" i="77"/>
  <c r="L149" i="77"/>
  <c r="M149" i="77"/>
  <c r="N149" i="77"/>
  <c r="O149" i="77"/>
  <c r="O147" i="77" s="1"/>
  <c r="D150" i="77"/>
  <c r="H150" i="77"/>
  <c r="L150" i="77"/>
  <c r="M150" i="77"/>
  <c r="N150" i="77"/>
  <c r="O150" i="77"/>
  <c r="E151" i="77"/>
  <c r="F151" i="77"/>
  <c r="G151" i="77"/>
  <c r="H151" i="77"/>
  <c r="I151" i="77"/>
  <c r="J151" i="77"/>
  <c r="K151" i="77"/>
  <c r="D152" i="77"/>
  <c r="H152" i="77"/>
  <c r="L152" i="77"/>
  <c r="L151" i="77" s="1"/>
  <c r="M152" i="77"/>
  <c r="N152" i="77"/>
  <c r="O152" i="77"/>
  <c r="O151" i="77" s="1"/>
  <c r="D153" i="77"/>
  <c r="H153" i="77"/>
  <c r="L153" i="77"/>
  <c r="M153" i="77"/>
  <c r="M151" i="77" s="1"/>
  <c r="N153" i="77"/>
  <c r="O153" i="77"/>
  <c r="D154" i="77"/>
  <c r="H154" i="77"/>
  <c r="L154" i="77"/>
  <c r="M154" i="77"/>
  <c r="N154" i="77"/>
  <c r="O154" i="77"/>
  <c r="E155" i="77"/>
  <c r="F155" i="77"/>
  <c r="G155" i="77"/>
  <c r="H155" i="77"/>
  <c r="I155" i="77"/>
  <c r="J155" i="77"/>
  <c r="K155" i="77"/>
  <c r="D156" i="77"/>
  <c r="H156" i="77"/>
  <c r="L156" i="77"/>
  <c r="L155" i="77" s="1"/>
  <c r="M156" i="77"/>
  <c r="M155" i="77" s="1"/>
  <c r="N156" i="77"/>
  <c r="O156" i="77"/>
  <c r="D157" i="77"/>
  <c r="H157" i="77"/>
  <c r="L157" i="77"/>
  <c r="M157" i="77"/>
  <c r="N157" i="77"/>
  <c r="O157" i="77"/>
  <c r="O155" i="77" s="1"/>
  <c r="D158" i="77"/>
  <c r="H158" i="77"/>
  <c r="L158" i="77"/>
  <c r="M158" i="77"/>
  <c r="N158" i="77"/>
  <c r="O158" i="77"/>
  <c r="E159" i="77"/>
  <c r="F159" i="77"/>
  <c r="G159" i="77"/>
  <c r="H159" i="77"/>
  <c r="I159" i="77"/>
  <c r="J159" i="77"/>
  <c r="K159" i="77"/>
  <c r="D160" i="77"/>
  <c r="H160" i="77"/>
  <c r="L160" i="77"/>
  <c r="M160" i="77"/>
  <c r="N160" i="77"/>
  <c r="O160" i="77"/>
  <c r="O159" i="77" s="1"/>
  <c r="D161" i="77"/>
  <c r="H161" i="77"/>
  <c r="L161" i="77"/>
  <c r="M161" i="77"/>
  <c r="M159" i="77" s="1"/>
  <c r="N161" i="77"/>
  <c r="O161" i="77"/>
  <c r="D162" i="77"/>
  <c r="H162" i="77"/>
  <c r="L162" i="77"/>
  <c r="M162" i="77"/>
  <c r="N162" i="77"/>
  <c r="O162" i="77"/>
  <c r="F163" i="77"/>
  <c r="E164" i="77"/>
  <c r="F164" i="77"/>
  <c r="G164" i="77"/>
  <c r="H164" i="77"/>
  <c r="I164" i="77"/>
  <c r="J164" i="77"/>
  <c r="K164" i="77"/>
  <c r="L164" i="77"/>
  <c r="M164" i="77"/>
  <c r="O164" i="77"/>
  <c r="D166" i="77"/>
  <c r="D170" i="77" s="1"/>
  <c r="E166" i="77"/>
  <c r="F166" i="77"/>
  <c r="G166" i="77"/>
  <c r="G170" i="77" s="1"/>
  <c r="H166" i="77"/>
  <c r="I166" i="77"/>
  <c r="J166" i="77"/>
  <c r="J170" i="77" s="1"/>
  <c r="K166" i="77"/>
  <c r="K170" i="77" s="1"/>
  <c r="L166" i="77"/>
  <c r="D167" i="77"/>
  <c r="H167" i="77"/>
  <c r="L167" i="77"/>
  <c r="M167" i="77"/>
  <c r="M166" i="77" s="1"/>
  <c r="M170" i="77" s="1"/>
  <c r="N167" i="77"/>
  <c r="O167" i="77"/>
  <c r="D168" i="77"/>
  <c r="D171" i="77" s="1"/>
  <c r="H168" i="77"/>
  <c r="L168" i="77"/>
  <c r="M168" i="77"/>
  <c r="N168" i="77"/>
  <c r="N171" i="77" s="1"/>
  <c r="O168" i="77"/>
  <c r="O171" i="77" s="1"/>
  <c r="D169" i="77"/>
  <c r="H169" i="77"/>
  <c r="L169" i="77"/>
  <c r="M169" i="77"/>
  <c r="N169" i="77"/>
  <c r="O169" i="77"/>
  <c r="E170" i="77"/>
  <c r="F170" i="77"/>
  <c r="H170" i="77"/>
  <c r="I170" i="77"/>
  <c r="E171" i="77"/>
  <c r="F171" i="77"/>
  <c r="G171" i="77"/>
  <c r="H171" i="77"/>
  <c r="I171" i="77"/>
  <c r="J171" i="77"/>
  <c r="K171" i="77"/>
  <c r="L171" i="77"/>
  <c r="M171" i="77"/>
  <c r="E173" i="77"/>
  <c r="H173" i="77"/>
  <c r="I173" i="77"/>
  <c r="D174" i="77"/>
  <c r="D173" i="77" s="1"/>
  <c r="H174" i="77"/>
  <c r="L174" i="77"/>
  <c r="L173" i="77" s="1"/>
  <c r="M174" i="77"/>
  <c r="N174" i="77"/>
  <c r="N173" i="77" s="1"/>
  <c r="O174" i="77"/>
  <c r="O173" i="77" s="1"/>
  <c r="E175" i="77"/>
  <c r="F175" i="77"/>
  <c r="F173" i="77" s="1"/>
  <c r="G175" i="77"/>
  <c r="G173" i="77" s="1"/>
  <c r="H175" i="77"/>
  <c r="I175" i="77"/>
  <c r="J175" i="77"/>
  <c r="J173" i="77" s="1"/>
  <c r="J253" i="77" s="1"/>
  <c r="K175" i="77"/>
  <c r="K173" i="77" s="1"/>
  <c r="D176" i="77"/>
  <c r="D175" i="77" s="1"/>
  <c r="H176" i="77"/>
  <c r="L176" i="77"/>
  <c r="L175" i="77" s="1"/>
  <c r="M176" i="77"/>
  <c r="M175" i="77" s="1"/>
  <c r="M173" i="77" s="1"/>
  <c r="N176" i="77"/>
  <c r="N175" i="77" s="1"/>
  <c r="O176" i="77"/>
  <c r="D177" i="77"/>
  <c r="H177" i="77"/>
  <c r="L177" i="77"/>
  <c r="M177" i="77"/>
  <c r="N177" i="77"/>
  <c r="O177" i="77"/>
  <c r="O175" i="77" s="1"/>
  <c r="D178" i="77"/>
  <c r="H178" i="77"/>
  <c r="L178" i="77"/>
  <c r="M178" i="77"/>
  <c r="N178" i="77"/>
  <c r="O178" i="77"/>
  <c r="D179" i="77"/>
  <c r="H179" i="77"/>
  <c r="L179" i="77"/>
  <c r="M179" i="77"/>
  <c r="N179" i="77"/>
  <c r="O179" i="77"/>
  <c r="E180" i="77"/>
  <c r="F180" i="77"/>
  <c r="G180" i="77"/>
  <c r="H180" i="77"/>
  <c r="I180" i="77"/>
  <c r="J180" i="77"/>
  <c r="K180" i="77"/>
  <c r="N180" i="77"/>
  <c r="D181" i="77"/>
  <c r="H181" i="77"/>
  <c r="L181" i="77"/>
  <c r="L180" i="77" s="1"/>
  <c r="M181" i="77"/>
  <c r="M180" i="77" s="1"/>
  <c r="N181" i="77"/>
  <c r="O181" i="77"/>
  <c r="D182" i="77"/>
  <c r="D180" i="77" s="1"/>
  <c r="H182" i="77"/>
  <c r="L182" i="77"/>
  <c r="M182" i="77"/>
  <c r="N182" i="77"/>
  <c r="O182" i="77"/>
  <c r="O180" i="77" s="1"/>
  <c r="D183" i="77"/>
  <c r="H183" i="77"/>
  <c r="L183" i="77"/>
  <c r="M183" i="77"/>
  <c r="N183" i="77"/>
  <c r="O183" i="77"/>
  <c r="E184" i="77"/>
  <c r="F184" i="77"/>
  <c r="G184" i="77"/>
  <c r="H184" i="77"/>
  <c r="I184" i="77"/>
  <c r="J184" i="77"/>
  <c r="K184" i="77"/>
  <c r="N184" i="77"/>
  <c r="D185" i="77"/>
  <c r="H185" i="77"/>
  <c r="L185" i="77"/>
  <c r="L184" i="77" s="1"/>
  <c r="M185" i="77"/>
  <c r="N185" i="77"/>
  <c r="O185" i="77"/>
  <c r="O184" i="77" s="1"/>
  <c r="D186" i="77"/>
  <c r="D184" i="77" s="1"/>
  <c r="H186" i="77"/>
  <c r="L186" i="77"/>
  <c r="M186" i="77"/>
  <c r="M184" i="77" s="1"/>
  <c r="N186" i="77"/>
  <c r="O186" i="77"/>
  <c r="D187" i="77"/>
  <c r="H187" i="77"/>
  <c r="L187" i="77"/>
  <c r="M187" i="77"/>
  <c r="N187" i="77"/>
  <c r="O187" i="77"/>
  <c r="D188" i="77"/>
  <c r="H188" i="77"/>
  <c r="L188" i="77"/>
  <c r="M188" i="77"/>
  <c r="N188" i="77"/>
  <c r="O188" i="77"/>
  <c r="D189" i="77"/>
  <c r="H189" i="77"/>
  <c r="L189" i="77"/>
  <c r="M189" i="77"/>
  <c r="N189" i="77"/>
  <c r="O189" i="77"/>
  <c r="E190" i="77"/>
  <c r="F190" i="77"/>
  <c r="G190" i="77"/>
  <c r="H190" i="77"/>
  <c r="I190" i="77"/>
  <c r="J190" i="77"/>
  <c r="K190" i="77"/>
  <c r="N190" i="77"/>
  <c r="D191" i="77"/>
  <c r="H191" i="77"/>
  <c r="L191" i="77"/>
  <c r="L190" i="77" s="1"/>
  <c r="M191" i="77"/>
  <c r="M190" i="77" s="1"/>
  <c r="N191" i="77"/>
  <c r="O191" i="77"/>
  <c r="D192" i="77"/>
  <c r="D190" i="77" s="1"/>
  <c r="H192" i="77"/>
  <c r="L192" i="77"/>
  <c r="M192" i="77"/>
  <c r="N192" i="77"/>
  <c r="O192" i="77"/>
  <c r="O190" i="77" s="1"/>
  <c r="D193" i="77"/>
  <c r="H193" i="77"/>
  <c r="L193" i="77"/>
  <c r="M193" i="77"/>
  <c r="N193" i="77"/>
  <c r="O193" i="77"/>
  <c r="D194" i="77"/>
  <c r="H194" i="77"/>
  <c r="L194" i="77"/>
  <c r="M194" i="77"/>
  <c r="N194" i="77"/>
  <c r="O194" i="77"/>
  <c r="D195" i="77"/>
  <c r="H195" i="77"/>
  <c r="L195" i="77"/>
  <c r="M195" i="77"/>
  <c r="N195" i="77"/>
  <c r="O195" i="77"/>
  <c r="E196" i="77"/>
  <c r="F196" i="77"/>
  <c r="G196" i="77"/>
  <c r="H196" i="77"/>
  <c r="I196" i="77"/>
  <c r="J196" i="77"/>
  <c r="K196" i="77"/>
  <c r="N196" i="77"/>
  <c r="D197" i="77"/>
  <c r="H197" i="77"/>
  <c r="L197" i="77"/>
  <c r="M197" i="77"/>
  <c r="N197" i="77"/>
  <c r="O197" i="77"/>
  <c r="O196" i="77" s="1"/>
  <c r="D198" i="77"/>
  <c r="D196" i="77" s="1"/>
  <c r="H198" i="77"/>
  <c r="M198" i="77"/>
  <c r="M196" i="77" s="1"/>
  <c r="N198" i="77"/>
  <c r="O198" i="77"/>
  <c r="D199" i="77"/>
  <c r="H199" i="77"/>
  <c r="L199" i="77"/>
  <c r="M199" i="77"/>
  <c r="N199" i="77"/>
  <c r="O199" i="77"/>
  <c r="E200" i="77"/>
  <c r="F200" i="77"/>
  <c r="G200" i="77"/>
  <c r="H200" i="77"/>
  <c r="I200" i="77"/>
  <c r="J200" i="77"/>
  <c r="K200" i="77"/>
  <c r="D201" i="77"/>
  <c r="H201" i="77"/>
  <c r="L201" i="77"/>
  <c r="L200" i="77" s="1"/>
  <c r="M201" i="77"/>
  <c r="M200" i="77" s="1"/>
  <c r="N201" i="77"/>
  <c r="O201" i="77"/>
  <c r="D202" i="77"/>
  <c r="H202" i="77"/>
  <c r="L202" i="77"/>
  <c r="M202" i="77"/>
  <c r="N202" i="77"/>
  <c r="N200" i="77" s="1"/>
  <c r="O202" i="77"/>
  <c r="O200" i="77" s="1"/>
  <c r="E203" i="77"/>
  <c r="F203" i="77"/>
  <c r="G203" i="77"/>
  <c r="H203" i="77"/>
  <c r="I203" i="77"/>
  <c r="J203" i="77"/>
  <c r="K203" i="77"/>
  <c r="O203" i="77"/>
  <c r="D204" i="77"/>
  <c r="H204" i="77"/>
  <c r="M204" i="77"/>
  <c r="N204" i="77"/>
  <c r="O204" i="77"/>
  <c r="D205" i="77"/>
  <c r="D203" i="77" s="1"/>
  <c r="H205" i="77"/>
  <c r="H254" i="77" s="1"/>
  <c r="M205" i="77"/>
  <c r="L205" i="77" s="1"/>
  <c r="N205" i="77"/>
  <c r="N203" i="77" s="1"/>
  <c r="O205" i="77"/>
  <c r="D206" i="77"/>
  <c r="H206" i="77"/>
  <c r="L206" i="77"/>
  <c r="M206" i="77"/>
  <c r="N206" i="77"/>
  <c r="O206" i="77"/>
  <c r="E207" i="77"/>
  <c r="F207" i="77"/>
  <c r="G207" i="77"/>
  <c r="H207" i="77"/>
  <c r="I207" i="77"/>
  <c r="J207" i="77"/>
  <c r="K207" i="77"/>
  <c r="D208" i="77"/>
  <c r="D207" i="77" s="1"/>
  <c r="H208" i="77"/>
  <c r="M208" i="77"/>
  <c r="N208" i="77"/>
  <c r="N207" i="77" s="1"/>
  <c r="O208" i="77"/>
  <c r="O207" i="77" s="1"/>
  <c r="D209" i="77"/>
  <c r="H209" i="77"/>
  <c r="M209" i="77"/>
  <c r="N209" i="77"/>
  <c r="O209" i="77"/>
  <c r="O254" i="77" s="1"/>
  <c r="E210" i="77"/>
  <c r="F210" i="77"/>
  <c r="G210" i="77"/>
  <c r="I210" i="77"/>
  <c r="J210" i="77"/>
  <c r="K210" i="77"/>
  <c r="M210" i="77"/>
  <c r="D211" i="77"/>
  <c r="D210" i="77" s="1"/>
  <c r="H211" i="77"/>
  <c r="M211" i="77"/>
  <c r="N211" i="77"/>
  <c r="N210" i="77" s="1"/>
  <c r="O211" i="77"/>
  <c r="O210" i="77" s="1"/>
  <c r="D212" i="77"/>
  <c r="H212" i="77"/>
  <c r="L212" i="77"/>
  <c r="M212" i="77"/>
  <c r="N212" i="77"/>
  <c r="O212" i="77"/>
  <c r="D213" i="77"/>
  <c r="H213" i="77"/>
  <c r="M213" i="77"/>
  <c r="N213" i="77"/>
  <c r="O213" i="77"/>
  <c r="D214" i="77"/>
  <c r="H214" i="77"/>
  <c r="M214" i="77"/>
  <c r="L214" i="77" s="1"/>
  <c r="N214" i="77"/>
  <c r="O214" i="77"/>
  <c r="D215" i="77"/>
  <c r="H215" i="77"/>
  <c r="M215" i="77"/>
  <c r="L215" i="77" s="1"/>
  <c r="N215" i="77"/>
  <c r="O215" i="77"/>
  <c r="E216" i="77"/>
  <c r="F216" i="77"/>
  <c r="G216" i="77"/>
  <c r="I216" i="77"/>
  <c r="J216" i="77"/>
  <c r="I65" i="76" s="1"/>
  <c r="M65" i="76" s="1"/>
  <c r="K216" i="77"/>
  <c r="N216" i="77"/>
  <c r="D217" i="77"/>
  <c r="H217" i="77"/>
  <c r="L217" i="77"/>
  <c r="M217" i="77"/>
  <c r="M216" i="77" s="1"/>
  <c r="N217" i="77"/>
  <c r="O217" i="77"/>
  <c r="D218" i="77"/>
  <c r="H218" i="77"/>
  <c r="M218" i="77"/>
  <c r="N218" i="77"/>
  <c r="O218" i="77"/>
  <c r="O216" i="77" s="1"/>
  <c r="D219" i="77"/>
  <c r="H219" i="77"/>
  <c r="M219" i="77"/>
  <c r="N219" i="77"/>
  <c r="O219" i="77"/>
  <c r="E220" i="77"/>
  <c r="F220" i="77"/>
  <c r="G220" i="77"/>
  <c r="F67" i="76" s="1"/>
  <c r="I220" i="77"/>
  <c r="K220" i="77"/>
  <c r="N220" i="77"/>
  <c r="D221" i="77"/>
  <c r="H221" i="77"/>
  <c r="M221" i="77"/>
  <c r="N221" i="77"/>
  <c r="O221" i="77"/>
  <c r="D222" i="77"/>
  <c r="D220" i="77" s="1"/>
  <c r="H222" i="77"/>
  <c r="M222" i="77"/>
  <c r="N222" i="77"/>
  <c r="O222" i="77"/>
  <c r="D223" i="77"/>
  <c r="H223" i="77"/>
  <c r="M223" i="77"/>
  <c r="N223" i="77"/>
  <c r="O223" i="77"/>
  <c r="L223" i="77" s="1"/>
  <c r="E224" i="77"/>
  <c r="F224" i="77"/>
  <c r="G224" i="77"/>
  <c r="I224" i="77"/>
  <c r="J224" i="77"/>
  <c r="K224" i="77"/>
  <c r="D225" i="77"/>
  <c r="H225" i="77"/>
  <c r="L225" i="77"/>
  <c r="L224" i="77" s="1"/>
  <c r="M225" i="77"/>
  <c r="M224" i="77" s="1"/>
  <c r="N225" i="77"/>
  <c r="O225" i="77"/>
  <c r="D226" i="77"/>
  <c r="H226" i="77"/>
  <c r="L226" i="77"/>
  <c r="M226" i="77"/>
  <c r="N226" i="77"/>
  <c r="N224" i="77" s="1"/>
  <c r="O226" i="77"/>
  <c r="O224" i="77" s="1"/>
  <c r="D227" i="77"/>
  <c r="E227" i="77"/>
  <c r="F227" i="77"/>
  <c r="G227" i="77"/>
  <c r="H227" i="77"/>
  <c r="I227" i="77"/>
  <c r="J227" i="77"/>
  <c r="I70" i="76" s="1"/>
  <c r="K227" i="77"/>
  <c r="O227" i="77"/>
  <c r="D228" i="77"/>
  <c r="H228" i="77"/>
  <c r="M228" i="77"/>
  <c r="N228" i="77"/>
  <c r="O228" i="77"/>
  <c r="D229" i="77"/>
  <c r="H229" i="77"/>
  <c r="M229" i="77"/>
  <c r="N229" i="77"/>
  <c r="N227" i="77" s="1"/>
  <c r="O229" i="77"/>
  <c r="L229" i="77" s="1"/>
  <c r="D230" i="77"/>
  <c r="H230" i="77"/>
  <c r="M230" i="77"/>
  <c r="L230" i="77" s="1"/>
  <c r="N230" i="77"/>
  <c r="O230" i="77"/>
  <c r="E231" i="77"/>
  <c r="F231" i="77"/>
  <c r="G231" i="77"/>
  <c r="I231" i="77"/>
  <c r="H231" i="77" s="1"/>
  <c r="J231" i="77"/>
  <c r="K231" i="77"/>
  <c r="M231" i="77"/>
  <c r="D232" i="77"/>
  <c r="H232" i="77"/>
  <c r="L232" i="77"/>
  <c r="L231" i="77" s="1"/>
  <c r="M232" i="77"/>
  <c r="N232" i="77"/>
  <c r="O232" i="77"/>
  <c r="O231" i="77" s="1"/>
  <c r="D233" i="77"/>
  <c r="H233" i="77"/>
  <c r="L233" i="77"/>
  <c r="M233" i="77"/>
  <c r="N233" i="77"/>
  <c r="O233" i="77"/>
  <c r="D234" i="77"/>
  <c r="E234" i="77"/>
  <c r="F234" i="77"/>
  <c r="E73" i="76" s="1"/>
  <c r="G234" i="77"/>
  <c r="H234" i="77"/>
  <c r="I234" i="77"/>
  <c r="J234" i="77"/>
  <c r="K234" i="77"/>
  <c r="N234" i="77"/>
  <c r="D235" i="77"/>
  <c r="H235" i="77"/>
  <c r="M235" i="77"/>
  <c r="N235" i="77"/>
  <c r="O235" i="77"/>
  <c r="D236" i="77"/>
  <c r="H236" i="77"/>
  <c r="M236" i="77"/>
  <c r="N236" i="77"/>
  <c r="O236" i="77"/>
  <c r="D237" i="77"/>
  <c r="H237" i="77"/>
  <c r="M237" i="77"/>
  <c r="N237" i="77"/>
  <c r="O237" i="77"/>
  <c r="L237" i="77" s="1"/>
  <c r="D238" i="77"/>
  <c r="H238" i="77"/>
  <c r="M238" i="77"/>
  <c r="L238" i="77" s="1"/>
  <c r="N238" i="77"/>
  <c r="O238" i="77"/>
  <c r="E239" i="77"/>
  <c r="F239" i="77"/>
  <c r="G239" i="77"/>
  <c r="I239" i="77"/>
  <c r="H239" i="77" s="1"/>
  <c r="J239" i="77"/>
  <c r="K239" i="77"/>
  <c r="M239" i="77"/>
  <c r="D240" i="77"/>
  <c r="D239" i="77" s="1"/>
  <c r="H240" i="77"/>
  <c r="L240" i="77"/>
  <c r="M240" i="77"/>
  <c r="N240" i="77"/>
  <c r="N239" i="77" s="1"/>
  <c r="O240" i="77"/>
  <c r="O239" i="77" s="1"/>
  <c r="D241" i="77"/>
  <c r="H241" i="77"/>
  <c r="L241" i="77"/>
  <c r="M241" i="77"/>
  <c r="N241" i="77"/>
  <c r="O241" i="77"/>
  <c r="D242" i="77"/>
  <c r="E242" i="77"/>
  <c r="F242" i="77"/>
  <c r="G242" i="77"/>
  <c r="H242" i="77"/>
  <c r="I242" i="77"/>
  <c r="J242" i="77"/>
  <c r="K242" i="77"/>
  <c r="N242" i="77"/>
  <c r="D243" i="77"/>
  <c r="H243" i="77"/>
  <c r="M243" i="77"/>
  <c r="N243" i="77"/>
  <c r="O243" i="77"/>
  <c r="D244" i="77"/>
  <c r="H244" i="77"/>
  <c r="M244" i="77"/>
  <c r="N244" i="77"/>
  <c r="O244" i="77"/>
  <c r="E245" i="77"/>
  <c r="D78" i="76" s="1"/>
  <c r="F245" i="77"/>
  <c r="G245" i="77"/>
  <c r="I245" i="77"/>
  <c r="H245" i="77" s="1"/>
  <c r="J245" i="77"/>
  <c r="K245" i="77"/>
  <c r="M245" i="77"/>
  <c r="D246" i="77"/>
  <c r="H246" i="77"/>
  <c r="L246" i="77"/>
  <c r="L245" i="77" s="1"/>
  <c r="M246" i="77"/>
  <c r="N246" i="77"/>
  <c r="O246" i="77"/>
  <c r="O245" i="77" s="1"/>
  <c r="D247" i="77"/>
  <c r="H247" i="77"/>
  <c r="L247" i="77"/>
  <c r="M247" i="77"/>
  <c r="N247" i="77"/>
  <c r="O247" i="77"/>
  <c r="D248" i="77"/>
  <c r="H248" i="77"/>
  <c r="L248" i="77"/>
  <c r="M248" i="77"/>
  <c r="N248" i="77"/>
  <c r="O248" i="77"/>
  <c r="D249" i="77"/>
  <c r="H249" i="77"/>
  <c r="L249" i="77"/>
  <c r="M249" i="77"/>
  <c r="N249" i="77"/>
  <c r="O249" i="77"/>
  <c r="D250" i="77"/>
  <c r="E250" i="77"/>
  <c r="F250" i="77"/>
  <c r="G250" i="77"/>
  <c r="H250" i="77"/>
  <c r="I250" i="77"/>
  <c r="J250" i="77"/>
  <c r="I81" i="76" s="1"/>
  <c r="K250" i="77"/>
  <c r="N250" i="77"/>
  <c r="D251" i="77"/>
  <c r="H251" i="77"/>
  <c r="M251" i="77"/>
  <c r="N251" i="77"/>
  <c r="O251" i="77"/>
  <c r="D252" i="77"/>
  <c r="H252" i="77"/>
  <c r="M252" i="77"/>
  <c r="N252" i="77"/>
  <c r="O252" i="77"/>
  <c r="E254" i="77"/>
  <c r="F254" i="77"/>
  <c r="G254" i="77"/>
  <c r="I254" i="77"/>
  <c r="J254" i="77"/>
  <c r="K254" i="77"/>
  <c r="N254" i="77"/>
  <c r="E256" i="77"/>
  <c r="F256" i="77"/>
  <c r="G256" i="77"/>
  <c r="I256" i="77"/>
  <c r="J256" i="77"/>
  <c r="K256" i="77"/>
  <c r="N256" i="77"/>
  <c r="O256" i="77"/>
  <c r="D257" i="77"/>
  <c r="D256" i="77" s="1"/>
  <c r="D259" i="77" s="1"/>
  <c r="H257" i="77"/>
  <c r="M257" i="77"/>
  <c r="N257" i="77"/>
  <c r="O257" i="77"/>
  <c r="L257" i="77" s="1"/>
  <c r="D258" i="77"/>
  <c r="H258" i="77"/>
  <c r="M258" i="77"/>
  <c r="L258" i="77" s="1"/>
  <c r="N258" i="77"/>
  <c r="O258" i="77"/>
  <c r="E259" i="77"/>
  <c r="F259" i="77"/>
  <c r="G259" i="77"/>
  <c r="J259" i="77"/>
  <c r="K259" i="77"/>
  <c r="N259" i="77"/>
  <c r="O259" i="77"/>
  <c r="D261" i="77"/>
  <c r="H261" i="77"/>
  <c r="M261" i="77"/>
  <c r="N261" i="77"/>
  <c r="O261" i="77"/>
  <c r="E262" i="77"/>
  <c r="F262" i="77"/>
  <c r="G262" i="77"/>
  <c r="I262" i="77"/>
  <c r="J262" i="77"/>
  <c r="K262" i="77"/>
  <c r="H262" i="77" s="1"/>
  <c r="D263" i="77"/>
  <c r="D262" i="77" s="1"/>
  <c r="H263" i="77"/>
  <c r="L263" i="77"/>
  <c r="M263" i="77"/>
  <c r="N263" i="77"/>
  <c r="N262" i="77" s="1"/>
  <c r="O263" i="77"/>
  <c r="H264" i="77"/>
  <c r="M264" i="77"/>
  <c r="N264" i="77"/>
  <c r="O264" i="77"/>
  <c r="O262" i="77" s="1"/>
  <c r="D265" i="77"/>
  <c r="H265" i="77"/>
  <c r="M265" i="77"/>
  <c r="L265" i="77" s="1"/>
  <c r="N265" i="77"/>
  <c r="O265" i="77"/>
  <c r="D266" i="77"/>
  <c r="H266" i="77"/>
  <c r="L266" i="77"/>
  <c r="M266" i="77"/>
  <c r="N266" i="77"/>
  <c r="O266" i="77"/>
  <c r="D267" i="77"/>
  <c r="H267" i="77"/>
  <c r="M267" i="77"/>
  <c r="L267" i="77" s="1"/>
  <c r="N267" i="77"/>
  <c r="O267" i="77"/>
  <c r="E268" i="77"/>
  <c r="F268" i="77"/>
  <c r="G268" i="77"/>
  <c r="I268" i="77"/>
  <c r="J268" i="77"/>
  <c r="K268" i="77"/>
  <c r="K283" i="77" s="1"/>
  <c r="N268" i="77"/>
  <c r="D269" i="77"/>
  <c r="H269" i="77"/>
  <c r="L269" i="77"/>
  <c r="M269" i="77"/>
  <c r="N269" i="77"/>
  <c r="O269" i="77"/>
  <c r="D270" i="77"/>
  <c r="H270" i="77"/>
  <c r="M270" i="77"/>
  <c r="N270" i="77"/>
  <c r="N284" i="77" s="1"/>
  <c r="O270" i="77"/>
  <c r="O284" i="77" s="1"/>
  <c r="D271" i="77"/>
  <c r="H271" i="77"/>
  <c r="M271" i="77"/>
  <c r="N271" i="77"/>
  <c r="O271" i="77"/>
  <c r="D272" i="77"/>
  <c r="H272" i="77"/>
  <c r="M272" i="77"/>
  <c r="N272" i="77"/>
  <c r="O272" i="77"/>
  <c r="D273" i="77"/>
  <c r="H273" i="77"/>
  <c r="L273" i="77"/>
  <c r="M273" i="77"/>
  <c r="N273" i="77"/>
  <c r="O273" i="77"/>
  <c r="D274" i="77"/>
  <c r="H274" i="77"/>
  <c r="M274" i="77"/>
  <c r="N274" i="77"/>
  <c r="O274" i="77"/>
  <c r="D275" i="77"/>
  <c r="H275" i="77"/>
  <c r="M275" i="77"/>
  <c r="L275" i="77" s="1"/>
  <c r="N275" i="77"/>
  <c r="O275" i="77"/>
  <c r="D276" i="77"/>
  <c r="H276" i="77"/>
  <c r="M276" i="77"/>
  <c r="L276" i="77" s="1"/>
  <c r="N276" i="77"/>
  <c r="O276" i="77"/>
  <c r="D277" i="77"/>
  <c r="H277" i="77"/>
  <c r="L277" i="77"/>
  <c r="M277" i="77"/>
  <c r="N277" i="77"/>
  <c r="O277" i="77"/>
  <c r="D278" i="77"/>
  <c r="E278" i="77"/>
  <c r="F278" i="77"/>
  <c r="G278" i="77"/>
  <c r="H278" i="77"/>
  <c r="I278" i="77"/>
  <c r="J278" i="77"/>
  <c r="K278" i="77"/>
  <c r="O278" i="77"/>
  <c r="D279" i="77"/>
  <c r="H279" i="77"/>
  <c r="M279" i="77"/>
  <c r="N279" i="77"/>
  <c r="N278" i="77" s="1"/>
  <c r="O279" i="77"/>
  <c r="D280" i="77"/>
  <c r="H280" i="77"/>
  <c r="L280" i="77"/>
  <c r="M280" i="77"/>
  <c r="N280" i="77"/>
  <c r="O280" i="77"/>
  <c r="D281" i="77"/>
  <c r="H281" i="77"/>
  <c r="M281" i="77"/>
  <c r="L281" i="77" s="1"/>
  <c r="N281" i="77"/>
  <c r="O281" i="77"/>
  <c r="D282" i="77"/>
  <c r="H282" i="77"/>
  <c r="M282" i="77"/>
  <c r="N282" i="77"/>
  <c r="O282" i="77"/>
  <c r="E283" i="77"/>
  <c r="D284" i="77"/>
  <c r="E284" i="77"/>
  <c r="F284" i="77"/>
  <c r="G284" i="77"/>
  <c r="H284" i="77"/>
  <c r="I284" i="77"/>
  <c r="I297" i="77" s="1"/>
  <c r="J284" i="77"/>
  <c r="K284" i="77"/>
  <c r="E286" i="77"/>
  <c r="F286" i="77"/>
  <c r="G286" i="77"/>
  <c r="G293" i="77" s="1"/>
  <c r="I286" i="77"/>
  <c r="J286" i="77"/>
  <c r="K286" i="77"/>
  <c r="K293" i="77" s="1"/>
  <c r="D287" i="77"/>
  <c r="D286" i="77" s="1"/>
  <c r="H287" i="77"/>
  <c r="M287" i="77"/>
  <c r="L287" i="77" s="1"/>
  <c r="N287" i="77"/>
  <c r="N286" i="77" s="1"/>
  <c r="O287" i="77"/>
  <c r="D288" i="77"/>
  <c r="H288" i="77"/>
  <c r="M288" i="77"/>
  <c r="N288" i="77"/>
  <c r="O288" i="77"/>
  <c r="O294" i="77" s="1"/>
  <c r="D289" i="77"/>
  <c r="H289" i="77"/>
  <c r="M289" i="77"/>
  <c r="N289" i="77"/>
  <c r="O289" i="77"/>
  <c r="D290" i="77"/>
  <c r="H290" i="77"/>
  <c r="L290" i="77"/>
  <c r="M290" i="77"/>
  <c r="N290" i="77"/>
  <c r="O290" i="77"/>
  <c r="D291" i="77"/>
  <c r="H291" i="77"/>
  <c r="M291" i="77"/>
  <c r="L291" i="77" s="1"/>
  <c r="N291" i="77"/>
  <c r="O291" i="77"/>
  <c r="D292" i="77"/>
  <c r="H292" i="77"/>
  <c r="M292" i="77"/>
  <c r="N292" i="77"/>
  <c r="O292" i="77"/>
  <c r="E293" i="77"/>
  <c r="F293" i="77"/>
  <c r="I293" i="77"/>
  <c r="J293" i="77"/>
  <c r="D294" i="77"/>
  <c r="E294" i="77"/>
  <c r="F294" i="77"/>
  <c r="G294" i="77"/>
  <c r="H294" i="77"/>
  <c r="I294" i="77"/>
  <c r="J294" i="77"/>
  <c r="K294" i="77"/>
  <c r="N294" i="77"/>
  <c r="F297" i="77"/>
  <c r="G297" i="77"/>
  <c r="H297" i="77"/>
  <c r="J297" i="77"/>
  <c r="K297" i="77"/>
  <c r="D298" i="77"/>
  <c r="E298" i="77"/>
  <c r="F298" i="77"/>
  <c r="G298" i="77"/>
  <c r="H298" i="77"/>
  <c r="I298" i="77"/>
  <c r="J298" i="77"/>
  <c r="K298" i="77"/>
  <c r="L298" i="77"/>
  <c r="M298" i="77"/>
  <c r="O298" i="77"/>
  <c r="D27" i="76"/>
  <c r="L27" i="76" s="1"/>
  <c r="E27" i="76"/>
  <c r="F27" i="76"/>
  <c r="H27" i="76"/>
  <c r="I27" i="76"/>
  <c r="M27" i="76" s="1"/>
  <c r="J27" i="76"/>
  <c r="D29" i="76"/>
  <c r="E29" i="76"/>
  <c r="I29" i="76"/>
  <c r="J29" i="76"/>
  <c r="D30" i="76"/>
  <c r="F31" i="76"/>
  <c r="H31" i="76"/>
  <c r="D32" i="76"/>
  <c r="E32" i="76"/>
  <c r="F32" i="76"/>
  <c r="H32" i="76"/>
  <c r="D33" i="76"/>
  <c r="E33" i="76"/>
  <c r="H33" i="76"/>
  <c r="I33" i="76"/>
  <c r="J33" i="76"/>
  <c r="D34" i="76"/>
  <c r="E34" i="76"/>
  <c r="H34" i="76"/>
  <c r="I34" i="76"/>
  <c r="J34" i="76"/>
  <c r="D35" i="76"/>
  <c r="E35" i="76"/>
  <c r="H35" i="76"/>
  <c r="I35" i="76"/>
  <c r="E36" i="76"/>
  <c r="F36" i="76"/>
  <c r="I36" i="76"/>
  <c r="D37" i="76"/>
  <c r="E37" i="76"/>
  <c r="I37" i="76"/>
  <c r="D38" i="76"/>
  <c r="E38" i="76"/>
  <c r="F38" i="76"/>
  <c r="H38" i="76"/>
  <c r="I38" i="76"/>
  <c r="D39" i="76"/>
  <c r="E39" i="76"/>
  <c r="F39" i="76"/>
  <c r="I39" i="76"/>
  <c r="J39" i="76"/>
  <c r="D40" i="76"/>
  <c r="E40" i="76"/>
  <c r="F40" i="76"/>
  <c r="H40" i="76"/>
  <c r="L40" i="76" s="1"/>
  <c r="I40" i="76"/>
  <c r="J40" i="76"/>
  <c r="D41" i="76"/>
  <c r="C41" i="76" s="1"/>
  <c r="E41" i="76"/>
  <c r="F41" i="76"/>
  <c r="H41" i="76"/>
  <c r="I41" i="76"/>
  <c r="J41" i="76"/>
  <c r="D42" i="76"/>
  <c r="E42" i="76"/>
  <c r="F42" i="76"/>
  <c r="H42" i="76"/>
  <c r="I42" i="76"/>
  <c r="J42" i="76"/>
  <c r="N42" i="76"/>
  <c r="D43" i="76"/>
  <c r="E43" i="76"/>
  <c r="F43" i="76"/>
  <c r="H43" i="76"/>
  <c r="I43" i="76"/>
  <c r="J43" i="76"/>
  <c r="D44" i="76"/>
  <c r="L44" i="76" s="1"/>
  <c r="E44" i="76"/>
  <c r="F44" i="76"/>
  <c r="H44" i="76"/>
  <c r="I44" i="76"/>
  <c r="J44" i="76"/>
  <c r="D45" i="76"/>
  <c r="E45" i="76"/>
  <c r="F45" i="76"/>
  <c r="H45" i="76"/>
  <c r="I45" i="76"/>
  <c r="J45" i="76"/>
  <c r="D46" i="76"/>
  <c r="E46" i="76"/>
  <c r="F46" i="76"/>
  <c r="H46" i="76"/>
  <c r="I46" i="76"/>
  <c r="J46" i="76"/>
  <c r="D47" i="76"/>
  <c r="E47" i="76"/>
  <c r="F47" i="76"/>
  <c r="N47" i="76" s="1"/>
  <c r="H47" i="76"/>
  <c r="G47" i="76" s="1"/>
  <c r="I47" i="76"/>
  <c r="J47" i="76"/>
  <c r="D48" i="76"/>
  <c r="L48" i="76" s="1"/>
  <c r="E48" i="76"/>
  <c r="M48" i="76" s="1"/>
  <c r="H48" i="76"/>
  <c r="I48" i="76"/>
  <c r="J48" i="76"/>
  <c r="D49" i="76"/>
  <c r="E49" i="76"/>
  <c r="F49" i="76"/>
  <c r="H49" i="76"/>
  <c r="I49" i="76"/>
  <c r="J49" i="76"/>
  <c r="D50" i="76"/>
  <c r="E50" i="76"/>
  <c r="F50" i="76"/>
  <c r="H50" i="76"/>
  <c r="I50" i="76"/>
  <c r="J50" i="76"/>
  <c r="E51" i="76"/>
  <c r="F51" i="76"/>
  <c r="H51" i="76"/>
  <c r="I51" i="76"/>
  <c r="D52" i="76"/>
  <c r="L52" i="76" s="1"/>
  <c r="E52" i="76"/>
  <c r="H52" i="76"/>
  <c r="I52" i="76"/>
  <c r="J52" i="76"/>
  <c r="D53" i="76"/>
  <c r="E53" i="76"/>
  <c r="F53" i="76"/>
  <c r="H53" i="76"/>
  <c r="I53" i="76"/>
  <c r="J53" i="76"/>
  <c r="D54" i="76"/>
  <c r="C54" i="76" s="1"/>
  <c r="E54" i="76"/>
  <c r="F54" i="76"/>
  <c r="H54" i="76"/>
  <c r="I54" i="76"/>
  <c r="J54" i="76"/>
  <c r="N54" i="76" s="1"/>
  <c r="D55" i="76"/>
  <c r="E55" i="76"/>
  <c r="F55" i="76"/>
  <c r="H55" i="76"/>
  <c r="I55" i="76"/>
  <c r="J55" i="76"/>
  <c r="M55" i="76"/>
  <c r="D56" i="76"/>
  <c r="E56" i="76"/>
  <c r="M56" i="76" s="1"/>
  <c r="F56" i="76"/>
  <c r="H56" i="76"/>
  <c r="I56" i="76"/>
  <c r="J56" i="76"/>
  <c r="D57" i="76"/>
  <c r="E57" i="76"/>
  <c r="F57" i="76"/>
  <c r="H57" i="76"/>
  <c r="I57" i="76"/>
  <c r="J57" i="76"/>
  <c r="D58" i="76"/>
  <c r="E58" i="76"/>
  <c r="F58" i="76"/>
  <c r="H58" i="76"/>
  <c r="I58" i="76"/>
  <c r="J58" i="76"/>
  <c r="D59" i="76"/>
  <c r="E59" i="76"/>
  <c r="F59" i="76"/>
  <c r="H59" i="76"/>
  <c r="I59" i="76"/>
  <c r="J59" i="76"/>
  <c r="D60" i="76"/>
  <c r="E60" i="76"/>
  <c r="M60" i="76" s="1"/>
  <c r="F60" i="76"/>
  <c r="H60" i="76"/>
  <c r="I60" i="76"/>
  <c r="J60" i="76"/>
  <c r="D61" i="76"/>
  <c r="E61" i="76"/>
  <c r="F61" i="76"/>
  <c r="C61" i="76" s="1"/>
  <c r="I61" i="76"/>
  <c r="J61" i="76"/>
  <c r="D62" i="76"/>
  <c r="C62" i="76" s="1"/>
  <c r="E62" i="76"/>
  <c r="M62" i="76" s="1"/>
  <c r="F62" i="76"/>
  <c r="H62" i="76"/>
  <c r="I62" i="76"/>
  <c r="J62" i="76"/>
  <c r="N62" i="76" s="1"/>
  <c r="D63" i="76"/>
  <c r="E63" i="76"/>
  <c r="M63" i="76" s="1"/>
  <c r="F63" i="76"/>
  <c r="H63" i="76"/>
  <c r="I63" i="76"/>
  <c r="J63" i="76"/>
  <c r="D64" i="76"/>
  <c r="E64" i="76"/>
  <c r="F64" i="76"/>
  <c r="H64" i="76"/>
  <c r="I64" i="76"/>
  <c r="J64" i="76"/>
  <c r="N64" i="76" s="1"/>
  <c r="D65" i="76"/>
  <c r="E65" i="76"/>
  <c r="F65" i="76"/>
  <c r="H65" i="76"/>
  <c r="J65" i="76"/>
  <c r="D66" i="76"/>
  <c r="E66" i="76"/>
  <c r="F66" i="76"/>
  <c r="H66" i="76"/>
  <c r="I66" i="76"/>
  <c r="J66" i="76"/>
  <c r="D67" i="76"/>
  <c r="E67" i="76"/>
  <c r="I67" i="76"/>
  <c r="J67" i="76"/>
  <c r="D68" i="76"/>
  <c r="E68" i="76"/>
  <c r="F68" i="76"/>
  <c r="H68" i="76"/>
  <c r="I68" i="76"/>
  <c r="J68" i="76"/>
  <c r="D69" i="76"/>
  <c r="E69" i="76"/>
  <c r="M69" i="76" s="1"/>
  <c r="F69" i="76"/>
  <c r="H69" i="76"/>
  <c r="I69" i="76"/>
  <c r="L69" i="76"/>
  <c r="D70" i="76"/>
  <c r="F70" i="76"/>
  <c r="H70" i="76"/>
  <c r="J70" i="76"/>
  <c r="D71" i="76"/>
  <c r="E71" i="76"/>
  <c r="F71" i="76"/>
  <c r="H71" i="76"/>
  <c r="I71" i="76"/>
  <c r="J71" i="76"/>
  <c r="E72" i="76"/>
  <c r="M72" i="76" s="1"/>
  <c r="F72" i="76"/>
  <c r="H72" i="76"/>
  <c r="I72" i="76"/>
  <c r="J72" i="76"/>
  <c r="D73" i="76"/>
  <c r="F73" i="76"/>
  <c r="H73" i="76"/>
  <c r="I73" i="76"/>
  <c r="J73" i="76"/>
  <c r="D74" i="76"/>
  <c r="E74" i="76"/>
  <c r="F74" i="76"/>
  <c r="H74" i="76"/>
  <c r="I74" i="76"/>
  <c r="J74" i="76"/>
  <c r="D75" i="76"/>
  <c r="E75" i="76"/>
  <c r="F75" i="76"/>
  <c r="H75" i="76"/>
  <c r="I75" i="76"/>
  <c r="J75" i="76"/>
  <c r="E76" i="76"/>
  <c r="F76" i="76"/>
  <c r="J76" i="76"/>
  <c r="D77" i="76"/>
  <c r="F77" i="76"/>
  <c r="H77" i="76"/>
  <c r="I77" i="76"/>
  <c r="J77" i="76"/>
  <c r="E78" i="76"/>
  <c r="F78" i="76"/>
  <c r="H78" i="76"/>
  <c r="I78" i="76"/>
  <c r="J78" i="76"/>
  <c r="D79" i="76"/>
  <c r="E79" i="76"/>
  <c r="F79" i="76"/>
  <c r="H79" i="76"/>
  <c r="L79" i="76" s="1"/>
  <c r="I79" i="76"/>
  <c r="J79" i="76"/>
  <c r="D80" i="76"/>
  <c r="E80" i="76"/>
  <c r="F80" i="76"/>
  <c r="H80" i="76"/>
  <c r="G80" i="76" s="1"/>
  <c r="I80" i="76"/>
  <c r="J80" i="76"/>
  <c r="D81" i="76"/>
  <c r="E81" i="76"/>
  <c r="F81" i="76"/>
  <c r="H81" i="76"/>
  <c r="J81" i="76"/>
  <c r="L81" i="76"/>
  <c r="D82" i="76"/>
  <c r="E82" i="76"/>
  <c r="H82" i="76"/>
  <c r="I82" i="76"/>
  <c r="D83" i="76"/>
  <c r="E83" i="76"/>
  <c r="F83" i="76"/>
  <c r="H83" i="76"/>
  <c r="I83" i="76"/>
  <c r="J83" i="76"/>
  <c r="D84" i="76"/>
  <c r="E84" i="76"/>
  <c r="M84" i="76" s="1"/>
  <c r="H84" i="76"/>
  <c r="I84" i="76"/>
  <c r="J84" i="76"/>
  <c r="L84" i="76"/>
  <c r="D85" i="76"/>
  <c r="F85" i="76"/>
  <c r="H85" i="76"/>
  <c r="G85" i="76" s="1"/>
  <c r="I85" i="76"/>
  <c r="J85" i="76"/>
  <c r="D86" i="76"/>
  <c r="E86" i="76"/>
  <c r="M86" i="76" s="1"/>
  <c r="F86" i="76"/>
  <c r="N86" i="76" s="1"/>
  <c r="I86" i="76"/>
  <c r="J86" i="76"/>
  <c r="D87" i="76"/>
  <c r="C87" i="76" s="1"/>
  <c r="E87" i="76"/>
  <c r="F87" i="76"/>
  <c r="H87" i="76"/>
  <c r="G87" i="76" s="1"/>
  <c r="I87" i="76"/>
  <c r="J87" i="76"/>
  <c r="D88" i="76"/>
  <c r="E88" i="76"/>
  <c r="F88" i="76"/>
  <c r="H88" i="76"/>
  <c r="J88" i="76"/>
  <c r="E89" i="76"/>
  <c r="F89" i="76"/>
  <c r="I89" i="76"/>
  <c r="J89" i="76"/>
  <c r="D90" i="76"/>
  <c r="E90" i="76"/>
  <c r="F90" i="76"/>
  <c r="H90" i="76"/>
  <c r="I90" i="76"/>
  <c r="J90" i="76"/>
  <c r="D91" i="76"/>
  <c r="E91" i="76"/>
  <c r="M91" i="76" s="1"/>
  <c r="F91" i="76"/>
  <c r="H91" i="76"/>
  <c r="I91" i="76"/>
  <c r="L91" i="76"/>
  <c r="D92" i="76"/>
  <c r="E92" i="76"/>
  <c r="F92" i="76"/>
  <c r="H92" i="76"/>
  <c r="I92" i="76"/>
  <c r="J92" i="76"/>
  <c r="M92" i="76"/>
  <c r="D93" i="76"/>
  <c r="E93" i="76"/>
  <c r="F93" i="76"/>
  <c r="N93" i="76" s="1"/>
  <c r="H93" i="76"/>
  <c r="G93" i="76" s="1"/>
  <c r="I93" i="76"/>
  <c r="M93" i="76" s="1"/>
  <c r="J93" i="76"/>
  <c r="D94" i="76"/>
  <c r="E94" i="76"/>
  <c r="F94" i="76"/>
  <c r="H94" i="76"/>
  <c r="I94" i="76"/>
  <c r="J94" i="76"/>
  <c r="D95" i="76"/>
  <c r="E95" i="76"/>
  <c r="H95" i="76"/>
  <c r="I95" i="76"/>
  <c r="D25" i="75"/>
  <c r="D35" i="75" s="1"/>
  <c r="H25" i="75"/>
  <c r="H35" i="75" s="1"/>
  <c r="H106" i="75" s="1"/>
  <c r="M25" i="75"/>
  <c r="N25" i="75"/>
  <c r="L25" i="75" s="1"/>
  <c r="O25" i="75"/>
  <c r="O35" i="75" s="1"/>
  <c r="D26" i="75"/>
  <c r="M26" i="75"/>
  <c r="L26" i="75" s="1"/>
  <c r="N26" i="75"/>
  <c r="O26" i="75"/>
  <c r="D27" i="75"/>
  <c r="H27" i="75"/>
  <c r="L27" i="75"/>
  <c r="M27" i="75"/>
  <c r="N27" i="75"/>
  <c r="O27" i="75"/>
  <c r="D28" i="75"/>
  <c r="H28" i="75"/>
  <c r="M28" i="75"/>
  <c r="L28" i="75" s="1"/>
  <c r="N28" i="75"/>
  <c r="O28" i="75"/>
  <c r="D29" i="75"/>
  <c r="H29" i="75"/>
  <c r="L29" i="75"/>
  <c r="M29" i="75"/>
  <c r="N29" i="75"/>
  <c r="O29" i="75"/>
  <c r="D30" i="75"/>
  <c r="H30" i="75"/>
  <c r="M30" i="75"/>
  <c r="L30" i="75" s="1"/>
  <c r="N30" i="75"/>
  <c r="O30" i="75"/>
  <c r="D31" i="75"/>
  <c r="H31" i="75"/>
  <c r="L31" i="75"/>
  <c r="M31" i="75"/>
  <c r="N31" i="75"/>
  <c r="O31" i="75"/>
  <c r="D32" i="75"/>
  <c r="H32" i="75"/>
  <c r="M32" i="75"/>
  <c r="L32" i="75" s="1"/>
  <c r="N32" i="75"/>
  <c r="O32" i="75"/>
  <c r="D33" i="75"/>
  <c r="H33" i="75"/>
  <c r="L33" i="75"/>
  <c r="M33" i="75"/>
  <c r="N33" i="75"/>
  <c r="O33" i="75"/>
  <c r="D34" i="75"/>
  <c r="H34" i="75"/>
  <c r="M34" i="75"/>
  <c r="L34" i="75" s="1"/>
  <c r="N34" i="75"/>
  <c r="O34" i="75"/>
  <c r="E35" i="75"/>
  <c r="F35" i="75"/>
  <c r="G35" i="75"/>
  <c r="I35" i="75"/>
  <c r="J35" i="75"/>
  <c r="K35" i="75"/>
  <c r="M35" i="75"/>
  <c r="N35" i="75"/>
  <c r="D37" i="75"/>
  <c r="H37" i="75"/>
  <c r="L37" i="75"/>
  <c r="M37" i="75"/>
  <c r="N37" i="75"/>
  <c r="O37" i="75"/>
  <c r="D38" i="75"/>
  <c r="H38" i="75"/>
  <c r="M38" i="75"/>
  <c r="M48" i="75" s="1"/>
  <c r="M106" i="75" s="1"/>
  <c r="N38" i="75"/>
  <c r="N48" i="75" s="1"/>
  <c r="N106" i="75" s="1"/>
  <c r="O38" i="75"/>
  <c r="D39" i="75"/>
  <c r="H39" i="75"/>
  <c r="L39" i="75"/>
  <c r="M39" i="75"/>
  <c r="N39" i="75"/>
  <c r="O39" i="75"/>
  <c r="D40" i="75"/>
  <c r="H40" i="75"/>
  <c r="M40" i="75"/>
  <c r="L40" i="75" s="1"/>
  <c r="N40" i="75"/>
  <c r="O40" i="75"/>
  <c r="D41" i="75"/>
  <c r="H41" i="75"/>
  <c r="L41" i="75"/>
  <c r="M41" i="75"/>
  <c r="N41" i="75"/>
  <c r="O41" i="75"/>
  <c r="D42" i="75"/>
  <c r="H42" i="75"/>
  <c r="M42" i="75"/>
  <c r="L42" i="75" s="1"/>
  <c r="N42" i="75"/>
  <c r="O42" i="75"/>
  <c r="D43" i="75"/>
  <c r="H43" i="75"/>
  <c r="L43" i="75"/>
  <c r="M43" i="75"/>
  <c r="N43" i="75"/>
  <c r="O43" i="75"/>
  <c r="D44" i="75"/>
  <c r="H44" i="75"/>
  <c r="M44" i="75"/>
  <c r="L44" i="75" s="1"/>
  <c r="N44" i="75"/>
  <c r="O44" i="75"/>
  <c r="D45" i="75"/>
  <c r="H45" i="75"/>
  <c r="L45" i="75"/>
  <c r="M45" i="75"/>
  <c r="N45" i="75"/>
  <c r="O45" i="75"/>
  <c r="D46" i="75"/>
  <c r="H46" i="75"/>
  <c r="M46" i="75"/>
  <c r="L46" i="75" s="1"/>
  <c r="N46" i="75"/>
  <c r="O46" i="75"/>
  <c r="D47" i="75"/>
  <c r="H47" i="75"/>
  <c r="L47" i="75"/>
  <c r="M47" i="75"/>
  <c r="N47" i="75"/>
  <c r="O47" i="75"/>
  <c r="D48" i="75"/>
  <c r="E48" i="75"/>
  <c r="F48" i="75"/>
  <c r="G48" i="75"/>
  <c r="G106" i="75" s="1"/>
  <c r="H48" i="75"/>
  <c r="I48" i="75"/>
  <c r="J48" i="75"/>
  <c r="K48" i="75"/>
  <c r="K106" i="75" s="1"/>
  <c r="O48" i="75"/>
  <c r="D50" i="75"/>
  <c r="D51" i="75" s="1"/>
  <c r="H50" i="75"/>
  <c r="H51" i="75" s="1"/>
  <c r="M50" i="75"/>
  <c r="L50" i="75" s="1"/>
  <c r="L51" i="75" s="1"/>
  <c r="N50" i="75"/>
  <c r="O50" i="75"/>
  <c r="E51" i="75"/>
  <c r="F51" i="75"/>
  <c r="G51" i="75"/>
  <c r="I51" i="75"/>
  <c r="J51" i="75"/>
  <c r="K51" i="75"/>
  <c r="M51" i="75"/>
  <c r="N51" i="75"/>
  <c r="O51" i="75"/>
  <c r="D53" i="75"/>
  <c r="H53" i="75"/>
  <c r="H83" i="75" s="1"/>
  <c r="L53" i="75"/>
  <c r="M53" i="75"/>
  <c r="N53" i="75"/>
  <c r="O53" i="75"/>
  <c r="O83" i="75" s="1"/>
  <c r="D54" i="75"/>
  <c r="D83" i="75" s="1"/>
  <c r="H54" i="75"/>
  <c r="M54" i="75"/>
  <c r="L54" i="75" s="1"/>
  <c r="N54" i="75"/>
  <c r="O54" i="75"/>
  <c r="D55" i="75"/>
  <c r="H55" i="75"/>
  <c r="L55" i="75"/>
  <c r="M55" i="75"/>
  <c r="N55" i="75"/>
  <c r="O55" i="75"/>
  <c r="D56" i="75"/>
  <c r="H56" i="75"/>
  <c r="M56" i="75"/>
  <c r="L56" i="75" s="1"/>
  <c r="N56" i="75"/>
  <c r="O56" i="75"/>
  <c r="D57" i="75"/>
  <c r="H57" i="75"/>
  <c r="L57" i="75"/>
  <c r="M57" i="75"/>
  <c r="N57" i="75"/>
  <c r="O57" i="75"/>
  <c r="D58" i="75"/>
  <c r="H58" i="75"/>
  <c r="M58" i="75"/>
  <c r="L58" i="75" s="1"/>
  <c r="N58" i="75"/>
  <c r="O58" i="75"/>
  <c r="D59" i="75"/>
  <c r="H59" i="75"/>
  <c r="L59" i="75"/>
  <c r="M59" i="75"/>
  <c r="N59" i="75"/>
  <c r="O59" i="75"/>
  <c r="D60" i="75"/>
  <c r="H60" i="75"/>
  <c r="M60" i="75"/>
  <c r="L60" i="75" s="1"/>
  <c r="N60" i="75"/>
  <c r="O60" i="75"/>
  <c r="D61" i="75"/>
  <c r="H61" i="75"/>
  <c r="L61" i="75"/>
  <c r="M61" i="75"/>
  <c r="N61" i="75"/>
  <c r="O61" i="75"/>
  <c r="D62" i="75"/>
  <c r="H62" i="75"/>
  <c r="M62" i="75"/>
  <c r="L62" i="75" s="1"/>
  <c r="N62" i="75"/>
  <c r="O62" i="75"/>
  <c r="D63" i="75"/>
  <c r="H63" i="75"/>
  <c r="L63" i="75"/>
  <c r="M63" i="75"/>
  <c r="N63" i="75"/>
  <c r="O63" i="75"/>
  <c r="D64" i="75"/>
  <c r="H64" i="75"/>
  <c r="M64" i="75"/>
  <c r="L64" i="75" s="1"/>
  <c r="N64" i="75"/>
  <c r="O64" i="75"/>
  <c r="D65" i="75"/>
  <c r="H65" i="75"/>
  <c r="L65" i="75"/>
  <c r="M65" i="75"/>
  <c r="N65" i="75"/>
  <c r="O65" i="75"/>
  <c r="D66" i="75"/>
  <c r="H66" i="75"/>
  <c r="M66" i="75"/>
  <c r="L66" i="75" s="1"/>
  <c r="N66" i="75"/>
  <c r="O66" i="75"/>
  <c r="D67" i="75"/>
  <c r="H67" i="75"/>
  <c r="L67" i="75"/>
  <c r="M67" i="75"/>
  <c r="N67" i="75"/>
  <c r="O67" i="75"/>
  <c r="D68" i="75"/>
  <c r="H68" i="75"/>
  <c r="M68" i="75"/>
  <c r="L68" i="75" s="1"/>
  <c r="N68" i="75"/>
  <c r="O68" i="75"/>
  <c r="D69" i="75"/>
  <c r="H69" i="75"/>
  <c r="L69" i="75"/>
  <c r="M69" i="75"/>
  <c r="N69" i="75"/>
  <c r="O69" i="75"/>
  <c r="D70" i="75"/>
  <c r="H70" i="75"/>
  <c r="M70" i="75"/>
  <c r="L70" i="75" s="1"/>
  <c r="N70" i="75"/>
  <c r="O70" i="75"/>
  <c r="D71" i="75"/>
  <c r="H71" i="75"/>
  <c r="L71" i="75"/>
  <c r="M71" i="75"/>
  <c r="N71" i="75"/>
  <c r="O71" i="75"/>
  <c r="D72" i="75"/>
  <c r="H72" i="75"/>
  <c r="M72" i="75"/>
  <c r="L72" i="75" s="1"/>
  <c r="N72" i="75"/>
  <c r="O72" i="75"/>
  <c r="D73" i="75"/>
  <c r="H73" i="75"/>
  <c r="L73" i="75"/>
  <c r="M73" i="75"/>
  <c r="N73" i="75"/>
  <c r="O73" i="75"/>
  <c r="D74" i="75"/>
  <c r="H74" i="75"/>
  <c r="M74" i="75"/>
  <c r="L74" i="75" s="1"/>
  <c r="N74" i="75"/>
  <c r="O74" i="75"/>
  <c r="D75" i="75"/>
  <c r="H75" i="75"/>
  <c r="L75" i="75"/>
  <c r="M75" i="75"/>
  <c r="N75" i="75"/>
  <c r="O75" i="75"/>
  <c r="D76" i="75"/>
  <c r="H76" i="75"/>
  <c r="M76" i="75"/>
  <c r="L76" i="75" s="1"/>
  <c r="N76" i="75"/>
  <c r="O76" i="75"/>
  <c r="D77" i="75"/>
  <c r="H77" i="75"/>
  <c r="L77" i="75"/>
  <c r="M77" i="75"/>
  <c r="N77" i="75"/>
  <c r="O77" i="75"/>
  <c r="D78" i="75"/>
  <c r="H78" i="75"/>
  <c r="M78" i="75"/>
  <c r="L78" i="75" s="1"/>
  <c r="N78" i="75"/>
  <c r="O78" i="75"/>
  <c r="D79" i="75"/>
  <c r="H79" i="75"/>
  <c r="L79" i="75"/>
  <c r="M79" i="75"/>
  <c r="N79" i="75"/>
  <c r="O79" i="75"/>
  <c r="D80" i="75"/>
  <c r="H80" i="75"/>
  <c r="M80" i="75"/>
  <c r="L80" i="75" s="1"/>
  <c r="N80" i="75"/>
  <c r="O80" i="75"/>
  <c r="D81" i="75"/>
  <c r="H81" i="75"/>
  <c r="L81" i="75"/>
  <c r="M81" i="75"/>
  <c r="N81" i="75"/>
  <c r="O81" i="75"/>
  <c r="D82" i="75"/>
  <c r="H82" i="75"/>
  <c r="M82" i="75"/>
  <c r="L82" i="75" s="1"/>
  <c r="N82" i="75"/>
  <c r="O82" i="75"/>
  <c r="E83" i="75"/>
  <c r="F83" i="75"/>
  <c r="G83" i="75"/>
  <c r="I83" i="75"/>
  <c r="J83" i="75"/>
  <c r="K83" i="75"/>
  <c r="M83" i="75"/>
  <c r="N83" i="75"/>
  <c r="D85" i="75"/>
  <c r="H85" i="75"/>
  <c r="H99" i="75" s="1"/>
  <c r="L85" i="75"/>
  <c r="M85" i="75"/>
  <c r="N85" i="75"/>
  <c r="O85" i="75"/>
  <c r="O99" i="75" s="1"/>
  <c r="D86" i="75"/>
  <c r="D99" i="75" s="1"/>
  <c r="H86" i="75"/>
  <c r="M86" i="75"/>
  <c r="L86" i="75" s="1"/>
  <c r="N86" i="75"/>
  <c r="O86" i="75"/>
  <c r="D87" i="75"/>
  <c r="H87" i="75"/>
  <c r="L87" i="75"/>
  <c r="M87" i="75"/>
  <c r="N87" i="75"/>
  <c r="O87" i="75"/>
  <c r="D88" i="75"/>
  <c r="H88" i="75"/>
  <c r="M88" i="75"/>
  <c r="L88" i="75" s="1"/>
  <c r="N88" i="75"/>
  <c r="O88" i="75"/>
  <c r="D89" i="75"/>
  <c r="H89" i="75"/>
  <c r="L89" i="75"/>
  <c r="M89" i="75"/>
  <c r="N89" i="75"/>
  <c r="O89" i="75"/>
  <c r="D90" i="75"/>
  <c r="H90" i="75"/>
  <c r="M90" i="75"/>
  <c r="L90" i="75" s="1"/>
  <c r="N90" i="75"/>
  <c r="O90" i="75"/>
  <c r="D91" i="75"/>
  <c r="H91" i="75"/>
  <c r="L91" i="75"/>
  <c r="M91" i="75"/>
  <c r="N91" i="75"/>
  <c r="O91" i="75"/>
  <c r="D92" i="75"/>
  <c r="H92" i="75"/>
  <c r="M92" i="75"/>
  <c r="L92" i="75" s="1"/>
  <c r="N92" i="75"/>
  <c r="O92" i="75"/>
  <c r="D93" i="75"/>
  <c r="H93" i="75"/>
  <c r="L93" i="75"/>
  <c r="M93" i="75"/>
  <c r="N93" i="75"/>
  <c r="O93" i="75"/>
  <c r="D94" i="75"/>
  <c r="H94" i="75"/>
  <c r="M94" i="75"/>
  <c r="L94" i="75" s="1"/>
  <c r="N94" i="75"/>
  <c r="O94" i="75"/>
  <c r="D95" i="75"/>
  <c r="H95" i="75"/>
  <c r="L95" i="75"/>
  <c r="M95" i="75"/>
  <c r="N95" i="75"/>
  <c r="O95" i="75"/>
  <c r="D96" i="75"/>
  <c r="H96" i="75"/>
  <c r="M96" i="75"/>
  <c r="L96" i="75" s="1"/>
  <c r="N96" i="75"/>
  <c r="O96" i="75"/>
  <c r="D97" i="75"/>
  <c r="H97" i="75"/>
  <c r="L97" i="75"/>
  <c r="M97" i="75"/>
  <c r="N97" i="75"/>
  <c r="O97" i="75"/>
  <c r="D98" i="75"/>
  <c r="H98" i="75"/>
  <c r="M98" i="75"/>
  <c r="L98" i="75" s="1"/>
  <c r="N98" i="75"/>
  <c r="O98" i="75"/>
  <c r="E99" i="75"/>
  <c r="F99" i="75"/>
  <c r="G99" i="75"/>
  <c r="I99" i="75"/>
  <c r="J99" i="75"/>
  <c r="K99" i="75"/>
  <c r="M99" i="75"/>
  <c r="N99" i="75"/>
  <c r="D101" i="75"/>
  <c r="H101" i="75"/>
  <c r="H105" i="75" s="1"/>
  <c r="L101" i="75"/>
  <c r="L105" i="75" s="1"/>
  <c r="M101" i="75"/>
  <c r="N101" i="75"/>
  <c r="O101" i="75"/>
  <c r="O105" i="75" s="1"/>
  <c r="D102" i="75"/>
  <c r="D105" i="75" s="1"/>
  <c r="H102" i="75"/>
  <c r="M102" i="75"/>
  <c r="L102" i="75" s="1"/>
  <c r="N102" i="75"/>
  <c r="O102" i="75"/>
  <c r="D103" i="75"/>
  <c r="H103" i="75"/>
  <c r="L103" i="75"/>
  <c r="M103" i="75"/>
  <c r="N103" i="75"/>
  <c r="O103" i="75"/>
  <c r="D104" i="75"/>
  <c r="H104" i="75"/>
  <c r="M104" i="75"/>
  <c r="L104" i="75" s="1"/>
  <c r="N104" i="75"/>
  <c r="O104" i="75"/>
  <c r="E105" i="75"/>
  <c r="F105" i="75"/>
  <c r="G105" i="75"/>
  <c r="I105" i="75"/>
  <c r="J105" i="75"/>
  <c r="K105" i="75"/>
  <c r="M105" i="75"/>
  <c r="N105" i="75"/>
  <c r="E106" i="75"/>
  <c r="F106" i="75"/>
  <c r="I106" i="75"/>
  <c r="J106" i="75"/>
  <c r="C26" i="74"/>
  <c r="D26" i="74"/>
  <c r="C27" i="74"/>
  <c r="D27" i="74"/>
  <c r="E28" i="74"/>
  <c r="E27" i="74" s="1"/>
  <c r="E26" i="74" s="1"/>
  <c r="E29" i="74"/>
  <c r="E30" i="74"/>
  <c r="C31" i="74"/>
  <c r="C25" i="74" s="1"/>
  <c r="D31" i="74"/>
  <c r="D25" i="74" s="1"/>
  <c r="E32" i="74"/>
  <c r="E31" i="74" s="1"/>
  <c r="E33" i="74"/>
  <c r="E34" i="74"/>
  <c r="C35" i="74"/>
  <c r="D35" i="74"/>
  <c r="E36" i="74"/>
  <c r="E35" i="74" s="1"/>
  <c r="E37" i="74"/>
  <c r="E38" i="74"/>
  <c r="D39" i="74"/>
  <c r="C40" i="74"/>
  <c r="D40" i="74"/>
  <c r="E40" i="74"/>
  <c r="E39" i="74" s="1"/>
  <c r="E41" i="74"/>
  <c r="E42" i="74"/>
  <c r="E43" i="74"/>
  <c r="C44" i="74"/>
  <c r="C39" i="74" s="1"/>
  <c r="D44" i="74"/>
  <c r="E45" i="74"/>
  <c r="E44" i="74" s="1"/>
  <c r="E46" i="74"/>
  <c r="E47" i="74"/>
  <c r="E48" i="74"/>
  <c r="E49" i="74"/>
  <c r="E50" i="74"/>
  <c r="D51" i="74"/>
  <c r="C52" i="74"/>
  <c r="C51" i="74" s="1"/>
  <c r="D52" i="74"/>
  <c r="E53" i="74"/>
  <c r="E52" i="74" s="1"/>
  <c r="E51" i="74" s="1"/>
  <c r="C57" i="74"/>
  <c r="D57" i="74"/>
  <c r="E58" i="74"/>
  <c r="E59" i="74"/>
  <c r="E60" i="74"/>
  <c r="E61" i="74"/>
  <c r="E57" i="74" s="1"/>
  <c r="E56" i="74" s="1"/>
  <c r="E55" i="74" s="1"/>
  <c r="E62" i="74"/>
  <c r="E63" i="74"/>
  <c r="E64" i="74"/>
  <c r="E65" i="74"/>
  <c r="E66" i="74"/>
  <c r="E67" i="74"/>
  <c r="E68" i="74"/>
  <c r="E69" i="74"/>
  <c r="E70" i="74"/>
  <c r="E71" i="74"/>
  <c r="E72" i="74"/>
  <c r="E73" i="74"/>
  <c r="E74" i="74"/>
  <c r="E75" i="74"/>
  <c r="E76" i="74"/>
  <c r="E77" i="74"/>
  <c r="E78" i="74"/>
  <c r="E79" i="74"/>
  <c r="C80" i="74"/>
  <c r="C56" i="74" s="1"/>
  <c r="C55" i="74" s="1"/>
  <c r="D80" i="74"/>
  <c r="D56" i="74" s="1"/>
  <c r="D55" i="74" s="1"/>
  <c r="C81" i="74"/>
  <c r="D81" i="74"/>
  <c r="E82" i="74"/>
  <c r="E83" i="74"/>
  <c r="E84" i="74"/>
  <c r="E85" i="74"/>
  <c r="E81" i="74" s="1"/>
  <c r="E80" i="74" s="1"/>
  <c r="E86" i="74"/>
  <c r="E87" i="74"/>
  <c r="E88" i="74"/>
  <c r="E89" i="74"/>
  <c r="E90" i="74"/>
  <c r="E91" i="74"/>
  <c r="E92" i="74"/>
  <c r="E93" i="74"/>
  <c r="E94" i="74"/>
  <c r="E95" i="74"/>
  <c r="E96" i="74"/>
  <c r="E97" i="74"/>
  <c r="E98" i="74"/>
  <c r="C99" i="74"/>
  <c r="D99" i="74"/>
  <c r="E100" i="74"/>
  <c r="E101" i="74"/>
  <c r="E102" i="74"/>
  <c r="E103" i="74"/>
  <c r="E99" i="74" s="1"/>
  <c r="E104" i="74"/>
  <c r="E105" i="74"/>
  <c r="C34" i="83" l="1"/>
  <c r="Q37" i="83"/>
  <c r="D34" i="83"/>
  <c r="F51" i="82"/>
  <c r="N51" i="82"/>
  <c r="J51" i="82"/>
  <c r="Q30" i="82"/>
  <c r="D51" i="82"/>
  <c r="K51" i="82"/>
  <c r="H51" i="82"/>
  <c r="M51" i="82"/>
  <c r="G51" i="82"/>
  <c r="L48" i="82"/>
  <c r="L50" i="82" s="1"/>
  <c r="L38" i="82"/>
  <c r="L37" i="82" s="1"/>
  <c r="L43" i="82" s="1"/>
  <c r="L51" i="82" s="1"/>
  <c r="Q25" i="82"/>
  <c r="M90" i="76"/>
  <c r="O37" i="82"/>
  <c r="O43" i="82" s="1"/>
  <c r="Q28" i="82"/>
  <c r="O27" i="82"/>
  <c r="O32" i="82" s="1"/>
  <c r="O51" i="82" s="1"/>
  <c r="N73" i="76"/>
  <c r="Q22" i="82"/>
  <c r="O107" i="81"/>
  <c r="D100" i="81"/>
  <c r="D107" i="81" s="1"/>
  <c r="H100" i="81"/>
  <c r="O49" i="81"/>
  <c r="M84" i="81"/>
  <c r="L54" i="81"/>
  <c r="M95" i="76"/>
  <c r="M64" i="76"/>
  <c r="N50" i="76"/>
  <c r="D106" i="81"/>
  <c r="L102" i="81"/>
  <c r="L97" i="81"/>
  <c r="L91" i="81"/>
  <c r="L87" i="81"/>
  <c r="L81" i="81"/>
  <c r="L77" i="81"/>
  <c r="L73" i="81"/>
  <c r="L69" i="81"/>
  <c r="L65" i="81"/>
  <c r="L61" i="81"/>
  <c r="L57" i="81"/>
  <c r="H84" i="81"/>
  <c r="M49" i="81"/>
  <c r="L45" i="81"/>
  <c r="L41" i="81"/>
  <c r="L38" i="81"/>
  <c r="L27" i="81"/>
  <c r="H106" i="81"/>
  <c r="H107" i="81" s="1"/>
  <c r="L99" i="81"/>
  <c r="L86" i="81"/>
  <c r="M100" i="81"/>
  <c r="L51" i="81"/>
  <c r="H49" i="81"/>
  <c r="N36" i="81"/>
  <c r="N107" i="81" s="1"/>
  <c r="L26" i="81"/>
  <c r="M36" i="81"/>
  <c r="G90" i="76"/>
  <c r="M88" i="76"/>
  <c r="G75" i="76"/>
  <c r="N68" i="76"/>
  <c r="M67" i="76"/>
  <c r="G64" i="76"/>
  <c r="M29" i="76"/>
  <c r="L95" i="76"/>
  <c r="N90" i="76"/>
  <c r="N87" i="76"/>
  <c r="C83" i="76"/>
  <c r="M76" i="76"/>
  <c r="G65" i="76"/>
  <c r="N58" i="76"/>
  <c r="M47" i="76"/>
  <c r="M31" i="76"/>
  <c r="H213" i="80"/>
  <c r="J91" i="76"/>
  <c r="N91" i="76" s="1"/>
  <c r="K91" i="76" s="1"/>
  <c r="M235" i="80"/>
  <c r="L166" i="80"/>
  <c r="L235" i="80" s="1"/>
  <c r="N34" i="76"/>
  <c r="G229" i="80"/>
  <c r="D225" i="80"/>
  <c r="D229" i="80" s="1"/>
  <c r="F95" i="76"/>
  <c r="C95" i="76" s="1"/>
  <c r="N220" i="80"/>
  <c r="N229" i="80" s="1"/>
  <c r="F229" i="80"/>
  <c r="O213" i="80"/>
  <c r="L213" i="80" s="1"/>
  <c r="H207" i="80"/>
  <c r="H89" i="76"/>
  <c r="G89" i="76" s="1"/>
  <c r="E30" i="76"/>
  <c r="M30" i="76" s="1"/>
  <c r="F218" i="80"/>
  <c r="N180" i="80"/>
  <c r="L89" i="80"/>
  <c r="M236" i="80"/>
  <c r="L93" i="76"/>
  <c r="K93" i="76" s="1"/>
  <c r="M89" i="76"/>
  <c r="M87" i="76"/>
  <c r="M83" i="76"/>
  <c r="F82" i="76"/>
  <c r="C82" i="76" s="1"/>
  <c r="N79" i="76"/>
  <c r="M75" i="76"/>
  <c r="M59" i="76"/>
  <c r="M57" i="76"/>
  <c r="L56" i="76"/>
  <c r="M54" i="76"/>
  <c r="K229" i="80"/>
  <c r="H225" i="80"/>
  <c r="J95" i="76"/>
  <c r="G95" i="76" s="1"/>
  <c r="G86" i="76"/>
  <c r="N195" i="80"/>
  <c r="E85" i="76"/>
  <c r="M85" i="76" s="1"/>
  <c r="H189" i="80"/>
  <c r="J82" i="76"/>
  <c r="D183" i="80"/>
  <c r="E218" i="80"/>
  <c r="M183" i="80"/>
  <c r="K168" i="80"/>
  <c r="O105" i="80"/>
  <c r="J51" i="76"/>
  <c r="N51" i="76" s="1"/>
  <c r="L100" i="80"/>
  <c r="L168" i="80" s="1"/>
  <c r="M168" i="80"/>
  <c r="O100" i="80"/>
  <c r="O168" i="80" s="1"/>
  <c r="F48" i="76"/>
  <c r="N48" i="76" s="1"/>
  <c r="K48" i="76" s="1"/>
  <c r="H36" i="80"/>
  <c r="I238" i="80"/>
  <c r="I230" i="80" s="1"/>
  <c r="D207" i="80"/>
  <c r="D218" i="80" s="1"/>
  <c r="M207" i="80"/>
  <c r="L207" i="80" s="1"/>
  <c r="G218" i="80"/>
  <c r="H68" i="80"/>
  <c r="H39" i="76"/>
  <c r="G39" i="76" s="1"/>
  <c r="C88" i="76"/>
  <c r="L88" i="76"/>
  <c r="C86" i="76"/>
  <c r="L86" i="76"/>
  <c r="K86" i="76" s="1"/>
  <c r="M81" i="76"/>
  <c r="E77" i="76"/>
  <c r="M77" i="76" s="1"/>
  <c r="D89" i="76"/>
  <c r="N88" i="76"/>
  <c r="F84" i="76"/>
  <c r="N84" i="76" s="1"/>
  <c r="K84" i="76" s="1"/>
  <c r="M39" i="76"/>
  <c r="O225" i="80"/>
  <c r="K218" i="80"/>
  <c r="N204" i="80"/>
  <c r="O189" i="80"/>
  <c r="L189" i="80" s="1"/>
  <c r="H183" i="80"/>
  <c r="I218" i="80"/>
  <c r="O180" i="80"/>
  <c r="O218" i="80" s="1"/>
  <c r="L174" i="80"/>
  <c r="D155" i="80"/>
  <c r="M155" i="80"/>
  <c r="L155" i="80" s="1"/>
  <c r="D116" i="80"/>
  <c r="M116" i="80"/>
  <c r="L116" i="80" s="1"/>
  <c r="E168" i="80"/>
  <c r="O236" i="80"/>
  <c r="R83" i="80"/>
  <c r="L82" i="80"/>
  <c r="M64" i="80"/>
  <c r="L64" i="80" s="1"/>
  <c r="N238" i="80"/>
  <c r="H239" i="80"/>
  <c r="D105" i="80"/>
  <c r="D168" i="80" s="1"/>
  <c r="M105" i="80"/>
  <c r="L105" i="80" s="1"/>
  <c r="D74" i="80"/>
  <c r="D78" i="80" s="1"/>
  <c r="E78" i="80"/>
  <c r="M94" i="76"/>
  <c r="G88" i="76"/>
  <c r="G83" i="76"/>
  <c r="M82" i="76"/>
  <c r="N80" i="76"/>
  <c r="M80" i="76"/>
  <c r="M79" i="76"/>
  <c r="C79" i="76"/>
  <c r="L77" i="76"/>
  <c r="M66" i="76"/>
  <c r="G62" i="76"/>
  <c r="N59" i="76"/>
  <c r="G57" i="76"/>
  <c r="G54" i="76"/>
  <c r="M53" i="76"/>
  <c r="M51" i="76"/>
  <c r="N45" i="76"/>
  <c r="M43" i="76"/>
  <c r="C38" i="76"/>
  <c r="D36" i="76"/>
  <c r="L36" i="76" s="1"/>
  <c r="K36" i="76" s="1"/>
  <c r="G230" i="80"/>
  <c r="H220" i="80"/>
  <c r="L215" i="80"/>
  <c r="H204" i="80"/>
  <c r="L196" i="80"/>
  <c r="L191" i="80"/>
  <c r="L239" i="80" s="1"/>
  <c r="H180" i="80"/>
  <c r="H218" i="80" s="1"/>
  <c r="O239" i="80"/>
  <c r="D239" i="80"/>
  <c r="L147" i="80"/>
  <c r="M60" i="80"/>
  <c r="L60" i="80" s="1"/>
  <c r="M44" i="80"/>
  <c r="L44" i="80" s="1"/>
  <c r="M28" i="80"/>
  <c r="G72" i="80"/>
  <c r="D72" i="80" s="1"/>
  <c r="G238" i="80"/>
  <c r="C91" i="76"/>
  <c r="C90" i="76"/>
  <c r="C85" i="76"/>
  <c r="C80" i="76"/>
  <c r="G79" i="76"/>
  <c r="M78" i="76"/>
  <c r="N77" i="76"/>
  <c r="K77" i="76" s="1"/>
  <c r="C64" i="76"/>
  <c r="M61" i="76"/>
  <c r="F52" i="76"/>
  <c r="N52" i="76" s="1"/>
  <c r="K52" i="76" s="1"/>
  <c r="D51" i="76"/>
  <c r="C51" i="76" s="1"/>
  <c r="N46" i="76"/>
  <c r="C45" i="76"/>
  <c r="N44" i="76"/>
  <c r="K44" i="76" s="1"/>
  <c r="N39" i="76"/>
  <c r="L220" i="80"/>
  <c r="L204" i="80"/>
  <c r="D192" i="80"/>
  <c r="N155" i="80"/>
  <c r="N168" i="80" s="1"/>
  <c r="L149" i="80"/>
  <c r="L141" i="80"/>
  <c r="H100" i="80"/>
  <c r="I168" i="80"/>
  <c r="N236" i="80"/>
  <c r="N230" i="80" s="1"/>
  <c r="L86" i="80"/>
  <c r="L232" i="80" s="1"/>
  <c r="M232" i="80"/>
  <c r="D36" i="80"/>
  <c r="D31" i="76"/>
  <c r="L31" i="76" s="1"/>
  <c r="H32" i="80"/>
  <c r="I72" i="80"/>
  <c r="H72" i="80" s="1"/>
  <c r="H30" i="76"/>
  <c r="L30" i="76" s="1"/>
  <c r="K238" i="80"/>
  <c r="K230" i="80" s="1"/>
  <c r="L26" i="80"/>
  <c r="O28" i="80"/>
  <c r="L164" i="80"/>
  <c r="H155" i="80"/>
  <c r="L139" i="80"/>
  <c r="L131" i="80"/>
  <c r="L123" i="80"/>
  <c r="L117" i="80"/>
  <c r="H116" i="80"/>
  <c r="L114" i="80"/>
  <c r="L110" i="80"/>
  <c r="D108" i="80"/>
  <c r="L106" i="80"/>
  <c r="H105" i="80"/>
  <c r="L103" i="80"/>
  <c r="R86" i="80" s="1"/>
  <c r="L88" i="80"/>
  <c r="J168" i="80"/>
  <c r="F168" i="80"/>
  <c r="L76" i="80"/>
  <c r="R81" i="80" s="1"/>
  <c r="L69" i="80"/>
  <c r="M68" i="80"/>
  <c r="L68" i="80" s="1"/>
  <c r="L63" i="80"/>
  <c r="D60" i="80"/>
  <c r="L58" i="80"/>
  <c r="H56" i="80"/>
  <c r="L53" i="80"/>
  <c r="M52" i="80"/>
  <c r="L52" i="80" s="1"/>
  <c r="L47" i="80"/>
  <c r="D44" i="80"/>
  <c r="L42" i="80"/>
  <c r="H40" i="80"/>
  <c r="L37" i="80"/>
  <c r="M36" i="80"/>
  <c r="L36" i="80" s="1"/>
  <c r="L31" i="80"/>
  <c r="D28" i="80"/>
  <c r="D76" i="76"/>
  <c r="C76" i="76" s="1"/>
  <c r="L170" i="80"/>
  <c r="L172" i="80" s="1"/>
  <c r="L133" i="80"/>
  <c r="L125" i="80"/>
  <c r="L113" i="80"/>
  <c r="D111" i="80"/>
  <c r="L109" i="80"/>
  <c r="H108" i="80"/>
  <c r="H168" i="80" s="1"/>
  <c r="L102" i="80"/>
  <c r="D100" i="80"/>
  <c r="L75" i="80"/>
  <c r="M74" i="80"/>
  <c r="L67" i="80"/>
  <c r="D64" i="80"/>
  <c r="L62" i="80"/>
  <c r="H60" i="80"/>
  <c r="L57" i="80"/>
  <c r="M56" i="80"/>
  <c r="L56" i="80" s="1"/>
  <c r="L51" i="80"/>
  <c r="D48" i="80"/>
  <c r="L46" i="80"/>
  <c r="H44" i="80"/>
  <c r="L41" i="80"/>
  <c r="M40" i="80"/>
  <c r="L40" i="80" s="1"/>
  <c r="L35" i="80"/>
  <c r="D32" i="80"/>
  <c r="L30" i="80"/>
  <c r="N72" i="80"/>
  <c r="H28" i="80"/>
  <c r="Q29" i="79"/>
  <c r="K79" i="76"/>
  <c r="L20" i="79"/>
  <c r="L63" i="79" s="1"/>
  <c r="Q28" i="79"/>
  <c r="M74" i="76"/>
  <c r="L62" i="76"/>
  <c r="M50" i="76"/>
  <c r="D20" i="79"/>
  <c r="D63" i="79" s="1"/>
  <c r="C92" i="76"/>
  <c r="N75" i="76"/>
  <c r="G74" i="76"/>
  <c r="N71" i="76"/>
  <c r="M71" i="76"/>
  <c r="C69" i="76"/>
  <c r="L65" i="76"/>
  <c r="L64" i="76"/>
  <c r="K64" i="76" s="1"/>
  <c r="N56" i="76"/>
  <c r="K56" i="76" s="1"/>
  <c r="L55" i="76"/>
  <c r="G50" i="76"/>
  <c r="G43" i="76"/>
  <c r="O20" i="79"/>
  <c r="O63" i="79" s="1"/>
  <c r="M73" i="76"/>
  <c r="M20" i="79"/>
  <c r="M63" i="79" s="1"/>
  <c r="N92" i="76"/>
  <c r="G70" i="76"/>
  <c r="G92" i="76"/>
  <c r="N81" i="76"/>
  <c r="L80" i="76"/>
  <c r="K80" i="76" s="1"/>
  <c r="N76" i="76"/>
  <c r="C75" i="76"/>
  <c r="G72" i="76"/>
  <c r="M68" i="76"/>
  <c r="G60" i="76"/>
  <c r="G59" i="76"/>
  <c r="M58" i="76"/>
  <c r="C57" i="76"/>
  <c r="C56" i="76"/>
  <c r="M52" i="76"/>
  <c r="C49" i="76"/>
  <c r="G46" i="76"/>
  <c r="M45" i="76"/>
  <c r="N43" i="76"/>
  <c r="K125" i="78"/>
  <c r="L96" i="78"/>
  <c r="O20" i="78"/>
  <c r="O82" i="78" s="1"/>
  <c r="J32" i="76"/>
  <c r="G32" i="76" s="1"/>
  <c r="G31" i="76"/>
  <c r="G146" i="78"/>
  <c r="D146" i="78" s="1"/>
  <c r="D125" i="78" s="1"/>
  <c r="O138" i="78"/>
  <c r="N125" i="78"/>
  <c r="D116" i="78"/>
  <c r="D124" i="78" s="1"/>
  <c r="M114" i="78"/>
  <c r="M84" i="78"/>
  <c r="M88" i="78" s="1"/>
  <c r="L86" i="78"/>
  <c r="O66" i="78"/>
  <c r="L62" i="78"/>
  <c r="G82" i="78"/>
  <c r="M40" i="76"/>
  <c r="M35" i="76"/>
  <c r="M34" i="76"/>
  <c r="C34" i="76"/>
  <c r="F33" i="76"/>
  <c r="C33" i="76" s="1"/>
  <c r="I32" i="76"/>
  <c r="M32" i="76" s="1"/>
  <c r="L32" i="76"/>
  <c r="N31" i="76"/>
  <c r="N143" i="78"/>
  <c r="F139" i="78"/>
  <c r="F125" i="78" s="1"/>
  <c r="N138" i="78"/>
  <c r="M127" i="78"/>
  <c r="L121" i="78"/>
  <c r="L116" i="78" s="1"/>
  <c r="L124" i="78" s="1"/>
  <c r="O116" i="78"/>
  <c r="O124" i="78" s="1"/>
  <c r="K114" i="78"/>
  <c r="L112" i="78"/>
  <c r="O110" i="78"/>
  <c r="H110" i="78"/>
  <c r="L108" i="78"/>
  <c r="O106" i="78"/>
  <c r="L104" i="78"/>
  <c r="O102" i="78"/>
  <c r="L102" i="78" s="1"/>
  <c r="L100" i="78"/>
  <c r="O96" i="78"/>
  <c r="L92" i="78"/>
  <c r="D114" i="78"/>
  <c r="M74" i="78"/>
  <c r="L76" i="78"/>
  <c r="L74" i="78" s="1"/>
  <c r="L70" i="78"/>
  <c r="M58" i="78"/>
  <c r="L60" i="78"/>
  <c r="L58" i="78" s="1"/>
  <c r="O50" i="78"/>
  <c r="L49" i="78"/>
  <c r="L46" i="78" s="1"/>
  <c r="N46" i="78"/>
  <c r="D46" i="78"/>
  <c r="L38" i="78"/>
  <c r="L35" i="78"/>
  <c r="L30" i="78"/>
  <c r="L26" i="78"/>
  <c r="D20" i="78"/>
  <c r="K82" i="78"/>
  <c r="L110" i="78"/>
  <c r="L106" i="78"/>
  <c r="M62" i="78"/>
  <c r="M50" i="78"/>
  <c r="L52" i="78"/>
  <c r="L50" i="78" s="1"/>
  <c r="I82" i="78"/>
  <c r="K146" i="78"/>
  <c r="H146" i="78" s="1"/>
  <c r="O142" i="78"/>
  <c r="L142" i="78" s="1"/>
  <c r="G114" i="78"/>
  <c r="O98" i="78"/>
  <c r="L98" i="78" s="1"/>
  <c r="H114" i="78"/>
  <c r="M42" i="78"/>
  <c r="L44" i="78"/>
  <c r="L42" i="78" s="1"/>
  <c r="H20" i="78"/>
  <c r="H82" i="78" s="1"/>
  <c r="M20" i="78"/>
  <c r="M37" i="76"/>
  <c r="N36" i="76"/>
  <c r="G34" i="76"/>
  <c r="F37" i="76"/>
  <c r="C37" i="76" s="1"/>
  <c r="M146" i="78"/>
  <c r="M145" i="78"/>
  <c r="L145" i="78" s="1"/>
  <c r="M144" i="78"/>
  <c r="L144" i="78" s="1"/>
  <c r="M143" i="78"/>
  <c r="L143" i="78" s="1"/>
  <c r="M141" i="78"/>
  <c r="L141" i="78" s="1"/>
  <c r="M138" i="78"/>
  <c r="M129" i="78"/>
  <c r="L129" i="78" s="1"/>
  <c r="H127" i="78"/>
  <c r="H125" i="78" s="1"/>
  <c r="O114" i="78"/>
  <c r="M66" i="78"/>
  <c r="L68" i="78"/>
  <c r="L66" i="78" s="1"/>
  <c r="D62" i="78"/>
  <c r="L54" i="78"/>
  <c r="L34" i="78"/>
  <c r="R29" i="78" s="1"/>
  <c r="L25" i="78"/>
  <c r="R20" i="78" s="1"/>
  <c r="N20" i="78"/>
  <c r="N82" i="78" s="1"/>
  <c r="E82" i="78"/>
  <c r="L90" i="76"/>
  <c r="K90" i="76" s="1"/>
  <c r="C73" i="76"/>
  <c r="L73" i="76"/>
  <c r="K73" i="76" s="1"/>
  <c r="H256" i="77"/>
  <c r="H259" i="77" s="1"/>
  <c r="I259" i="77"/>
  <c r="N147" i="77"/>
  <c r="N131" i="77"/>
  <c r="N164" i="77"/>
  <c r="N298" i="77"/>
  <c r="C81" i="76"/>
  <c r="C70" i="76"/>
  <c r="N63" i="76"/>
  <c r="K62" i="76"/>
  <c r="N61" i="76"/>
  <c r="C59" i="76"/>
  <c r="L59" i="76"/>
  <c r="K59" i="76" s="1"/>
  <c r="G56" i="76"/>
  <c r="I28" i="76"/>
  <c r="L261" i="77"/>
  <c r="O250" i="77"/>
  <c r="L251" i="77"/>
  <c r="C78" i="76"/>
  <c r="L78" i="76"/>
  <c r="L236" i="77"/>
  <c r="M234" i="77"/>
  <c r="H224" i="77"/>
  <c r="J69" i="76"/>
  <c r="N69" i="76" s="1"/>
  <c r="K69" i="76" s="1"/>
  <c r="O220" i="77"/>
  <c r="L221" i="77"/>
  <c r="D109" i="77"/>
  <c r="E297" i="77" s="1"/>
  <c r="D297" i="77" s="1"/>
  <c r="D73" i="77"/>
  <c r="I34" i="77"/>
  <c r="H29" i="76" s="1"/>
  <c r="L29" i="76" s="1"/>
  <c r="H39" i="77"/>
  <c r="H34" i="77" s="1"/>
  <c r="Q33" i="77"/>
  <c r="I27" i="77"/>
  <c r="H28" i="77"/>
  <c r="H27" i="77" s="1"/>
  <c r="K81" i="76"/>
  <c r="D147" i="77"/>
  <c r="D131" i="77"/>
  <c r="D164" i="77"/>
  <c r="D114" i="77"/>
  <c r="N94" i="76"/>
  <c r="L92" i="76"/>
  <c r="N78" i="76"/>
  <c r="C74" i="76"/>
  <c r="L74" i="76"/>
  <c r="N67" i="76"/>
  <c r="C67" i="76"/>
  <c r="C58" i="76"/>
  <c r="L58" i="76"/>
  <c r="K58" i="76" s="1"/>
  <c r="M242" i="77"/>
  <c r="L244" i="77"/>
  <c r="O234" i="77"/>
  <c r="L235" i="77"/>
  <c r="L234" i="77" s="1"/>
  <c r="E253" i="77"/>
  <c r="D72" i="76"/>
  <c r="H220" i="77"/>
  <c r="H67" i="76"/>
  <c r="G67" i="76" s="1"/>
  <c r="H210" i="77"/>
  <c r="H253" i="77" s="1"/>
  <c r="I253" i="77"/>
  <c r="H61" i="76"/>
  <c r="N159" i="77"/>
  <c r="D159" i="77"/>
  <c r="N143" i="77"/>
  <c r="D143" i="77"/>
  <c r="N127" i="77"/>
  <c r="D127" i="77"/>
  <c r="C94" i="76"/>
  <c r="N89" i="76"/>
  <c r="L87" i="76"/>
  <c r="K87" i="76" s="1"/>
  <c r="G84" i="76"/>
  <c r="N72" i="76"/>
  <c r="L70" i="76"/>
  <c r="G69" i="76"/>
  <c r="M294" i="77"/>
  <c r="L288" i="77"/>
  <c r="L294" i="77" s="1"/>
  <c r="M286" i="77"/>
  <c r="M293" i="77" s="1"/>
  <c r="G94" i="76"/>
  <c r="C93" i="76"/>
  <c r="C89" i="76"/>
  <c r="N85" i="76"/>
  <c r="K85" i="76" s="1"/>
  <c r="L83" i="76"/>
  <c r="G81" i="76"/>
  <c r="G78" i="76"/>
  <c r="G77" i="76"/>
  <c r="H76" i="76"/>
  <c r="L75" i="76"/>
  <c r="K75" i="76" s="1"/>
  <c r="N70" i="76"/>
  <c r="C68" i="76"/>
  <c r="L68" i="76"/>
  <c r="N66" i="76"/>
  <c r="N65" i="76"/>
  <c r="K65" i="76" s="1"/>
  <c r="C65" i="76"/>
  <c r="N57" i="76"/>
  <c r="N55" i="76"/>
  <c r="K55" i="76" s="1"/>
  <c r="N53" i="76"/>
  <c r="F28" i="76"/>
  <c r="L286" i="77"/>
  <c r="L293" i="77" s="1"/>
  <c r="L264" i="77"/>
  <c r="M284" i="77"/>
  <c r="F29" i="76"/>
  <c r="G283" i="77"/>
  <c r="M256" i="77"/>
  <c r="D28" i="76"/>
  <c r="L252" i="77"/>
  <c r="M250" i="77"/>
  <c r="E70" i="76"/>
  <c r="M70" i="76" s="1"/>
  <c r="F253" i="77"/>
  <c r="F295" i="77" s="1"/>
  <c r="L222" i="77"/>
  <c r="M220" i="77"/>
  <c r="M203" i="77"/>
  <c r="M253" i="77" s="1"/>
  <c r="L204" i="77"/>
  <c r="L203" i="77" s="1"/>
  <c r="D200" i="77"/>
  <c r="D254" i="77"/>
  <c r="L55" i="77"/>
  <c r="N30" i="76"/>
  <c r="L41" i="77"/>
  <c r="L109" i="77" s="1"/>
  <c r="M109" i="77"/>
  <c r="M39" i="77"/>
  <c r="D69" i="77"/>
  <c r="N83" i="76"/>
  <c r="C77" i="76"/>
  <c r="G73" i="76"/>
  <c r="C71" i="76"/>
  <c r="L71" i="76"/>
  <c r="G68" i="76"/>
  <c r="C66" i="76"/>
  <c r="L66" i="76"/>
  <c r="C63" i="76"/>
  <c r="L63" i="76"/>
  <c r="N60" i="76"/>
  <c r="G58" i="76"/>
  <c r="C50" i="76"/>
  <c r="N40" i="76"/>
  <c r="K40" i="76" s="1"/>
  <c r="G38" i="76"/>
  <c r="N29" i="76"/>
  <c r="L274" i="77"/>
  <c r="L271" i="77"/>
  <c r="O268" i="77"/>
  <c r="O283" i="77" s="1"/>
  <c r="L262" i="77"/>
  <c r="N245" i="77"/>
  <c r="D245" i="77"/>
  <c r="N231" i="77"/>
  <c r="N253" i="77" s="1"/>
  <c r="D231" i="77"/>
  <c r="D253" i="77" s="1"/>
  <c r="M227" i="77"/>
  <c r="L228" i="77"/>
  <c r="L227" i="77" s="1"/>
  <c r="D224" i="77"/>
  <c r="L219" i="77"/>
  <c r="M207" i="77"/>
  <c r="L209" i="77"/>
  <c r="M254" i="77"/>
  <c r="L196" i="77"/>
  <c r="N155" i="77"/>
  <c r="D155" i="77"/>
  <c r="L147" i="77"/>
  <c r="N139" i="77"/>
  <c r="D139" i="77"/>
  <c r="L131" i="77"/>
  <c r="N123" i="77"/>
  <c r="D123" i="77"/>
  <c r="N114" i="77"/>
  <c r="N111" i="77" s="1"/>
  <c r="N102" i="77"/>
  <c r="D102" i="77"/>
  <c r="O83" i="77"/>
  <c r="L76" i="77"/>
  <c r="N62" i="77"/>
  <c r="E28" i="76"/>
  <c r="L94" i="76"/>
  <c r="L85" i="76"/>
  <c r="L82" i="76"/>
  <c r="N74" i="76"/>
  <c r="G71" i="76"/>
  <c r="G66" i="76"/>
  <c r="G63" i="76"/>
  <c r="C60" i="76"/>
  <c r="L60" i="76"/>
  <c r="L57" i="76"/>
  <c r="G55" i="76"/>
  <c r="N49" i="76"/>
  <c r="M49" i="76"/>
  <c r="M42" i="76"/>
  <c r="C42" i="76"/>
  <c r="G35" i="76"/>
  <c r="C27" i="76"/>
  <c r="L292" i="77"/>
  <c r="O286" i="77"/>
  <c r="O293" i="77" s="1"/>
  <c r="D293" i="77"/>
  <c r="H286" i="77"/>
  <c r="H293" i="77" s="1"/>
  <c r="L282" i="77"/>
  <c r="L270" i="77"/>
  <c r="L268" i="77" s="1"/>
  <c r="M268" i="77"/>
  <c r="D268" i="77"/>
  <c r="D283" i="77" s="1"/>
  <c r="H268" i="77"/>
  <c r="H283" i="77" s="1"/>
  <c r="I283" i="77"/>
  <c r="O242" i="77"/>
  <c r="L243" i="77"/>
  <c r="L239" i="77"/>
  <c r="L218" i="77"/>
  <c r="L216" i="77" s="1"/>
  <c r="D216" i="77"/>
  <c r="L213" i="77"/>
  <c r="L208" i="77"/>
  <c r="L207" i="77" s="1"/>
  <c r="K253" i="77"/>
  <c r="G253" i="77"/>
  <c r="Q35" i="77"/>
  <c r="L170" i="77"/>
  <c r="L159" i="77"/>
  <c r="N151" i="77"/>
  <c r="D151" i="77"/>
  <c r="L143" i="77"/>
  <c r="N135" i="77"/>
  <c r="D135" i="77"/>
  <c r="L127" i="77"/>
  <c r="N119" i="77"/>
  <c r="D119" i="77"/>
  <c r="K163" i="77"/>
  <c r="H111" i="77"/>
  <c r="H163" i="77" s="1"/>
  <c r="J28" i="76"/>
  <c r="D97" i="77"/>
  <c r="L97" i="77"/>
  <c r="M87" i="77"/>
  <c r="M83" i="77" s="1"/>
  <c r="L89" i="77"/>
  <c r="L87" i="77" s="1"/>
  <c r="L83" i="77" s="1"/>
  <c r="N69" i="77"/>
  <c r="N55" i="77"/>
  <c r="D55" i="77"/>
  <c r="L46" i="77"/>
  <c r="M38" i="76"/>
  <c r="M36" i="76"/>
  <c r="N33" i="76"/>
  <c r="M33" i="76"/>
  <c r="C29" i="76"/>
  <c r="N293" i="77"/>
  <c r="D111" i="77"/>
  <c r="D163" i="77" s="1"/>
  <c r="M59" i="77"/>
  <c r="M55" i="77" s="1"/>
  <c r="J108" i="77"/>
  <c r="L42" i="77"/>
  <c r="M42" i="77"/>
  <c r="L39" i="77"/>
  <c r="L35" i="77"/>
  <c r="M34" i="77"/>
  <c r="L26" i="77"/>
  <c r="C53" i="76"/>
  <c r="M46" i="76"/>
  <c r="C46" i="76"/>
  <c r="M44" i="76"/>
  <c r="G42" i="76"/>
  <c r="N41" i="76"/>
  <c r="M41" i="76"/>
  <c r="N35" i="76"/>
  <c r="C30" i="76"/>
  <c r="G27" i="76"/>
  <c r="L289" i="77"/>
  <c r="L279" i="77"/>
  <c r="L278" i="77" s="1"/>
  <c r="M278" i="77"/>
  <c r="L272" i="77"/>
  <c r="M262" i="77"/>
  <c r="J283" i="77"/>
  <c r="F283" i="77"/>
  <c r="N283" i="77"/>
  <c r="H216" i="77"/>
  <c r="L211" i="77"/>
  <c r="L210" i="77" s="1"/>
  <c r="O253" i="77"/>
  <c r="N166" i="77"/>
  <c r="N170" i="77" s="1"/>
  <c r="J163" i="77"/>
  <c r="L111" i="77"/>
  <c r="L94" i="77"/>
  <c r="O90" i="77"/>
  <c r="D76" i="77"/>
  <c r="D62" i="77"/>
  <c r="N109" i="77"/>
  <c r="N297" i="77" s="1"/>
  <c r="M27" i="77"/>
  <c r="G108" i="77"/>
  <c r="G295" i="77" s="1"/>
  <c r="Q28" i="77"/>
  <c r="L92" i="77"/>
  <c r="O87" i="77"/>
  <c r="M76" i="77"/>
  <c r="O76" i="77"/>
  <c r="H66" i="77"/>
  <c r="L63" i="77"/>
  <c r="N42" i="77"/>
  <c r="H42" i="77"/>
  <c r="O109" i="77"/>
  <c r="O297" i="77" s="1"/>
  <c r="L32" i="77"/>
  <c r="Q34" i="77" s="1"/>
  <c r="K108" i="77"/>
  <c r="L198" i="77"/>
  <c r="N94" i="77"/>
  <c r="N90" i="77" s="1"/>
  <c r="H94" i="77"/>
  <c r="H90" i="77" s="1"/>
  <c r="L91" i="77"/>
  <c r="M90" i="77"/>
  <c r="L67" i="77"/>
  <c r="L66" i="77" s="1"/>
  <c r="M66" i="77"/>
  <c r="M62" i="77" s="1"/>
  <c r="H62" i="77"/>
  <c r="O55" i="77"/>
  <c r="O108" i="77" s="1"/>
  <c r="O295" i="77" s="1"/>
  <c r="D42" i="77"/>
  <c r="O34" i="77"/>
  <c r="N28" i="77"/>
  <c r="N27" i="77" s="1"/>
  <c r="D28" i="77"/>
  <c r="D27" i="77" s="1"/>
  <c r="E108" i="77"/>
  <c r="E295" i="77" s="1"/>
  <c r="D295" i="77" s="1"/>
  <c r="O166" i="77"/>
  <c r="O170" i="77" s="1"/>
  <c r="L43" i="76"/>
  <c r="K43" i="76" s="1"/>
  <c r="L35" i="76"/>
  <c r="L54" i="76"/>
  <c r="K54" i="76" s="1"/>
  <c r="G53" i="76"/>
  <c r="C52" i="76"/>
  <c r="L50" i="76"/>
  <c r="G49" i="76"/>
  <c r="C48" i="76"/>
  <c r="L46" i="76"/>
  <c r="G45" i="76"/>
  <c r="C44" i="76"/>
  <c r="L42" i="76"/>
  <c r="K42" i="76" s="1"/>
  <c r="G41" i="76"/>
  <c r="C40" i="76"/>
  <c r="L38" i="76"/>
  <c r="K38" i="76" s="1"/>
  <c r="G37" i="76"/>
  <c r="L34" i="76"/>
  <c r="G33" i="76"/>
  <c r="C32" i="76"/>
  <c r="L51" i="76"/>
  <c r="L47" i="76"/>
  <c r="K47" i="76" s="1"/>
  <c r="C55" i="76"/>
  <c r="L53" i="76"/>
  <c r="K53" i="76" s="1"/>
  <c r="G52" i="76"/>
  <c r="L49" i="76"/>
  <c r="G48" i="76"/>
  <c r="C47" i="76"/>
  <c r="L45" i="76"/>
  <c r="G44" i="76"/>
  <c r="C43" i="76"/>
  <c r="L41" i="76"/>
  <c r="K41" i="76" s="1"/>
  <c r="G40" i="76"/>
  <c r="C39" i="76"/>
  <c r="L37" i="76"/>
  <c r="G36" i="76"/>
  <c r="C35" i="76"/>
  <c r="L33" i="76"/>
  <c r="K33" i="76" s="1"/>
  <c r="C31" i="76"/>
  <c r="N27" i="76"/>
  <c r="L99" i="75"/>
  <c r="L83" i="75"/>
  <c r="L35" i="75"/>
  <c r="O106" i="75"/>
  <c r="D106" i="75"/>
  <c r="L38" i="75"/>
  <c r="L48" i="75" s="1"/>
  <c r="D106" i="74"/>
  <c r="E25" i="74"/>
  <c r="E106" i="74" s="1"/>
  <c r="C106" i="74"/>
  <c r="Q29" i="82" l="1"/>
  <c r="Q32" i="82" s="1"/>
  <c r="Q34" i="82" s="1"/>
  <c r="K45" i="76"/>
  <c r="M107" i="81"/>
  <c r="Q34" i="81"/>
  <c r="L52" i="81"/>
  <c r="L36" i="81"/>
  <c r="Q28" i="81"/>
  <c r="L39" i="76"/>
  <c r="K39" i="76" s="1"/>
  <c r="G29" i="76"/>
  <c r="K50" i="76"/>
  <c r="G30" i="76"/>
  <c r="K82" i="76"/>
  <c r="K68" i="76"/>
  <c r="N82" i="76"/>
  <c r="L100" i="81"/>
  <c r="Q35" i="81"/>
  <c r="L106" i="81"/>
  <c r="Q37" i="81"/>
  <c r="E96" i="76"/>
  <c r="G51" i="76"/>
  <c r="C36" i="76"/>
  <c r="K46" i="76"/>
  <c r="L67" i="76"/>
  <c r="K67" i="76" s="1"/>
  <c r="K71" i="76"/>
  <c r="K78" i="76"/>
  <c r="I96" i="76"/>
  <c r="K88" i="76"/>
  <c r="Q33" i="81"/>
  <c r="L49" i="81"/>
  <c r="Q36" i="81"/>
  <c r="L84" i="81"/>
  <c r="D238" i="80"/>
  <c r="D230" i="80" s="1"/>
  <c r="L233" i="80"/>
  <c r="R80" i="80"/>
  <c r="C84" i="76"/>
  <c r="L183" i="80"/>
  <c r="L218" i="80" s="1"/>
  <c r="M218" i="80"/>
  <c r="L236" i="80"/>
  <c r="K49" i="76"/>
  <c r="L89" i="76"/>
  <c r="K89" i="76" s="1"/>
  <c r="K83" i="76"/>
  <c r="O238" i="80"/>
  <c r="O230" i="80" s="1"/>
  <c r="O72" i="80"/>
  <c r="L180" i="80"/>
  <c r="O229" i="80"/>
  <c r="L225" i="80"/>
  <c r="L229" i="80" s="1"/>
  <c r="H229" i="80"/>
  <c r="N218" i="80"/>
  <c r="N95" i="76"/>
  <c r="K95" i="76" s="1"/>
  <c r="L74" i="80"/>
  <c r="L78" i="80" s="1"/>
  <c r="M78" i="80"/>
  <c r="R76" i="80"/>
  <c r="L28" i="80"/>
  <c r="L238" i="80" s="1"/>
  <c r="M238" i="80"/>
  <c r="M230" i="80" s="1"/>
  <c r="K34" i="76"/>
  <c r="G82" i="76"/>
  <c r="H238" i="80"/>
  <c r="H230" i="80" s="1"/>
  <c r="M72" i="80"/>
  <c r="L72" i="80" s="1"/>
  <c r="G91" i="76"/>
  <c r="K63" i="76"/>
  <c r="Q31" i="79"/>
  <c r="Q33" i="79" s="1"/>
  <c r="K74" i="76"/>
  <c r="K92" i="76"/>
  <c r="L114" i="78"/>
  <c r="L127" i="78"/>
  <c r="M125" i="78"/>
  <c r="N32" i="76"/>
  <c r="K32" i="76" s="1"/>
  <c r="O146" i="78"/>
  <c r="L146" i="78" s="1"/>
  <c r="R23" i="78"/>
  <c r="R30" i="78" s="1"/>
  <c r="K31" i="76"/>
  <c r="L20" i="78"/>
  <c r="L82" i="78" s="1"/>
  <c r="F96" i="76"/>
  <c r="O125" i="78"/>
  <c r="J96" i="76"/>
  <c r="M28" i="76"/>
  <c r="M96" i="76" s="1"/>
  <c r="M82" i="78"/>
  <c r="N37" i="76"/>
  <c r="K37" i="76"/>
  <c r="L138" i="78"/>
  <c r="D82" i="78"/>
  <c r="G125" i="78"/>
  <c r="R26" i="78"/>
  <c r="L84" i="78"/>
  <c r="L88" i="78" s="1"/>
  <c r="M108" i="77"/>
  <c r="Q37" i="77"/>
  <c r="K66" i="76"/>
  <c r="I108" i="77"/>
  <c r="I295" i="77" s="1"/>
  <c r="H28" i="76"/>
  <c r="L283" i="77"/>
  <c r="K30" i="76"/>
  <c r="D108" i="77"/>
  <c r="L62" i="77"/>
  <c r="L163" i="77"/>
  <c r="Q36" i="77"/>
  <c r="K29" i="76"/>
  <c r="D96" i="76"/>
  <c r="K51" i="76"/>
  <c r="C28" i="76"/>
  <c r="K35" i="76"/>
  <c r="N108" i="77"/>
  <c r="L27" i="77"/>
  <c r="M283" i="77"/>
  <c r="L34" i="77"/>
  <c r="J295" i="77"/>
  <c r="L242" i="77"/>
  <c r="L254" i="77"/>
  <c r="M297" i="77"/>
  <c r="L297" i="77" s="1"/>
  <c r="L61" i="76"/>
  <c r="K61" i="76" s="1"/>
  <c r="G61" i="76"/>
  <c r="L220" i="77"/>
  <c r="L253" i="77" s="1"/>
  <c r="L250" i="77"/>
  <c r="Q26" i="77"/>
  <c r="L108" i="77"/>
  <c r="K60" i="76"/>
  <c r="L256" i="77"/>
  <c r="L259" i="77" s="1"/>
  <c r="M259" i="77"/>
  <c r="L284" i="77"/>
  <c r="K57" i="76"/>
  <c r="G76" i="76"/>
  <c r="L76" i="76"/>
  <c r="K76" i="76" s="1"/>
  <c r="N28" i="76"/>
  <c r="L90" i="77"/>
  <c r="K295" i="77"/>
  <c r="Q38" i="77"/>
  <c r="N163" i="77"/>
  <c r="K70" i="76"/>
  <c r="C72" i="76"/>
  <c r="L72" i="76"/>
  <c r="K72" i="76" s="1"/>
  <c r="K94" i="76"/>
  <c r="H108" i="77"/>
  <c r="K27" i="76"/>
  <c r="L106" i="75"/>
  <c r="Q38" i="81" l="1"/>
  <c r="L107" i="81"/>
  <c r="L230" i="80"/>
  <c r="R84" i="80"/>
  <c r="R89" i="80" s="1"/>
  <c r="R87" i="80"/>
  <c r="C96" i="76"/>
  <c r="N96" i="76"/>
  <c r="L125" i="78"/>
  <c r="R32" i="78" s="1"/>
  <c r="H96" i="76"/>
  <c r="G28" i="76"/>
  <c r="G96" i="76" s="1"/>
  <c r="H295" i="77"/>
  <c r="M295" i="77"/>
  <c r="L295" i="77" s="1"/>
  <c r="Q39" i="77"/>
  <c r="Q43" i="77" s="1"/>
  <c r="N295" i="77"/>
  <c r="L28" i="76"/>
  <c r="Q40" i="81" l="1"/>
  <c r="R90" i="80"/>
  <c r="K28" i="76"/>
  <c r="K96" i="76" s="1"/>
  <c r="L96" i="76"/>
  <c r="D14" i="69" l="1"/>
  <c r="H14" i="69"/>
  <c r="M14" i="69"/>
  <c r="L14" i="69" s="1"/>
  <c r="N14" i="69"/>
  <c r="O14" i="69"/>
  <c r="D15" i="69"/>
  <c r="E15" i="69"/>
  <c r="E19" i="69" s="1"/>
  <c r="F15" i="69"/>
  <c r="G15" i="69"/>
  <c r="H15" i="69"/>
  <c r="I15" i="69"/>
  <c r="I19" i="69" s="1"/>
  <c r="J15" i="69"/>
  <c r="K15" i="69"/>
  <c r="M15" i="69"/>
  <c r="M19" i="69" s="1"/>
  <c r="N15" i="69"/>
  <c r="O15" i="69"/>
  <c r="D17" i="69"/>
  <c r="D18" i="69" s="1"/>
  <c r="D19" i="69" s="1"/>
  <c r="H17" i="69"/>
  <c r="M17" i="69"/>
  <c r="L17" i="69" s="1"/>
  <c r="N17" i="69"/>
  <c r="N18" i="69" s="1"/>
  <c r="N19" i="69" s="1"/>
  <c r="O17" i="69"/>
  <c r="Q17" i="69"/>
  <c r="E18" i="69"/>
  <c r="F18" i="69"/>
  <c r="G18" i="69"/>
  <c r="H18" i="69"/>
  <c r="I18" i="69"/>
  <c r="J18" i="69"/>
  <c r="K18" i="69"/>
  <c r="M18" i="69"/>
  <c r="O18" i="69"/>
  <c r="F19" i="69"/>
  <c r="G19" i="69"/>
  <c r="H19" i="69"/>
  <c r="J19" i="69"/>
  <c r="K19" i="69"/>
  <c r="O19" i="69"/>
  <c r="Q19" i="69"/>
  <c r="Q20" i="69"/>
  <c r="Q21" i="69"/>
  <c r="L18" i="69" l="1"/>
  <c r="Q18" i="69"/>
  <c r="L15" i="69"/>
  <c r="L19" i="69" s="1"/>
  <c r="Q16" i="69"/>
  <c r="Q22" i="69" l="1"/>
  <c r="Q24" i="69" s="1"/>
  <c r="D16" i="50" l="1"/>
  <c r="I16" i="50"/>
  <c r="J16" i="50"/>
  <c r="K16" i="50"/>
  <c r="D17" i="50"/>
  <c r="E17" i="50"/>
  <c r="E16" i="50" s="1"/>
  <c r="F17" i="50"/>
  <c r="G17" i="50"/>
  <c r="G16" i="50" s="1"/>
  <c r="H17" i="50"/>
  <c r="H16" i="50" s="1"/>
  <c r="M17" i="50"/>
  <c r="O17" i="50"/>
  <c r="O16" i="50" s="1"/>
  <c r="D18" i="50"/>
  <c r="H18" i="50"/>
  <c r="H42" i="50" s="1"/>
  <c r="H199" i="50" s="1"/>
  <c r="M18" i="50"/>
  <c r="N18" i="50"/>
  <c r="O18" i="50"/>
  <c r="D19" i="50"/>
  <c r="H19" i="50"/>
  <c r="M19" i="50"/>
  <c r="L19" i="50" s="1"/>
  <c r="N19" i="50"/>
  <c r="O19" i="50"/>
  <c r="D20" i="50"/>
  <c r="E20" i="50"/>
  <c r="F20" i="50"/>
  <c r="N20" i="50" s="1"/>
  <c r="G20" i="50"/>
  <c r="H20" i="50"/>
  <c r="M20" i="50"/>
  <c r="L20" i="50" s="1"/>
  <c r="O20" i="50"/>
  <c r="D21" i="50"/>
  <c r="H21" i="50"/>
  <c r="M21" i="50"/>
  <c r="N21" i="50"/>
  <c r="O21" i="50"/>
  <c r="D22" i="50"/>
  <c r="E22" i="50"/>
  <c r="F22" i="50"/>
  <c r="G22" i="50"/>
  <c r="I22" i="50"/>
  <c r="J22" i="50"/>
  <c r="K22" i="50"/>
  <c r="N22" i="50"/>
  <c r="D23" i="50"/>
  <c r="H23" i="50"/>
  <c r="H22" i="50" s="1"/>
  <c r="M23" i="50"/>
  <c r="N23" i="50"/>
  <c r="O23" i="50"/>
  <c r="O22" i="50" s="1"/>
  <c r="D24" i="50"/>
  <c r="E24" i="50"/>
  <c r="F24" i="50"/>
  <c r="G24" i="50"/>
  <c r="I24" i="50"/>
  <c r="J24" i="50"/>
  <c r="K24" i="50"/>
  <c r="N24" i="50"/>
  <c r="D25" i="50"/>
  <c r="H25" i="50"/>
  <c r="H24" i="50" s="1"/>
  <c r="M25" i="50"/>
  <c r="N25" i="50"/>
  <c r="O25" i="50"/>
  <c r="O24" i="50" s="1"/>
  <c r="D26" i="50"/>
  <c r="E26" i="50"/>
  <c r="F26" i="50"/>
  <c r="G26" i="50"/>
  <c r="I26" i="50"/>
  <c r="J26" i="50"/>
  <c r="K26" i="50"/>
  <c r="N26" i="50"/>
  <c r="D27" i="50"/>
  <c r="H27" i="50"/>
  <c r="H26" i="50" s="1"/>
  <c r="M27" i="50"/>
  <c r="N27" i="50"/>
  <c r="O27" i="50"/>
  <c r="O26" i="50" s="1"/>
  <c r="D28" i="50"/>
  <c r="E28" i="50"/>
  <c r="F28" i="50"/>
  <c r="G28" i="50"/>
  <c r="I28" i="50"/>
  <c r="J28" i="50"/>
  <c r="K28" i="50"/>
  <c r="N28" i="50"/>
  <c r="D29" i="50"/>
  <c r="H29" i="50"/>
  <c r="H28" i="50" s="1"/>
  <c r="M29" i="50"/>
  <c r="N29" i="50"/>
  <c r="O29" i="50"/>
  <c r="O28" i="50" s="1"/>
  <c r="D30" i="50"/>
  <c r="E30" i="50"/>
  <c r="F30" i="50"/>
  <c r="G30" i="50"/>
  <c r="H30" i="50"/>
  <c r="I30" i="50"/>
  <c r="J30" i="50"/>
  <c r="K30" i="50"/>
  <c r="M30" i="50"/>
  <c r="D31" i="50"/>
  <c r="H31" i="50"/>
  <c r="L31" i="50"/>
  <c r="L30" i="50" s="1"/>
  <c r="M31" i="50"/>
  <c r="N31" i="50"/>
  <c r="O31" i="50"/>
  <c r="O30" i="50" s="1"/>
  <c r="E32" i="50"/>
  <c r="D32" i="50" s="1"/>
  <c r="F32" i="50"/>
  <c r="G32" i="50"/>
  <c r="I32" i="50"/>
  <c r="J32" i="50"/>
  <c r="K32" i="50"/>
  <c r="N32" i="50"/>
  <c r="D33" i="50"/>
  <c r="H33" i="50"/>
  <c r="H32" i="50" s="1"/>
  <c r="M33" i="50"/>
  <c r="N33" i="50"/>
  <c r="O33" i="50"/>
  <c r="O32" i="50" s="1"/>
  <c r="E34" i="50"/>
  <c r="F34" i="50"/>
  <c r="G34" i="50"/>
  <c r="I34" i="50"/>
  <c r="J34" i="50"/>
  <c r="K34" i="50"/>
  <c r="O34" i="50"/>
  <c r="D35" i="50"/>
  <c r="H35" i="50"/>
  <c r="H34" i="50" s="1"/>
  <c r="M35" i="50"/>
  <c r="L35" i="50" s="1"/>
  <c r="L34" i="50" s="1"/>
  <c r="N35" i="50"/>
  <c r="N34" i="50" s="1"/>
  <c r="O35" i="50"/>
  <c r="E36" i="50"/>
  <c r="F36" i="50"/>
  <c r="G36" i="50"/>
  <c r="I36" i="50"/>
  <c r="J36" i="50"/>
  <c r="K36" i="50"/>
  <c r="M36" i="50"/>
  <c r="N36" i="50"/>
  <c r="O36" i="50"/>
  <c r="D37" i="50"/>
  <c r="H37" i="50"/>
  <c r="H36" i="50" s="1"/>
  <c r="M37" i="50"/>
  <c r="N37" i="50"/>
  <c r="O37" i="50"/>
  <c r="E38" i="50"/>
  <c r="F38" i="50"/>
  <c r="G38" i="50"/>
  <c r="I38" i="50"/>
  <c r="J38" i="50"/>
  <c r="K38" i="50"/>
  <c r="D39" i="50"/>
  <c r="H39" i="50"/>
  <c r="H38" i="50" s="1"/>
  <c r="M39" i="50"/>
  <c r="M38" i="50" s="1"/>
  <c r="N39" i="50"/>
  <c r="N38" i="50" s="1"/>
  <c r="O39" i="50"/>
  <c r="O38" i="50" s="1"/>
  <c r="K40" i="50"/>
  <c r="E42" i="50"/>
  <c r="D42" i="50" s="1"/>
  <c r="F42" i="50"/>
  <c r="F40" i="50" s="1"/>
  <c r="G42" i="50"/>
  <c r="I42" i="50"/>
  <c r="J42" i="50"/>
  <c r="J40" i="50" s="1"/>
  <c r="K42" i="50"/>
  <c r="K199" i="50" s="1"/>
  <c r="K197" i="50" s="1"/>
  <c r="N42" i="50"/>
  <c r="E43" i="50"/>
  <c r="F43" i="50"/>
  <c r="G43" i="50"/>
  <c r="G200" i="50" s="1"/>
  <c r="I43" i="50"/>
  <c r="J43" i="50"/>
  <c r="K43" i="50"/>
  <c r="E45" i="50"/>
  <c r="I45" i="50"/>
  <c r="J45" i="50"/>
  <c r="K45" i="50"/>
  <c r="O45" i="50"/>
  <c r="E46" i="50"/>
  <c r="F46" i="50"/>
  <c r="F45" i="50" s="1"/>
  <c r="G46" i="50"/>
  <c r="O46" i="50" s="1"/>
  <c r="H46" i="50"/>
  <c r="H45" i="50" s="1"/>
  <c r="N46" i="50"/>
  <c r="D47" i="50"/>
  <c r="H47" i="50"/>
  <c r="L47" i="50"/>
  <c r="M47" i="50"/>
  <c r="N47" i="50"/>
  <c r="O47" i="50"/>
  <c r="D48" i="50"/>
  <c r="E48" i="50"/>
  <c r="F48" i="50"/>
  <c r="N48" i="50" s="1"/>
  <c r="G48" i="50"/>
  <c r="H48" i="50"/>
  <c r="M48" i="50"/>
  <c r="L48" i="50" s="1"/>
  <c r="Q23" i="50" s="1"/>
  <c r="O48" i="50"/>
  <c r="D49" i="50"/>
  <c r="H49" i="50"/>
  <c r="M49" i="50"/>
  <c r="N49" i="50"/>
  <c r="O49" i="50"/>
  <c r="O76" i="50" s="1"/>
  <c r="D50" i="50"/>
  <c r="H50" i="50"/>
  <c r="H77" i="50" s="1"/>
  <c r="H202" i="50" s="1"/>
  <c r="M50" i="50"/>
  <c r="N50" i="50"/>
  <c r="O50" i="50"/>
  <c r="O77" i="50" s="1"/>
  <c r="D51" i="50"/>
  <c r="H51" i="50"/>
  <c r="M51" i="50"/>
  <c r="N51" i="50"/>
  <c r="O51" i="50"/>
  <c r="O79" i="50" s="1"/>
  <c r="O201" i="50" s="1"/>
  <c r="E52" i="50"/>
  <c r="F52" i="50"/>
  <c r="G52" i="50"/>
  <c r="O52" i="50" s="1"/>
  <c r="H52" i="50"/>
  <c r="N52" i="50"/>
  <c r="D53" i="50"/>
  <c r="H53" i="50"/>
  <c r="L53" i="50"/>
  <c r="M53" i="50"/>
  <c r="N53" i="50"/>
  <c r="N76" i="50" s="1"/>
  <c r="O53" i="50"/>
  <c r="D54" i="50"/>
  <c r="E54" i="50"/>
  <c r="F54" i="50"/>
  <c r="G54" i="50"/>
  <c r="H54" i="50"/>
  <c r="I54" i="50"/>
  <c r="J54" i="50"/>
  <c r="K54" i="50"/>
  <c r="M54" i="50"/>
  <c r="D55" i="50"/>
  <c r="H55" i="50"/>
  <c r="L55" i="50"/>
  <c r="L54" i="50" s="1"/>
  <c r="M55" i="50"/>
  <c r="N55" i="50"/>
  <c r="N54" i="50" s="1"/>
  <c r="O55" i="50"/>
  <c r="O54" i="50" s="1"/>
  <c r="D56" i="50"/>
  <c r="E56" i="50"/>
  <c r="F56" i="50"/>
  <c r="G56" i="50"/>
  <c r="H56" i="50"/>
  <c r="I56" i="50"/>
  <c r="J56" i="50"/>
  <c r="K56" i="50"/>
  <c r="L56" i="50"/>
  <c r="N56" i="50"/>
  <c r="O56" i="50"/>
  <c r="D57" i="50"/>
  <c r="H57" i="50"/>
  <c r="L57" i="50"/>
  <c r="M57" i="50"/>
  <c r="M56" i="50" s="1"/>
  <c r="N57" i="50"/>
  <c r="O57" i="50"/>
  <c r="D58" i="50"/>
  <c r="E58" i="50"/>
  <c r="F58" i="50"/>
  <c r="G58" i="50"/>
  <c r="H58" i="50"/>
  <c r="I58" i="50"/>
  <c r="J58" i="50"/>
  <c r="K58" i="50"/>
  <c r="M58" i="50"/>
  <c r="D59" i="50"/>
  <c r="H59" i="50"/>
  <c r="L59" i="50"/>
  <c r="L58" i="50" s="1"/>
  <c r="M59" i="50"/>
  <c r="N59" i="50"/>
  <c r="N58" i="50" s="1"/>
  <c r="O59" i="50"/>
  <c r="O58" i="50" s="1"/>
  <c r="D60" i="50"/>
  <c r="E60" i="50"/>
  <c r="F60" i="50"/>
  <c r="G60" i="50"/>
  <c r="H60" i="50"/>
  <c r="I60" i="50"/>
  <c r="J60" i="50"/>
  <c r="K60" i="50"/>
  <c r="L60" i="50"/>
  <c r="O60" i="50"/>
  <c r="D61" i="50"/>
  <c r="H61" i="50"/>
  <c r="L61" i="50"/>
  <c r="M61" i="50"/>
  <c r="M60" i="50" s="1"/>
  <c r="N61" i="50"/>
  <c r="N60" i="50" s="1"/>
  <c r="O61" i="50"/>
  <c r="D62" i="50"/>
  <c r="E62" i="50"/>
  <c r="F62" i="50"/>
  <c r="G62" i="50"/>
  <c r="H62" i="50"/>
  <c r="I62" i="50"/>
  <c r="J62" i="50"/>
  <c r="K62" i="50"/>
  <c r="M62" i="50"/>
  <c r="D63" i="50"/>
  <c r="H63" i="50"/>
  <c r="L63" i="50"/>
  <c r="L62" i="50" s="1"/>
  <c r="M63" i="50"/>
  <c r="N63" i="50"/>
  <c r="N62" i="50" s="1"/>
  <c r="O63" i="50"/>
  <c r="O62" i="50" s="1"/>
  <c r="D64" i="50"/>
  <c r="E64" i="50"/>
  <c r="F64" i="50"/>
  <c r="G64" i="50"/>
  <c r="H64" i="50"/>
  <c r="I64" i="50"/>
  <c r="J64" i="50"/>
  <c r="K64" i="50"/>
  <c r="L64" i="50"/>
  <c r="N64" i="50"/>
  <c r="O64" i="50"/>
  <c r="D65" i="50"/>
  <c r="H65" i="50"/>
  <c r="L65" i="50"/>
  <c r="M65" i="50"/>
  <c r="M64" i="50" s="1"/>
  <c r="N65" i="50"/>
  <c r="O65" i="50"/>
  <c r="D66" i="50"/>
  <c r="E66" i="50"/>
  <c r="F66" i="50"/>
  <c r="G66" i="50"/>
  <c r="H66" i="50"/>
  <c r="I66" i="50"/>
  <c r="J66" i="50"/>
  <c r="K66" i="50"/>
  <c r="M66" i="50"/>
  <c r="D67" i="50"/>
  <c r="H67" i="50"/>
  <c r="L67" i="50"/>
  <c r="L66" i="50" s="1"/>
  <c r="M67" i="50"/>
  <c r="N67" i="50"/>
  <c r="N66" i="50" s="1"/>
  <c r="O67" i="50"/>
  <c r="O66" i="50" s="1"/>
  <c r="D68" i="50"/>
  <c r="E68" i="50"/>
  <c r="F68" i="50"/>
  <c r="G68" i="50"/>
  <c r="H68" i="50"/>
  <c r="I68" i="50"/>
  <c r="J68" i="50"/>
  <c r="K68" i="50"/>
  <c r="D69" i="50"/>
  <c r="H69" i="50"/>
  <c r="L69" i="50"/>
  <c r="L68" i="50" s="1"/>
  <c r="M69" i="50"/>
  <c r="M68" i="50" s="1"/>
  <c r="N69" i="50"/>
  <c r="N68" i="50" s="1"/>
  <c r="O69" i="50"/>
  <c r="O68" i="50" s="1"/>
  <c r="D70" i="50"/>
  <c r="E70" i="50"/>
  <c r="F70" i="50"/>
  <c r="G70" i="50"/>
  <c r="H70" i="50"/>
  <c r="I70" i="50"/>
  <c r="J70" i="50"/>
  <c r="K70" i="50"/>
  <c r="L70" i="50"/>
  <c r="M70" i="50"/>
  <c r="N70" i="50"/>
  <c r="D71" i="50"/>
  <c r="H71" i="50"/>
  <c r="L71" i="50"/>
  <c r="M71" i="50"/>
  <c r="N71" i="50"/>
  <c r="O71" i="50"/>
  <c r="O70" i="50" s="1"/>
  <c r="D72" i="50"/>
  <c r="E72" i="50"/>
  <c r="F72" i="50"/>
  <c r="G72" i="50"/>
  <c r="H72" i="50"/>
  <c r="I72" i="50"/>
  <c r="J72" i="50"/>
  <c r="K72" i="50"/>
  <c r="O72" i="50"/>
  <c r="D73" i="50"/>
  <c r="H73" i="50"/>
  <c r="L73" i="50"/>
  <c r="L72" i="50" s="1"/>
  <c r="M73" i="50"/>
  <c r="M72" i="50" s="1"/>
  <c r="N73" i="50"/>
  <c r="N72" i="50" s="1"/>
  <c r="O73" i="50"/>
  <c r="D74" i="50"/>
  <c r="D76" i="50"/>
  <c r="E76" i="50"/>
  <c r="E74" i="50" s="1"/>
  <c r="F76" i="50"/>
  <c r="F74" i="50" s="1"/>
  <c r="G76" i="50"/>
  <c r="G74" i="50" s="1"/>
  <c r="H76" i="50"/>
  <c r="I76" i="50"/>
  <c r="I74" i="50" s="1"/>
  <c r="J76" i="50"/>
  <c r="J74" i="50" s="1"/>
  <c r="K76" i="50"/>
  <c r="K74" i="50" s="1"/>
  <c r="D77" i="50"/>
  <c r="E77" i="50"/>
  <c r="F77" i="50"/>
  <c r="G77" i="50"/>
  <c r="I77" i="50"/>
  <c r="J77" i="50"/>
  <c r="K77" i="50"/>
  <c r="N77" i="50"/>
  <c r="D78" i="50"/>
  <c r="E78" i="50"/>
  <c r="F78" i="50"/>
  <c r="G78" i="50"/>
  <c r="H78" i="50"/>
  <c r="I78" i="50"/>
  <c r="J78" i="50"/>
  <c r="K78" i="50"/>
  <c r="M78" i="50"/>
  <c r="O78" i="50"/>
  <c r="D79" i="50"/>
  <c r="E79" i="50"/>
  <c r="F79" i="50"/>
  <c r="G79" i="50"/>
  <c r="H79" i="50"/>
  <c r="I79" i="50"/>
  <c r="J79" i="50"/>
  <c r="K79" i="50"/>
  <c r="N79" i="50"/>
  <c r="D81" i="50"/>
  <c r="E81" i="50"/>
  <c r="F81" i="50"/>
  <c r="G81" i="50"/>
  <c r="H81" i="50"/>
  <c r="I81" i="50"/>
  <c r="J81" i="50"/>
  <c r="K81" i="50"/>
  <c r="D83" i="50"/>
  <c r="H83" i="50"/>
  <c r="L83" i="50"/>
  <c r="L81" i="50" s="1"/>
  <c r="Q25" i="50" s="1"/>
  <c r="M83" i="50"/>
  <c r="M81" i="50" s="1"/>
  <c r="N83" i="50"/>
  <c r="N87" i="50" s="1"/>
  <c r="O83" i="50"/>
  <c r="D84" i="50"/>
  <c r="H84" i="50"/>
  <c r="L84" i="50"/>
  <c r="L88" i="50" s="1"/>
  <c r="M84" i="50"/>
  <c r="N84" i="50"/>
  <c r="N88" i="50" s="1"/>
  <c r="O84" i="50"/>
  <c r="O81" i="50" s="1"/>
  <c r="D85" i="50"/>
  <c r="H85" i="50"/>
  <c r="D87" i="50"/>
  <c r="E87" i="50"/>
  <c r="E85" i="50" s="1"/>
  <c r="F87" i="50"/>
  <c r="G87" i="50"/>
  <c r="G85" i="50" s="1"/>
  <c r="H87" i="50"/>
  <c r="I87" i="50"/>
  <c r="I85" i="50" s="1"/>
  <c r="J87" i="50"/>
  <c r="K87" i="50"/>
  <c r="K85" i="50" s="1"/>
  <c r="M87" i="50"/>
  <c r="M85" i="50" s="1"/>
  <c r="O87" i="50"/>
  <c r="O85" i="50" s="1"/>
  <c r="D88" i="50"/>
  <c r="E88" i="50"/>
  <c r="F88" i="50"/>
  <c r="G88" i="50"/>
  <c r="H88" i="50"/>
  <c r="I88" i="50"/>
  <c r="J88" i="50"/>
  <c r="K88" i="50"/>
  <c r="M88" i="50"/>
  <c r="O88" i="50"/>
  <c r="D90" i="50"/>
  <c r="E90" i="50"/>
  <c r="F90" i="50"/>
  <c r="G90" i="50"/>
  <c r="H90" i="50"/>
  <c r="I90" i="50"/>
  <c r="J90" i="50"/>
  <c r="K90" i="50"/>
  <c r="L90" i="50"/>
  <c r="N90" i="50"/>
  <c r="O90" i="50"/>
  <c r="D91" i="50"/>
  <c r="H91" i="50"/>
  <c r="L91" i="50"/>
  <c r="M91" i="50"/>
  <c r="M90" i="50" s="1"/>
  <c r="N91" i="50"/>
  <c r="O91" i="50"/>
  <c r="D92" i="50"/>
  <c r="E92" i="50"/>
  <c r="F92" i="50"/>
  <c r="G92" i="50"/>
  <c r="H92" i="50"/>
  <c r="I92" i="50"/>
  <c r="J92" i="50"/>
  <c r="K92" i="50"/>
  <c r="N92" i="50"/>
  <c r="D93" i="50"/>
  <c r="H93" i="50"/>
  <c r="L93" i="50"/>
  <c r="L92" i="50" s="1"/>
  <c r="M93" i="50"/>
  <c r="M92" i="50" s="1"/>
  <c r="N93" i="50"/>
  <c r="O93" i="50"/>
  <c r="O92" i="50" s="1"/>
  <c r="D94" i="50"/>
  <c r="E94" i="50"/>
  <c r="F94" i="50"/>
  <c r="G94" i="50"/>
  <c r="H94" i="50"/>
  <c r="I94" i="50"/>
  <c r="J94" i="50"/>
  <c r="K94" i="50"/>
  <c r="N94" i="50"/>
  <c r="D95" i="50"/>
  <c r="H95" i="50"/>
  <c r="L95" i="50"/>
  <c r="L94" i="50" s="1"/>
  <c r="M95" i="50"/>
  <c r="M94" i="50" s="1"/>
  <c r="N95" i="50"/>
  <c r="O95" i="50"/>
  <c r="O94" i="50" s="1"/>
  <c r="D96" i="50"/>
  <c r="E96" i="50"/>
  <c r="F96" i="50"/>
  <c r="G96" i="50"/>
  <c r="H96" i="50"/>
  <c r="I96" i="50"/>
  <c r="J96" i="50"/>
  <c r="K96" i="50"/>
  <c r="N96" i="50"/>
  <c r="D97" i="50"/>
  <c r="H97" i="50"/>
  <c r="L97" i="50"/>
  <c r="L96" i="50" s="1"/>
  <c r="M97" i="50"/>
  <c r="M96" i="50" s="1"/>
  <c r="N97" i="50"/>
  <c r="O97" i="50"/>
  <c r="O96" i="50" s="1"/>
  <c r="D98" i="50"/>
  <c r="E98" i="50"/>
  <c r="F98" i="50"/>
  <c r="G98" i="50"/>
  <c r="H98" i="50"/>
  <c r="I98" i="50"/>
  <c r="J98" i="50"/>
  <c r="K98" i="50"/>
  <c r="N98" i="50"/>
  <c r="D99" i="50"/>
  <c r="H99" i="50"/>
  <c r="L99" i="50"/>
  <c r="L98" i="50" s="1"/>
  <c r="M99" i="50"/>
  <c r="M98" i="50" s="1"/>
  <c r="N99" i="50"/>
  <c r="O99" i="50"/>
  <c r="O98" i="50" s="1"/>
  <c r="D100" i="50"/>
  <c r="E100" i="50"/>
  <c r="F100" i="50"/>
  <c r="G100" i="50"/>
  <c r="H100" i="50"/>
  <c r="I100" i="50"/>
  <c r="J100" i="50"/>
  <c r="K100" i="50"/>
  <c r="N100" i="50"/>
  <c r="D101" i="50"/>
  <c r="H101" i="50"/>
  <c r="L101" i="50"/>
  <c r="L100" i="50" s="1"/>
  <c r="M101" i="50"/>
  <c r="M100" i="50" s="1"/>
  <c r="N101" i="50"/>
  <c r="O101" i="50"/>
  <c r="O100" i="50" s="1"/>
  <c r="D102" i="50"/>
  <c r="E102" i="50"/>
  <c r="F102" i="50"/>
  <c r="G102" i="50"/>
  <c r="H102" i="50"/>
  <c r="I102" i="50"/>
  <c r="J102" i="50"/>
  <c r="K102" i="50"/>
  <c r="N102" i="50"/>
  <c r="D103" i="50"/>
  <c r="H103" i="50"/>
  <c r="L103" i="50"/>
  <c r="L102" i="50" s="1"/>
  <c r="M103" i="50"/>
  <c r="M102" i="50" s="1"/>
  <c r="N103" i="50"/>
  <c r="O103" i="50"/>
  <c r="O102" i="50" s="1"/>
  <c r="D104" i="50"/>
  <c r="E104" i="50"/>
  <c r="F104" i="50"/>
  <c r="G104" i="50"/>
  <c r="H104" i="50"/>
  <c r="I104" i="50"/>
  <c r="J104" i="50"/>
  <c r="K104" i="50"/>
  <c r="N104" i="50"/>
  <c r="D105" i="50"/>
  <c r="H105" i="50"/>
  <c r="L105" i="50"/>
  <c r="L104" i="50" s="1"/>
  <c r="M105" i="50"/>
  <c r="M104" i="50" s="1"/>
  <c r="N105" i="50"/>
  <c r="O105" i="50"/>
  <c r="O104" i="50" s="1"/>
  <c r="D106" i="50"/>
  <c r="E106" i="50"/>
  <c r="F106" i="50"/>
  <c r="G106" i="50"/>
  <c r="H106" i="50"/>
  <c r="I106" i="50"/>
  <c r="J106" i="50"/>
  <c r="K106" i="50"/>
  <c r="N106" i="50"/>
  <c r="D107" i="50"/>
  <c r="H107" i="50"/>
  <c r="L107" i="50"/>
  <c r="L106" i="50" s="1"/>
  <c r="M107" i="50"/>
  <c r="M106" i="50" s="1"/>
  <c r="N107" i="50"/>
  <c r="O107" i="50"/>
  <c r="O106" i="50" s="1"/>
  <c r="D108" i="50"/>
  <c r="E108" i="50"/>
  <c r="F108" i="50"/>
  <c r="G108" i="50"/>
  <c r="H108" i="50"/>
  <c r="I108" i="50"/>
  <c r="J108" i="50"/>
  <c r="K108" i="50"/>
  <c r="N108" i="50"/>
  <c r="D109" i="50"/>
  <c r="H109" i="50"/>
  <c r="L109" i="50"/>
  <c r="L108" i="50" s="1"/>
  <c r="M109" i="50"/>
  <c r="M108" i="50" s="1"/>
  <c r="N109" i="50"/>
  <c r="O109" i="50"/>
  <c r="O108" i="50" s="1"/>
  <c r="D110" i="50"/>
  <c r="E110" i="50"/>
  <c r="F110" i="50"/>
  <c r="G110" i="50"/>
  <c r="H110" i="50"/>
  <c r="I110" i="50"/>
  <c r="J110" i="50"/>
  <c r="K110" i="50"/>
  <c r="N110" i="50"/>
  <c r="D111" i="50"/>
  <c r="H111" i="50"/>
  <c r="L111" i="50"/>
  <c r="L110" i="50" s="1"/>
  <c r="M111" i="50"/>
  <c r="M110" i="50" s="1"/>
  <c r="N111" i="50"/>
  <c r="O111" i="50"/>
  <c r="O110" i="50" s="1"/>
  <c r="D112" i="50"/>
  <c r="E112" i="50"/>
  <c r="F112" i="50"/>
  <c r="G112" i="50"/>
  <c r="H112" i="50"/>
  <c r="I112" i="50"/>
  <c r="J112" i="50"/>
  <c r="K112" i="50"/>
  <c r="N112" i="50"/>
  <c r="D113" i="50"/>
  <c r="H113" i="50"/>
  <c r="L113" i="50"/>
  <c r="L112" i="50" s="1"/>
  <c r="M113" i="50"/>
  <c r="M112" i="50" s="1"/>
  <c r="N113" i="50"/>
  <c r="O113" i="50"/>
  <c r="O112" i="50" s="1"/>
  <c r="D114" i="50"/>
  <c r="E114" i="50"/>
  <c r="F114" i="50"/>
  <c r="G114" i="50"/>
  <c r="H114" i="50"/>
  <c r="I114" i="50"/>
  <c r="J114" i="50"/>
  <c r="K114" i="50"/>
  <c r="N114" i="50"/>
  <c r="O114" i="50"/>
  <c r="D115" i="50"/>
  <c r="H115" i="50"/>
  <c r="L115" i="50"/>
  <c r="L114" i="50" s="1"/>
  <c r="M115" i="50"/>
  <c r="M114" i="50" s="1"/>
  <c r="N115" i="50"/>
  <c r="O115" i="50"/>
  <c r="D116" i="50"/>
  <c r="E116" i="50"/>
  <c r="F116" i="50"/>
  <c r="G116" i="50"/>
  <c r="H116" i="50"/>
  <c r="I116" i="50"/>
  <c r="J116" i="50"/>
  <c r="K116" i="50"/>
  <c r="D117" i="50"/>
  <c r="H117" i="50"/>
  <c r="L117" i="50"/>
  <c r="L116" i="50" s="1"/>
  <c r="M117" i="50"/>
  <c r="M116" i="50" s="1"/>
  <c r="N117" i="50"/>
  <c r="N116" i="50" s="1"/>
  <c r="O117" i="50"/>
  <c r="O116" i="50" s="1"/>
  <c r="D118" i="50"/>
  <c r="E118" i="50"/>
  <c r="F118" i="50"/>
  <c r="G118" i="50"/>
  <c r="H118" i="50"/>
  <c r="I118" i="50"/>
  <c r="J118" i="50"/>
  <c r="K118" i="50"/>
  <c r="L118" i="50"/>
  <c r="O118" i="50"/>
  <c r="D119" i="50"/>
  <c r="H119" i="50"/>
  <c r="L119" i="50"/>
  <c r="M119" i="50"/>
  <c r="M118" i="50" s="1"/>
  <c r="N119" i="50"/>
  <c r="N118" i="50" s="1"/>
  <c r="O119" i="50"/>
  <c r="D120" i="50"/>
  <c r="E120" i="50"/>
  <c r="F120" i="50"/>
  <c r="G120" i="50"/>
  <c r="H120" i="50"/>
  <c r="I120" i="50"/>
  <c r="J120" i="50"/>
  <c r="K120" i="50"/>
  <c r="N120" i="50"/>
  <c r="D121" i="50"/>
  <c r="H121" i="50"/>
  <c r="L121" i="50"/>
  <c r="L120" i="50" s="1"/>
  <c r="M121" i="50"/>
  <c r="M120" i="50" s="1"/>
  <c r="N121" i="50"/>
  <c r="O121" i="50"/>
  <c r="O120" i="50" s="1"/>
  <c r="D122" i="50"/>
  <c r="E122" i="50"/>
  <c r="F122" i="50"/>
  <c r="G122" i="50"/>
  <c r="H122" i="50"/>
  <c r="I122" i="50"/>
  <c r="J122" i="50"/>
  <c r="K122" i="50"/>
  <c r="O122" i="50"/>
  <c r="D123" i="50"/>
  <c r="H123" i="50"/>
  <c r="L123" i="50"/>
  <c r="L122" i="50" s="1"/>
  <c r="M123" i="50"/>
  <c r="M122" i="50" s="1"/>
  <c r="N123" i="50"/>
  <c r="N122" i="50" s="1"/>
  <c r="O123" i="50"/>
  <c r="D124" i="50"/>
  <c r="E124" i="50"/>
  <c r="F124" i="50"/>
  <c r="G124" i="50"/>
  <c r="H124" i="50"/>
  <c r="I124" i="50"/>
  <c r="J124" i="50"/>
  <c r="K124" i="50"/>
  <c r="D125" i="50"/>
  <c r="H125" i="50"/>
  <c r="L125" i="50"/>
  <c r="L124" i="50" s="1"/>
  <c r="M125" i="50"/>
  <c r="M124" i="50" s="1"/>
  <c r="N125" i="50"/>
  <c r="N124" i="50" s="1"/>
  <c r="O125" i="50"/>
  <c r="O124" i="50" s="1"/>
  <c r="D126" i="50"/>
  <c r="E126" i="50"/>
  <c r="F126" i="50"/>
  <c r="G126" i="50"/>
  <c r="H126" i="50"/>
  <c r="I126" i="50"/>
  <c r="J126" i="50"/>
  <c r="K126" i="50"/>
  <c r="L126" i="50"/>
  <c r="D127" i="50"/>
  <c r="H127" i="50"/>
  <c r="L127" i="50"/>
  <c r="M127" i="50"/>
  <c r="M126" i="50" s="1"/>
  <c r="N127" i="50"/>
  <c r="N126" i="50" s="1"/>
  <c r="O127" i="50"/>
  <c r="O126" i="50" s="1"/>
  <c r="D128" i="50"/>
  <c r="E128" i="50"/>
  <c r="F128" i="50"/>
  <c r="G128" i="50"/>
  <c r="H128" i="50"/>
  <c r="I128" i="50"/>
  <c r="J128" i="50"/>
  <c r="K128" i="50"/>
  <c r="D129" i="50"/>
  <c r="H129" i="50"/>
  <c r="L129" i="50"/>
  <c r="L128" i="50" s="1"/>
  <c r="M129" i="50"/>
  <c r="M128" i="50" s="1"/>
  <c r="N129" i="50"/>
  <c r="N128" i="50" s="1"/>
  <c r="O129" i="50"/>
  <c r="O128" i="50" s="1"/>
  <c r="D130" i="50"/>
  <c r="E130" i="50"/>
  <c r="F130" i="50"/>
  <c r="G130" i="50"/>
  <c r="H130" i="50"/>
  <c r="I130" i="50"/>
  <c r="J130" i="50"/>
  <c r="K130" i="50"/>
  <c r="L130" i="50"/>
  <c r="D131" i="50"/>
  <c r="H131" i="50"/>
  <c r="L131" i="50"/>
  <c r="M131" i="50"/>
  <c r="M130" i="50" s="1"/>
  <c r="N131" i="50"/>
  <c r="N130" i="50" s="1"/>
  <c r="O131" i="50"/>
  <c r="O130" i="50" s="1"/>
  <c r="D132" i="50"/>
  <c r="E132" i="50"/>
  <c r="F132" i="50"/>
  <c r="G132" i="50"/>
  <c r="H132" i="50"/>
  <c r="I132" i="50"/>
  <c r="J132" i="50"/>
  <c r="K132" i="50"/>
  <c r="M132" i="50"/>
  <c r="D133" i="50"/>
  <c r="H133" i="50"/>
  <c r="L133" i="50"/>
  <c r="L132" i="50" s="1"/>
  <c r="M133" i="50"/>
  <c r="N133" i="50"/>
  <c r="N132" i="50" s="1"/>
  <c r="O133" i="50"/>
  <c r="O132" i="50" s="1"/>
  <c r="D134" i="50"/>
  <c r="E134" i="50"/>
  <c r="F134" i="50"/>
  <c r="G134" i="50"/>
  <c r="H134" i="50"/>
  <c r="I134" i="50"/>
  <c r="J134" i="50"/>
  <c r="K134" i="50"/>
  <c r="L134" i="50"/>
  <c r="N134" i="50"/>
  <c r="O134" i="50"/>
  <c r="D135" i="50"/>
  <c r="H135" i="50"/>
  <c r="L135" i="50"/>
  <c r="M135" i="50"/>
  <c r="M134" i="50" s="1"/>
  <c r="N135" i="50"/>
  <c r="O135" i="50"/>
  <c r="D136" i="50"/>
  <c r="E136" i="50"/>
  <c r="F136" i="50"/>
  <c r="G136" i="50"/>
  <c r="H136" i="50"/>
  <c r="I136" i="50"/>
  <c r="J136" i="50"/>
  <c r="K136" i="50"/>
  <c r="M136" i="50"/>
  <c r="D137" i="50"/>
  <c r="H137" i="50"/>
  <c r="L137" i="50"/>
  <c r="L136" i="50" s="1"/>
  <c r="M137" i="50"/>
  <c r="N137" i="50"/>
  <c r="N136" i="50" s="1"/>
  <c r="O137" i="50"/>
  <c r="O136" i="50" s="1"/>
  <c r="D138" i="50"/>
  <c r="E138" i="50"/>
  <c r="F138" i="50"/>
  <c r="G138" i="50"/>
  <c r="H138" i="50"/>
  <c r="I138" i="50"/>
  <c r="J138" i="50"/>
  <c r="K138" i="50"/>
  <c r="L138" i="50"/>
  <c r="O138" i="50"/>
  <c r="D139" i="50"/>
  <c r="H139" i="50"/>
  <c r="L139" i="50"/>
  <c r="M139" i="50"/>
  <c r="M138" i="50" s="1"/>
  <c r="N139" i="50"/>
  <c r="N138" i="50" s="1"/>
  <c r="O139" i="50"/>
  <c r="D140" i="50"/>
  <c r="E140" i="50"/>
  <c r="F140" i="50"/>
  <c r="G140" i="50"/>
  <c r="H140" i="50"/>
  <c r="I140" i="50"/>
  <c r="J140" i="50"/>
  <c r="K140" i="50"/>
  <c r="M140" i="50"/>
  <c r="D141" i="50"/>
  <c r="H141" i="50"/>
  <c r="L141" i="50"/>
  <c r="L140" i="50" s="1"/>
  <c r="M141" i="50"/>
  <c r="N141" i="50"/>
  <c r="N140" i="50" s="1"/>
  <c r="O141" i="50"/>
  <c r="O140" i="50" s="1"/>
  <c r="D142" i="50"/>
  <c r="D144" i="50"/>
  <c r="E144" i="50"/>
  <c r="E142" i="50" s="1"/>
  <c r="F144" i="50"/>
  <c r="F142" i="50" s="1"/>
  <c r="G144" i="50"/>
  <c r="G142" i="50" s="1"/>
  <c r="H144" i="50"/>
  <c r="H142" i="50" s="1"/>
  <c r="I144" i="50"/>
  <c r="I142" i="50" s="1"/>
  <c r="J144" i="50"/>
  <c r="J142" i="50" s="1"/>
  <c r="K144" i="50"/>
  <c r="K142" i="50" s="1"/>
  <c r="L144" i="50"/>
  <c r="L142" i="50" s="1"/>
  <c r="M144" i="50"/>
  <c r="N144" i="50"/>
  <c r="O144" i="50"/>
  <c r="O142" i="50" s="1"/>
  <c r="D145" i="50"/>
  <c r="E145" i="50"/>
  <c r="F145" i="50"/>
  <c r="G145" i="50"/>
  <c r="H145" i="50"/>
  <c r="I145" i="50"/>
  <c r="J145" i="50"/>
  <c r="K145" i="50"/>
  <c r="L145" i="50"/>
  <c r="O145" i="50"/>
  <c r="F147" i="50"/>
  <c r="I147" i="50"/>
  <c r="J147" i="50"/>
  <c r="K147" i="50"/>
  <c r="D148" i="50"/>
  <c r="E148" i="50"/>
  <c r="E147" i="50" s="1"/>
  <c r="D147" i="50" s="1"/>
  <c r="F148" i="50"/>
  <c r="N148" i="50" s="1"/>
  <c r="G148" i="50"/>
  <c r="G147" i="50" s="1"/>
  <c r="H148" i="50"/>
  <c r="H147" i="50" s="1"/>
  <c r="M148" i="50"/>
  <c r="O148" i="50"/>
  <c r="D149" i="50"/>
  <c r="H149" i="50"/>
  <c r="H153" i="50" s="1"/>
  <c r="H152" i="50" s="1"/>
  <c r="M149" i="50"/>
  <c r="N149" i="50"/>
  <c r="O149" i="50"/>
  <c r="O153" i="50" s="1"/>
  <c r="O152" i="50" s="1"/>
  <c r="E150" i="50"/>
  <c r="F150" i="50"/>
  <c r="G150" i="50"/>
  <c r="O150" i="50" s="1"/>
  <c r="H150" i="50"/>
  <c r="N150" i="50"/>
  <c r="N147" i="50" s="1"/>
  <c r="D151" i="50"/>
  <c r="H151" i="50"/>
  <c r="L151" i="50"/>
  <c r="M151" i="50"/>
  <c r="N151" i="50"/>
  <c r="O151" i="50"/>
  <c r="F152" i="50"/>
  <c r="J152" i="50"/>
  <c r="N152" i="50"/>
  <c r="D153" i="50"/>
  <c r="E153" i="50"/>
  <c r="E152" i="50" s="1"/>
  <c r="D152" i="50" s="1"/>
  <c r="F153" i="50"/>
  <c r="G153" i="50"/>
  <c r="G152" i="50" s="1"/>
  <c r="I153" i="50"/>
  <c r="I152" i="50" s="1"/>
  <c r="J153" i="50"/>
  <c r="K153" i="50"/>
  <c r="K152" i="50" s="1"/>
  <c r="N153" i="50"/>
  <c r="D155" i="50"/>
  <c r="E155" i="50"/>
  <c r="F155" i="50"/>
  <c r="G155" i="50"/>
  <c r="H155" i="50"/>
  <c r="I155" i="50"/>
  <c r="J155" i="50"/>
  <c r="K155" i="50"/>
  <c r="M155" i="50"/>
  <c r="D156" i="50"/>
  <c r="H156" i="50"/>
  <c r="L156" i="50"/>
  <c r="L155" i="50" s="1"/>
  <c r="M156" i="50"/>
  <c r="N156" i="50"/>
  <c r="N155" i="50" s="1"/>
  <c r="O156" i="50"/>
  <c r="O155" i="50" s="1"/>
  <c r="D157" i="50"/>
  <c r="E157" i="50"/>
  <c r="F157" i="50"/>
  <c r="G157" i="50"/>
  <c r="H157" i="50"/>
  <c r="I157" i="50"/>
  <c r="J157" i="50"/>
  <c r="K157" i="50"/>
  <c r="L157" i="50"/>
  <c r="O157" i="50"/>
  <c r="D158" i="50"/>
  <c r="H158" i="50"/>
  <c r="L158" i="50"/>
  <c r="M158" i="50"/>
  <c r="M157" i="50" s="1"/>
  <c r="N158" i="50"/>
  <c r="N157" i="50" s="1"/>
  <c r="O158" i="50"/>
  <c r="D159" i="50"/>
  <c r="E159" i="50"/>
  <c r="F159" i="50"/>
  <c r="G159" i="50"/>
  <c r="H159" i="50"/>
  <c r="I159" i="50"/>
  <c r="J159" i="50"/>
  <c r="K159" i="50"/>
  <c r="M159" i="50"/>
  <c r="D160" i="50"/>
  <c r="H160" i="50"/>
  <c r="L160" i="50"/>
  <c r="L159" i="50" s="1"/>
  <c r="M160" i="50"/>
  <c r="N160" i="50"/>
  <c r="N159" i="50" s="1"/>
  <c r="O160" i="50"/>
  <c r="O159" i="50" s="1"/>
  <c r="D161" i="50"/>
  <c r="E161" i="50"/>
  <c r="F161" i="50"/>
  <c r="G161" i="50"/>
  <c r="H161" i="50"/>
  <c r="I161" i="50"/>
  <c r="J161" i="50"/>
  <c r="K161" i="50"/>
  <c r="L161" i="50"/>
  <c r="N161" i="50"/>
  <c r="O161" i="50"/>
  <c r="D162" i="50"/>
  <c r="H162" i="50"/>
  <c r="L162" i="50"/>
  <c r="M162" i="50"/>
  <c r="M161" i="50" s="1"/>
  <c r="N162" i="50"/>
  <c r="O162" i="50"/>
  <c r="D163" i="50"/>
  <c r="E163" i="50"/>
  <c r="F163" i="50"/>
  <c r="G163" i="50"/>
  <c r="H163" i="50"/>
  <c r="I163" i="50"/>
  <c r="J163" i="50"/>
  <c r="K163" i="50"/>
  <c r="M163" i="50"/>
  <c r="D164" i="50"/>
  <c r="H164" i="50"/>
  <c r="L164" i="50"/>
  <c r="L186" i="50" s="1"/>
  <c r="M164" i="50"/>
  <c r="N164" i="50"/>
  <c r="N163" i="50" s="1"/>
  <c r="O164" i="50"/>
  <c r="O163" i="50" s="1"/>
  <c r="D165" i="50"/>
  <c r="E165" i="50"/>
  <c r="F165" i="50"/>
  <c r="G165" i="50"/>
  <c r="H165" i="50"/>
  <c r="I165" i="50"/>
  <c r="J165" i="50"/>
  <c r="K165" i="50"/>
  <c r="L165" i="50"/>
  <c r="O165" i="50"/>
  <c r="D166" i="50"/>
  <c r="H166" i="50"/>
  <c r="L166" i="50"/>
  <c r="M166" i="50"/>
  <c r="M165" i="50" s="1"/>
  <c r="N166" i="50"/>
  <c r="N165" i="50" s="1"/>
  <c r="O166" i="50"/>
  <c r="D167" i="50"/>
  <c r="E167" i="50"/>
  <c r="F167" i="50"/>
  <c r="G167" i="50"/>
  <c r="H167" i="50"/>
  <c r="I167" i="50"/>
  <c r="J167" i="50"/>
  <c r="K167" i="50"/>
  <c r="M167" i="50"/>
  <c r="D168" i="50"/>
  <c r="H168" i="50"/>
  <c r="L168" i="50"/>
  <c r="L167" i="50" s="1"/>
  <c r="M168" i="50"/>
  <c r="N168" i="50"/>
  <c r="N167" i="50" s="1"/>
  <c r="O168" i="50"/>
  <c r="O167" i="50" s="1"/>
  <c r="D169" i="50"/>
  <c r="E169" i="50"/>
  <c r="F169" i="50"/>
  <c r="G169" i="50"/>
  <c r="H169" i="50"/>
  <c r="I169" i="50"/>
  <c r="J169" i="50"/>
  <c r="K169" i="50"/>
  <c r="L169" i="50"/>
  <c r="N169" i="50"/>
  <c r="O169" i="50"/>
  <c r="D170" i="50"/>
  <c r="H170" i="50"/>
  <c r="L170" i="50"/>
  <c r="M170" i="50"/>
  <c r="M169" i="50" s="1"/>
  <c r="N170" i="50"/>
  <c r="O170" i="50"/>
  <c r="D171" i="50"/>
  <c r="E171" i="50"/>
  <c r="F171" i="50"/>
  <c r="G171" i="50"/>
  <c r="H171" i="50"/>
  <c r="I171" i="50"/>
  <c r="J171" i="50"/>
  <c r="K171" i="50"/>
  <c r="M171" i="50"/>
  <c r="D172" i="50"/>
  <c r="H172" i="50"/>
  <c r="L172" i="50"/>
  <c r="L171" i="50" s="1"/>
  <c r="M172" i="50"/>
  <c r="N172" i="50"/>
  <c r="N171" i="50" s="1"/>
  <c r="O172" i="50"/>
  <c r="O171" i="50" s="1"/>
  <c r="D173" i="50"/>
  <c r="E173" i="50"/>
  <c r="F173" i="50"/>
  <c r="G173" i="50"/>
  <c r="H173" i="50"/>
  <c r="I173" i="50"/>
  <c r="J173" i="50"/>
  <c r="K173" i="50"/>
  <c r="L173" i="50"/>
  <c r="O173" i="50"/>
  <c r="D174" i="50"/>
  <c r="H174" i="50"/>
  <c r="L174" i="50"/>
  <c r="M174" i="50"/>
  <c r="M173" i="50" s="1"/>
  <c r="N174" i="50"/>
  <c r="N173" i="50" s="1"/>
  <c r="O174" i="50"/>
  <c r="D175" i="50"/>
  <c r="E175" i="50"/>
  <c r="F175" i="50"/>
  <c r="G175" i="50"/>
  <c r="H175" i="50"/>
  <c r="I175" i="50"/>
  <c r="J175" i="50"/>
  <c r="K175" i="50"/>
  <c r="M175" i="50"/>
  <c r="D176" i="50"/>
  <c r="H176" i="50"/>
  <c r="L176" i="50"/>
  <c r="L175" i="50" s="1"/>
  <c r="M176" i="50"/>
  <c r="N176" i="50"/>
  <c r="N175" i="50" s="1"/>
  <c r="O176" i="50"/>
  <c r="O175" i="50" s="1"/>
  <c r="D177" i="50"/>
  <c r="E177" i="50"/>
  <c r="F177" i="50"/>
  <c r="G177" i="50"/>
  <c r="H177" i="50"/>
  <c r="I177" i="50"/>
  <c r="J177" i="50"/>
  <c r="K177" i="50"/>
  <c r="L177" i="50"/>
  <c r="N177" i="50"/>
  <c r="O177" i="50"/>
  <c r="D178" i="50"/>
  <c r="H178" i="50"/>
  <c r="L178" i="50"/>
  <c r="M178" i="50"/>
  <c r="M177" i="50" s="1"/>
  <c r="N178" i="50"/>
  <c r="O178" i="50"/>
  <c r="D179" i="50"/>
  <c r="E179" i="50"/>
  <c r="F179" i="50"/>
  <c r="G179" i="50"/>
  <c r="H179" i="50"/>
  <c r="I179" i="50"/>
  <c r="J179" i="50"/>
  <c r="K179" i="50"/>
  <c r="M179" i="50"/>
  <c r="D180" i="50"/>
  <c r="H180" i="50"/>
  <c r="L180" i="50"/>
  <c r="L179" i="50" s="1"/>
  <c r="M180" i="50"/>
  <c r="N180" i="50"/>
  <c r="N179" i="50" s="1"/>
  <c r="O180" i="50"/>
  <c r="O179" i="50" s="1"/>
  <c r="D181" i="50"/>
  <c r="E181" i="50"/>
  <c r="F181" i="50"/>
  <c r="G181" i="50"/>
  <c r="H181" i="50"/>
  <c r="I181" i="50"/>
  <c r="J181" i="50"/>
  <c r="K181" i="50"/>
  <c r="L181" i="50"/>
  <c r="O181" i="50"/>
  <c r="D182" i="50"/>
  <c r="H182" i="50"/>
  <c r="L182" i="50"/>
  <c r="M182" i="50"/>
  <c r="M181" i="50" s="1"/>
  <c r="N182" i="50"/>
  <c r="N181" i="50" s="1"/>
  <c r="O182" i="50"/>
  <c r="D185" i="50"/>
  <c r="E185" i="50"/>
  <c r="E199" i="50" s="1"/>
  <c r="F185" i="50"/>
  <c r="G185" i="50"/>
  <c r="G183" i="50" s="1"/>
  <c r="H185" i="50"/>
  <c r="H183" i="50" s="1"/>
  <c r="I185" i="50"/>
  <c r="I183" i="50" s="1"/>
  <c r="J185" i="50"/>
  <c r="K185" i="50"/>
  <c r="K183" i="50" s="1"/>
  <c r="M185" i="50"/>
  <c r="M183" i="50" s="1"/>
  <c r="D186" i="50"/>
  <c r="E186" i="50"/>
  <c r="F186" i="50"/>
  <c r="F183" i="50" s="1"/>
  <c r="G186" i="50"/>
  <c r="H186" i="50"/>
  <c r="I186" i="50"/>
  <c r="I200" i="50" s="1"/>
  <c r="J186" i="50"/>
  <c r="J200" i="50" s="1"/>
  <c r="K186" i="50"/>
  <c r="M186" i="50"/>
  <c r="N186" i="50"/>
  <c r="D188" i="50"/>
  <c r="E188" i="50"/>
  <c r="F188" i="50"/>
  <c r="G188" i="50"/>
  <c r="H188" i="50"/>
  <c r="I188" i="50"/>
  <c r="J188" i="50"/>
  <c r="K188" i="50"/>
  <c r="M188" i="50"/>
  <c r="D189" i="50"/>
  <c r="H189" i="50"/>
  <c r="L189" i="50"/>
  <c r="L188" i="50" s="1"/>
  <c r="M189" i="50"/>
  <c r="N189" i="50"/>
  <c r="N196" i="50" s="1"/>
  <c r="N194" i="50" s="1"/>
  <c r="O189" i="50"/>
  <c r="O188" i="50" s="1"/>
  <c r="D190" i="50"/>
  <c r="E190" i="50"/>
  <c r="F190" i="50"/>
  <c r="G190" i="50"/>
  <c r="H190" i="50"/>
  <c r="I190" i="50"/>
  <c r="J190" i="50"/>
  <c r="K190" i="50"/>
  <c r="L190" i="50"/>
  <c r="N190" i="50"/>
  <c r="O190" i="50"/>
  <c r="D191" i="50"/>
  <c r="H191" i="50"/>
  <c r="L191" i="50"/>
  <c r="M191" i="50"/>
  <c r="M190" i="50" s="1"/>
  <c r="N191" i="50"/>
  <c r="O191" i="50"/>
  <c r="D192" i="50"/>
  <c r="E192" i="50"/>
  <c r="F192" i="50"/>
  <c r="G192" i="50"/>
  <c r="H192" i="50"/>
  <c r="I192" i="50"/>
  <c r="J192" i="50"/>
  <c r="K192" i="50"/>
  <c r="N192" i="50"/>
  <c r="D193" i="50"/>
  <c r="M193" i="50"/>
  <c r="N193" i="50"/>
  <c r="O193" i="50"/>
  <c r="E194" i="50"/>
  <c r="G194" i="50"/>
  <c r="I194" i="50"/>
  <c r="K194" i="50"/>
  <c r="D195" i="50"/>
  <c r="D196" i="50"/>
  <c r="E196" i="50"/>
  <c r="F196" i="50"/>
  <c r="F194" i="50" s="1"/>
  <c r="G196" i="50"/>
  <c r="H196" i="50"/>
  <c r="H194" i="50" s="1"/>
  <c r="I196" i="50"/>
  <c r="J196" i="50"/>
  <c r="J194" i="50" s="1"/>
  <c r="K196" i="50"/>
  <c r="D199" i="50"/>
  <c r="G199" i="50"/>
  <c r="G197" i="50" s="1"/>
  <c r="J199" i="50"/>
  <c r="J197" i="50" s="1"/>
  <c r="F200" i="50"/>
  <c r="K200" i="50"/>
  <c r="D201" i="50"/>
  <c r="E201" i="50"/>
  <c r="F201" i="50"/>
  <c r="G201" i="50"/>
  <c r="H201" i="50"/>
  <c r="I201" i="50"/>
  <c r="J201" i="50"/>
  <c r="K201" i="50"/>
  <c r="N201" i="50"/>
  <c r="D202" i="50"/>
  <c r="E202" i="50"/>
  <c r="F202" i="50"/>
  <c r="G202" i="50"/>
  <c r="I202" i="50"/>
  <c r="J202" i="50"/>
  <c r="K202" i="50"/>
  <c r="O202" i="50"/>
  <c r="N85" i="50" l="1"/>
  <c r="N202" i="50"/>
  <c r="H74" i="50"/>
  <c r="O192" i="50"/>
  <c r="O196" i="50"/>
  <c r="O194" i="50" s="1"/>
  <c r="J183" i="50"/>
  <c r="L149" i="50"/>
  <c r="L153" i="50" s="1"/>
  <c r="L152" i="50" s="1"/>
  <c r="M153" i="50"/>
  <c r="M152" i="50" s="1"/>
  <c r="M147" i="50"/>
  <c r="L148" i="50"/>
  <c r="L147" i="50" s="1"/>
  <c r="L33" i="50"/>
  <c r="L32" i="50" s="1"/>
  <c r="M32" i="50"/>
  <c r="N43" i="50"/>
  <c r="N30" i="50"/>
  <c r="L29" i="50"/>
  <c r="L28" i="50" s="1"/>
  <c r="M28" i="50"/>
  <c r="L21" i="50"/>
  <c r="M42" i="50"/>
  <c r="N17" i="50"/>
  <c r="N16" i="50" s="1"/>
  <c r="F16" i="50"/>
  <c r="N188" i="50"/>
  <c r="L185" i="50"/>
  <c r="L183" i="50" s="1"/>
  <c r="L163" i="50"/>
  <c r="M150" i="50"/>
  <c r="L150" i="50" s="1"/>
  <c r="D150" i="50"/>
  <c r="J85" i="50"/>
  <c r="F85" i="50"/>
  <c r="L78" i="50"/>
  <c r="L49" i="50"/>
  <c r="L76" i="50" s="1"/>
  <c r="M76" i="50"/>
  <c r="N45" i="50"/>
  <c r="D43" i="50"/>
  <c r="E200" i="50"/>
  <c r="D200" i="50" s="1"/>
  <c r="I199" i="50"/>
  <c r="I197" i="50" s="1"/>
  <c r="I40" i="50"/>
  <c r="D36" i="50"/>
  <c r="L27" i="50"/>
  <c r="L26" i="50" s="1"/>
  <c r="M26" i="50"/>
  <c r="M192" i="50"/>
  <c r="L192" i="50" s="1"/>
  <c r="Q28" i="50" s="1"/>
  <c r="L193" i="50"/>
  <c r="L196" i="50" s="1"/>
  <c r="L194" i="50" s="1"/>
  <c r="N81" i="50"/>
  <c r="N40" i="50"/>
  <c r="L39" i="50"/>
  <c r="L38" i="50" s="1"/>
  <c r="L25" i="50"/>
  <c r="L24" i="50" s="1"/>
  <c r="M24" i="50"/>
  <c r="O42" i="50"/>
  <c r="O43" i="50"/>
  <c r="F199" i="50"/>
  <c r="F197" i="50" s="1"/>
  <c r="D194" i="50"/>
  <c r="N185" i="50"/>
  <c r="O147" i="50"/>
  <c r="N145" i="50"/>
  <c r="N142" i="50" s="1"/>
  <c r="Q27" i="50"/>
  <c r="L87" i="50"/>
  <c r="L85" i="50" s="1"/>
  <c r="N78" i="50"/>
  <c r="N74" i="50"/>
  <c r="L51" i="50"/>
  <c r="L79" i="50" s="1"/>
  <c r="L201" i="50" s="1"/>
  <c r="M79" i="50"/>
  <c r="M201" i="50" s="1"/>
  <c r="O74" i="50"/>
  <c r="M43" i="50"/>
  <c r="G40" i="50"/>
  <c r="D38" i="50"/>
  <c r="L23" i="50"/>
  <c r="L22" i="50" s="1"/>
  <c r="M22" i="50"/>
  <c r="E183" i="50"/>
  <c r="D183" i="50" s="1"/>
  <c r="D46" i="50"/>
  <c r="M46" i="50"/>
  <c r="M34" i="50"/>
  <c r="M196" i="50"/>
  <c r="M194" i="50" s="1"/>
  <c r="O186" i="50"/>
  <c r="O185" i="50"/>
  <c r="O183" i="50" s="1"/>
  <c r="M145" i="50"/>
  <c r="M142" i="50" s="1"/>
  <c r="M52" i="50"/>
  <c r="L52" i="50" s="1"/>
  <c r="Q24" i="50" s="1"/>
  <c r="D52" i="50"/>
  <c r="L50" i="50"/>
  <c r="L77" i="50" s="1"/>
  <c r="L202" i="50" s="1"/>
  <c r="M77" i="50"/>
  <c r="M202" i="50" s="1"/>
  <c r="G45" i="50"/>
  <c r="D45" i="50" s="1"/>
  <c r="E40" i="50"/>
  <c r="D40" i="50" s="1"/>
  <c r="L37" i="50"/>
  <c r="L36" i="50" s="1"/>
  <c r="D34" i="50"/>
  <c r="H43" i="50"/>
  <c r="H200" i="50" s="1"/>
  <c r="H197" i="50" s="1"/>
  <c r="L18" i="50"/>
  <c r="L42" i="50" s="1"/>
  <c r="M16" i="50"/>
  <c r="L17" i="50"/>
  <c r="M45" i="50" l="1"/>
  <c r="L46" i="50"/>
  <c r="M200" i="50"/>
  <c r="N183" i="50"/>
  <c r="N199" i="50"/>
  <c r="H40" i="50"/>
  <c r="M40" i="50"/>
  <c r="M199" i="50"/>
  <c r="Q19" i="50"/>
  <c r="L16" i="50"/>
  <c r="O200" i="50"/>
  <c r="M74" i="50"/>
  <c r="N200" i="50"/>
  <c r="O199" i="50"/>
  <c r="O197" i="50" s="1"/>
  <c r="O40" i="50"/>
  <c r="L74" i="50"/>
  <c r="L43" i="50"/>
  <c r="L200" i="50" s="1"/>
  <c r="L40" i="50"/>
  <c r="L199" i="50"/>
  <c r="L197" i="50" s="1"/>
  <c r="Q26" i="50"/>
  <c r="Q22" i="50"/>
  <c r="E197" i="50"/>
  <c r="D197" i="50" s="1"/>
  <c r="Q21" i="50" l="1"/>
  <c r="Q29" i="50" s="1"/>
  <c r="Q31" i="50" s="1"/>
  <c r="L45" i="50"/>
  <c r="N197" i="50"/>
  <c r="M197" i="50"/>
</calcChain>
</file>

<file path=xl/sharedStrings.xml><?xml version="1.0" encoding="utf-8"?>
<sst xmlns="http://schemas.openxmlformats.org/spreadsheetml/2006/main" count="3035" uniqueCount="534">
  <si>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</si>
  <si>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</si>
  <si>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</si>
  <si>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</si>
  <si>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</si>
  <si>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</si>
  <si>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</si>
  <si>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</si>
  <si>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</si>
  <si>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</si>
  <si>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</si>
  <si>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</si>
  <si>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</si>
  <si>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</si>
  <si>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</si>
  <si>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</si>
  <si>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</si>
  <si>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</si>
  <si>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</si>
  <si>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</si>
  <si>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</si>
  <si>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</si>
  <si>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</si>
  <si>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</si>
  <si>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</si>
  <si>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</si>
  <si>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</si>
  <si>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</si>
  <si>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</si>
  <si>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</si>
  <si>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</si>
  <si>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</si>
  <si>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</si>
  <si>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</si>
  <si>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</si>
  <si>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</si>
  <si>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</si>
  <si>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</si>
  <si>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</si>
  <si>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</si>
  <si>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</si>
  <si>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</si>
  <si>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</si>
  <si>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</si>
  <si>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</si>
  <si>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</si>
  <si>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</si>
  <si>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</si>
  <si>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</si>
  <si>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</si>
  <si>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</si>
  <si>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</si>
  <si>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</si>
  <si>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</si>
  <si>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</si>
  <si>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</si>
  <si>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</si>
  <si>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</si>
  <si>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</si>
  <si>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</si>
  <si>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</si>
  <si>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</si>
  <si>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</si>
  <si>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</si>
  <si>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</si>
  <si>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</si>
  <si>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</si>
  <si>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</si>
  <si>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</si>
  <si>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</si>
  <si>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</si>
  <si>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</si>
  <si>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</si>
  <si>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</si>
  <si>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</si>
  <si>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</si>
  <si>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</si>
  <si>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</si>
  <si>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</si>
  <si>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</si>
  <si>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</si>
  <si>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</si>
  <si>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</si>
  <si>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</si>
  <si>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</si>
  <si>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</si>
  <si>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</si>
  <si>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</si>
  <si>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</si>
  <si>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</si>
  <si>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</si>
  <si>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</si>
  <si>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</si>
  <si>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</si>
  <si>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</si>
  <si>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</si>
  <si>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</si>
  <si>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</si>
  <si>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</si>
  <si>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</si>
  <si>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</si>
  <si>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</si>
  <si>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</si>
  <si>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</si>
  <si>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</si>
  <si>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</si>
  <si>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</si>
  <si>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</si>
  <si>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</si>
  <si>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</si>
  <si>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</si>
  <si>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</si>
  <si>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</si>
  <si>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</si>
  <si>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</si>
  <si>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</si>
  <si>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</si>
  <si>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</si>
  <si>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</si>
  <si>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</si>
  <si>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</si>
  <si>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</si>
  <si>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</si>
  <si>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</si>
  <si>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</si>
  <si>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</si>
  <si>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</si>
  <si>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</si>
  <si>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</si>
  <si>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</si>
  <si>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</si>
  <si>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</si>
  <si>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</si>
  <si>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</si>
  <si>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</si>
  <si>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</si>
  <si>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</si>
  <si>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</si>
  <si>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</si>
  <si>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</si>
  <si>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</si>
  <si>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</si>
  <si>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</si>
  <si>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</si>
  <si>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</si>
  <si>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</si>
  <si>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</si>
  <si>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</si>
  <si>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</si>
  <si>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</si>
  <si>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</si>
  <si>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</si>
  <si>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</si>
  <si>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</si>
  <si>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</si>
  <si>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</si>
  <si>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</si>
  <si>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</si>
  <si>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</si>
  <si>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</si>
  <si>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</si>
  <si>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</si>
  <si>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</si>
  <si>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</si>
  <si>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</si>
  <si>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</si>
  <si>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</si>
  <si>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</si>
  <si>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</si>
  <si>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</si>
  <si>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</si>
  <si>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</si>
  <si>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</si>
  <si>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</si>
  <si>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</si>
  <si>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</si>
  <si>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</si>
  <si>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</si>
  <si>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</si>
  <si>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</si>
  <si>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</si>
  <si>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</si>
  <si>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</si>
  <si>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</si>
  <si>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</si>
  <si>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</si>
  <si>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</si>
  <si>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</si>
  <si>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</si>
  <si>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</si>
  <si>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</si>
  <si>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</si>
  <si>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</si>
  <si>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</si>
  <si>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</si>
  <si>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</si>
  <si>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</si>
  <si>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</si>
  <si>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</si>
  <si>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</si>
  <si>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</si>
  <si>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</si>
  <si>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</si>
  <si>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</si>
  <si>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</si>
  <si>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</si>
  <si>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</si>
  <si>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</si>
  <si>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</si>
  <si>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</si>
  <si>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</si>
  <si>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2015 METŲ SPECIALIOJI TIKSLINĖ DOTACIJA MOKINIO KREPŠELIUI FINANSUOTI PAGAL ASIGNAVIMŲ VALDYTOJUS</t>
  </si>
  <si>
    <t>2015 METŲ KITA TIKSLINĖ DOTACIJA PAGAL ASIGNAVIMŲ VALDYTOJUS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</si>
  <si>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</si>
  <si>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</si>
  <si>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</si>
  <si>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</si>
  <si>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</si>
  <si>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</si>
  <si>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</si>
  <si>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</si>
  <si>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</si>
  <si>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</si>
  <si>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</si>
  <si>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</si>
  <si>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</si>
  <si>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</si>
  <si>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</si>
  <si>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</si>
  <si>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</si>
  <si>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</si>
  <si>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</si>
  <si>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</si>
  <si>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</si>
  <si>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</si>
  <si>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</si>
  <si>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</si>
  <si>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</si>
  <si>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</si>
  <si>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</si>
  <si>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</si>
  <si>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</si>
  <si>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</si>
  <si>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</si>
  <si>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</si>
  <si>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</si>
  <si>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</si>
  <si>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</si>
  <si>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</si>
  <si>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</si>
  <si>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</si>
  <si>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</si>
  <si>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</si>
  <si>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</si>
  <si>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</si>
  <si>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</si>
  <si>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</si>
  <si>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</si>
  <si>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</si>
  <si>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</si>
  <si>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</si>
  <si>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05 programa. Ekonomikos ir verslo skatinimo plėtra</t>
  </si>
  <si>
    <t>Iš viso 05 programai</t>
  </si>
  <si>
    <t>Iš viso 06 programai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</si>
  <si>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</si>
  <si>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</si>
  <si>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2015 METŲ SKOLINTOS LĖŠOS INVESTICINIAMS PROJEKTAMS FINANSUOTI PAGAL ASIGNAVIMŲ VALDYTOJUS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</si>
  <si>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</si>
  <si>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</si>
  <si>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</si>
  <si>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</si>
  <si>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</si>
  <si>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</si>
  <si>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</si>
  <si>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</si>
  <si>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</si>
  <si>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</si>
  <si>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</si>
  <si>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</si>
  <si>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</si>
  <si>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</si>
  <si>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</si>
  <si>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</si>
  <si>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</si>
  <si>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</si>
  <si>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</si>
  <si>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</si>
  <si>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</si>
  <si>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</si>
  <si>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</si>
  <si>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</si>
  <si>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</si>
  <si>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</si>
  <si>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</si>
  <si>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</si>
  <si>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</si>
  <si>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</si>
  <si>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</si>
  <si>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</si>
  <si>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</si>
  <si>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</si>
  <si>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</si>
  <si>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</si>
  <si>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</si>
  <si>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</si>
  <si>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</si>
  <si>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</si>
  <si>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</si>
  <si>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</si>
  <si>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>Kito ilgalaikio turto realizavimo pajamos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</si>
  <si>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</si>
  <si>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</si>
  <si>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</si>
  <si>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</si>
  <si>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</si>
  <si>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</si>
  <si>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</si>
  <si>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</si>
  <si>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</si>
  <si>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</si>
  <si>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</si>
  <si>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</si>
  <si>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</si>
  <si>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</si>
  <si>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</si>
  <si>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</si>
  <si>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</si>
  <si>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</si>
  <si>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</si>
  <si>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</si>
  <si>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</si>
  <si>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</si>
  <si>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</si>
  <si>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</si>
  <si>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</si>
  <si>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</si>
  <si>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</si>
  <si>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</si>
  <si>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Bendrosios dotacijos kompensacija biudžeto pajamų mažėjimui kompensuoti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</si>
  <si>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</si>
  <si>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</si>
  <si>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</si>
  <si>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</si>
  <si>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</si>
  <si>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</si>
  <si>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</si>
  <si>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</si>
  <si>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</si>
  <si>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</si>
  <si>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</si>
  <si>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</si>
  <si>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</si>
  <si>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</si>
  <si>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</si>
  <si>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</si>
  <si>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Įmokos už išlaikymą švietimo, socialinės apsaugos ir kitose įstaigose</t>
  </si>
  <si>
    <t>Žemė</t>
  </si>
  <si>
    <t>Gyventojų pajamų mokestis savivaldybių pajamoms iš gyventojų pajamų mokesčiui išlyginti</t>
  </si>
  <si>
    <t>Europos Sąjungos finansinės paramos lėšos</t>
  </si>
  <si>
    <t>Telšių sporto ir rekreacijos centro, Birutės g. 60, Telšiai, rekonstrukcijos techniniam projektui parengti</t>
  </si>
  <si>
    <t>Telšių „Vilties“ mokyklos pastatui, esančiam Kauno g. 9A, Telšių m., remontuoti</t>
  </si>
  <si>
    <t>VšĮ Regioninės Telšių ligoninės branduoliniam magnetiniam rezonanso aparatui įsigyti</t>
  </si>
  <si>
    <t>VšĮ Regioninės Telšių ligoninės Psichiatrijos, Terapinio, Vaikų skyriaus ir akušeriniam korpusui su maisto bloku Telšiuose, Kalno g. 40, rekonstruoti</t>
  </si>
  <si>
    <t>Telšių Žemaitės gimnazijai,  Telšiai, Šviesos g. 15</t>
  </si>
  <si>
    <t>Telšių „Džiugo“ gimnazijai,  Telšiai, Sedos g. 29</t>
  </si>
  <si>
    <t>Telšių rajono Luokės gimnazijai, Telšių r. sav., Luokės mstl., Mokyklos g. 5</t>
  </si>
  <si>
    <t>pastatui Telšiuose, Respublikos g. 28, modernizuoti, pritaikant Telšių menų mokyklos reikmėms</t>
  </si>
  <si>
    <t>Telšių rajono Ubiškės pagrindinės mokyklos sporto salei rekonstruoti</t>
  </si>
  <si>
    <t>Telšių „Ateities“ pagrindinės mokyklos pastatui Telšiuose, Lygumų g. 47, kapitaliniam remontui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</si>
  <si>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</si>
  <si>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</si>
  <si>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sprendimo Nr. T1-61 redakcija)</t>
  </si>
  <si>
    <t xml:space="preserve"> (Telšių rajono savivaldybės tarybos 2015 m. kovo 26 d.</t>
  </si>
  <si>
    <t xml:space="preserve">1 priedas </t>
  </si>
  <si>
    <t>sprendimo Nr. T1-7</t>
  </si>
  <si>
    <t xml:space="preserve">Telšių rajono savivaldybės tarybos 2015 m. sausio 29 d. </t>
  </si>
  <si>
    <t xml:space="preserve"> PATVIRTINTA</t>
  </si>
  <si>
    <t xml:space="preserve">2 priedas </t>
  </si>
  <si>
    <t>sprendimo Nr. T1-61  redakcija)</t>
  </si>
  <si>
    <t xml:space="preserve">3 priedas </t>
  </si>
  <si>
    <t>10 f-ja -</t>
  </si>
  <si>
    <t>09 f-ja -</t>
  </si>
  <si>
    <t>08 f-ja -</t>
  </si>
  <si>
    <t>07 f-ja -</t>
  </si>
  <si>
    <t>06 f-ja -</t>
  </si>
  <si>
    <t>05 f-ja -</t>
  </si>
  <si>
    <t>04 f-ja -</t>
  </si>
  <si>
    <t>03 f-ja -</t>
  </si>
  <si>
    <t>02 f-ja -</t>
  </si>
  <si>
    <t>01 f-ja -</t>
  </si>
  <si>
    <t xml:space="preserve">4 priedas </t>
  </si>
  <si>
    <t xml:space="preserve">7 priedas </t>
  </si>
  <si>
    <t xml:space="preserve">9 priedas </t>
  </si>
  <si>
    <t xml:space="preserve">11 priedas </t>
  </si>
  <si>
    <t xml:space="preserve">12 priedas </t>
  </si>
  <si>
    <t>IŠ VISO</t>
  </si>
  <si>
    <t xml:space="preserve"> (Telšių rajono savivaldybės tarybos 2015 m. balandžio 30 d.</t>
  </si>
  <si>
    <t>sprendimo Nr. T1- 61  redakcija)</t>
  </si>
  <si>
    <t>sprendimo Nr. T1-34  redakcija)</t>
  </si>
  <si>
    <t>sprendimo Nr. T1-73 redakcija)</t>
  </si>
  <si>
    <t xml:space="preserve"> (Telšių rajono savivaldybės tarybos 2015 m. gegužės 28 d.</t>
  </si>
  <si>
    <t>sprendimo Nr. T1- 34 redakcija)</t>
  </si>
  <si>
    <t>2015 METŲ BIUDŽETINIŲ ĮSTAIGŲ PAJAMŲ ĮMOKOS Į SAVIVALDYBĖS BIUDŽETĄ PAGAL ASIGNAVIMŲ VALDYTOJUS</t>
  </si>
  <si>
    <t>sprendimo Nr. T1- 61 redakcija)</t>
  </si>
  <si>
    <t>sprendimo Nr. T1-73  redakcija)</t>
  </si>
  <si>
    <t>2015 METŲ ASIGNAVIMAI SAVARANKIŠKOMS FUNKCIJOMS VYKDYTI PAGAL ASIGNAVIMŲ VALDYTOJUS</t>
  </si>
  <si>
    <t xml:space="preserve"> (Telšių rajono savivaldybės tarybos 2015 m. gegužės 28 d. </t>
  </si>
  <si>
    <t>2015 METŲ ASIGNAVIMAI IŠ BIUDŽETINIŲ ĮSTAIGŲ PAJAMŲ PAGAL ASIGNAVIMŲ VALDYTOJUS</t>
  </si>
  <si>
    <t>sprendimo Nr. T1-61    redakcija)</t>
  </si>
  <si>
    <t>(Telšių rajono savivaldybės tarybos 2015 m. gegužės 28 d.</t>
  </si>
  <si>
    <t xml:space="preserve">10 priedas </t>
  </si>
  <si>
    <t xml:space="preserve">valstybės investicijų programoje numatytiems projektams finansuoti </t>
  </si>
  <si>
    <t xml:space="preserve">vietinės reikšmės keliams ir gatvėms tiesti, rekonstruoti, taisyti (remontuoti), prižiūrėti ir saugaus eismo sąlygoms užtikrinti </t>
  </si>
  <si>
    <t>Padidinta/ sumažinta</t>
  </si>
  <si>
    <t>Patvirtinta</t>
  </si>
  <si>
    <t>sprendimo Nr. T1-130 redakcija)</t>
  </si>
  <si>
    <t xml:space="preserve"> (Telšių rajono savivaldybės tarybos 2015 m. birželio 25 d.</t>
  </si>
  <si>
    <t>Tryškių Lazdynų Pelėdos gimnazija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</si>
  <si>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</si>
  <si>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Iš viso padidinta/ sumažinta</t>
  </si>
  <si>
    <t>Iš viso patvirtinta</t>
  </si>
  <si>
    <t xml:space="preserve">Programos pavadinimas ir asignavimų valdytojai  </t>
  </si>
  <si>
    <t>Iš viso padidinta /sumažinta</t>
  </si>
  <si>
    <t>Asignavimų valdytojai</t>
  </si>
  <si>
    <t>bendrosios dotacijos kompensacija</t>
  </si>
  <si>
    <t>Programos pavadinimas, asignavimų valdytojai,  finansavimo šaltiniai</t>
  </si>
  <si>
    <t xml:space="preserve"> (Telšių rajono savivaldybės tarybos 2015 m. birželio 25 d. </t>
  </si>
  <si>
    <t>visuomenės sveikatos stiprinimui ir stebėsenai vykdyti</t>
  </si>
  <si>
    <t xml:space="preserve"> (Telšių rajono savivaldybės tarybos 2015 m.  birželio 25 d.</t>
  </si>
  <si>
    <t xml:space="preserve">5 priedas </t>
  </si>
  <si>
    <t>141 lėšos</t>
  </si>
  <si>
    <t>Programos pavadinimas, asignavimų valdytojai</t>
  </si>
  <si>
    <t xml:space="preserve">6 priedas </t>
  </si>
  <si>
    <t>pagal teisės aktus savivaldybėms perduotoms įstaigoms išlaikyti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</si>
  <si>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</si>
  <si>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</si>
  <si>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sprendimo Nr. T1-130  redakcija)</t>
  </si>
  <si>
    <t>minimaliai mėnesinei algai padidinti</t>
  </si>
  <si>
    <t>kultūros ir meno darbuotojų darbo užmokesčiui padidinti</t>
  </si>
  <si>
    <t>Kitos dotacijos ir lėšos iš kitų valdymo lygių, iš jų:</t>
  </si>
  <si>
    <t>4.1.3.5.</t>
  </si>
  <si>
    <t>Pagal teisės aktus savivaldybėms perduotoms įstaigoms išlaikyti</t>
  </si>
  <si>
    <t>4.1.3.4.</t>
  </si>
  <si>
    <t>Savivaldybių mokykloms (klasėms), skirtoms šalies (regiono) mokiniams, turintiems specialiųjų ugdymosi poreikių, ir kitoms savivaldybėms perduotoms įstaigoms išlaikyti</t>
  </si>
  <si>
    <t>4.1.3.3.</t>
  </si>
  <si>
    <t xml:space="preserve">Vietinės reikšmės keliams ir gatvėms tiesti, rekonstruoti, taisyti (remontuoti), prižiūrėti ir saugaus eismo sąlygoms užtikrinti </t>
  </si>
  <si>
    <t>4.1.3.2.</t>
  </si>
  <si>
    <t>4.1.3.1.12.</t>
  </si>
  <si>
    <t>4.1.3.1.11.</t>
  </si>
  <si>
    <t>4.1.3.1.10.</t>
  </si>
  <si>
    <t>4.1.3.1.9.</t>
  </si>
  <si>
    <t>4.1.3.1.8.</t>
  </si>
  <si>
    <t>4.1.3.1.7.</t>
  </si>
  <si>
    <t>4.1.3.1.6.</t>
  </si>
  <si>
    <t>4.1.3.1.5.</t>
  </si>
  <si>
    <t>4.1.3.1.4.</t>
  </si>
  <si>
    <t>4.1.3.1.3.</t>
  </si>
  <si>
    <t>4.1.3.1.2.</t>
  </si>
  <si>
    <t>4.1.3.1.1.</t>
  </si>
  <si>
    <t xml:space="preserve">Valstybės investicijų programoje numatytiems projektams finansuoti, iš jų: </t>
  </si>
  <si>
    <t>4.1.3.1</t>
  </si>
  <si>
    <t>Kita tikslinė dotacija, iš viso:</t>
  </si>
  <si>
    <t>Mokinio krepšeliui finansuoti</t>
  </si>
  <si>
    <t>Būsto nuomos ar išperkamosios būsto nuomos mokesčių dalies kompensacijoms</t>
  </si>
  <si>
    <t>Savivaldybėms priskirtiems archyviniams dokumentams tvarkyti</t>
  </si>
  <si>
    <t>Melioracijai</t>
  </si>
  <si>
    <t>Žemės ūkio funkcijoms atlikti</t>
  </si>
  <si>
    <t>Gyvenamosios vietos deklaravimo duomenų ir gyvenamosios vietos neturinčių asmenų apskaitos duomenims tvarkyti</t>
  </si>
  <si>
    <t>Priešgaisrinei saugai</t>
  </si>
  <si>
    <t>Civilinei saugai</t>
  </si>
  <si>
    <t>Gyventojų registrui tvarkyti ir duomenims valstybės registrams teikti</t>
  </si>
  <si>
    <t>Valstybės garantuojamai pirminei teisinei pagalbai teikti</t>
  </si>
  <si>
    <t>Civilinės būklės aktams registruoti</t>
  </si>
  <si>
    <t>Visuomenės sveikatos stiprinimas ir stebėsena</t>
  </si>
  <si>
    <t>Mokinių visuomenės sveikatos priežiūra</t>
  </si>
  <si>
    <t>Dalyvauti rengiant ir įgyvendinant darbo rinkos politikos priemones ir gyventojų užimtumo programas</t>
  </si>
  <si>
    <t>Jaunimo teisių apsaugai</t>
  </si>
  <si>
    <t>Vaikų teisių apsaugai</t>
  </si>
  <si>
    <t>Socialinėms paslaugoms</t>
  </si>
  <si>
    <t>Socialinei paramai mokiniams</t>
  </si>
  <si>
    <t>Socialinėms išmokoms ir kompensacijoms skaičiuoti ir mokėti</t>
  </si>
  <si>
    <t>Valstybinės kalbos vartojimo ir taisyklingumo kontrolei</t>
  </si>
  <si>
    <t>Dalyvauti rengiant ir vykdant mobilizaciją</t>
  </si>
  <si>
    <t>Duomenims Suteiktos valstybės pagalbos registrui teikti</t>
  </si>
  <si>
    <t>Valstybinėms (valstybės perduotoms savivaldybėms) funkcijoms atlikti, iš viso:</t>
  </si>
  <si>
    <t>sprendimo Nr. T1-170  redakcija)</t>
  </si>
  <si>
    <t xml:space="preserve"> (Telšių rajono savivaldybės tarybos 2015 m. rugpjūčio 27 d.</t>
  </si>
  <si>
    <t>sprendimo Nr. T1-170 redakcija)</t>
  </si>
  <si>
    <t xml:space="preserve"> (Telšių rajono savivaldybės tarybos 2015 m. rugpjūčio 27 d. </t>
  </si>
  <si>
    <t xml:space="preserve">Varnių lopšelis-darželis „Raudonkepuraitė“ </t>
  </si>
  <si>
    <t xml:space="preserve">Upynos lopšelis-darželis </t>
  </si>
  <si>
    <t>(Telšių rajono savivaldybės tarybos 2015 m. rugpjūčio 27 d.</t>
  </si>
  <si>
    <t>sprendimo Nr. T1- 73   redakcija)</t>
  </si>
  <si>
    <t xml:space="preserve"> savarankiškos funkcijos</t>
  </si>
  <si>
    <t xml:space="preserve">                                                                       </t>
  </si>
  <si>
    <t xml:space="preserve">Programos pavadinimas, asignavimų valdytojai    </t>
  </si>
  <si>
    <t>sprendimo Nr. T1-234  redakcija)</t>
  </si>
  <si>
    <t xml:space="preserve"> (Telšių rajono savivaldybės tarybos 2015 m. rugsėjo 24 d.</t>
  </si>
  <si>
    <t>Varnių  kultūros centras</t>
  </si>
  <si>
    <t>Tryškių kultūros centras</t>
  </si>
  <si>
    <t>Buožėnų mokykla-darželis</t>
  </si>
  <si>
    <t>Žarėnų „Minijos“ pagrindinė mokykla</t>
  </si>
  <si>
    <t>„Kranto“ progimnazija</t>
  </si>
  <si>
    <t>sprendimo Nr. T1-234 redakcija)</t>
  </si>
  <si>
    <t>Varnių kultūros centras</t>
  </si>
  <si>
    <t>106.</t>
  </si>
  <si>
    <t xml:space="preserve"> (Telšių rajono savivaldybės tarybos 2015 m. rugsėjo 24 d. </t>
  </si>
  <si>
    <t xml:space="preserve"> (Telšių rajono savivaldybės tarybos 2015 m.  rugsėjo 24 d.</t>
  </si>
  <si>
    <t>(Telšių rajono savivaldybės tarybos 2015 m. rugsėjo 24 d.</t>
  </si>
  <si>
    <t>suteikta valstybės finansinė parama užsienyje mirusio (žuvusio) Lietuvos Respublikos piliečio palaikams parvežti į Lietuvos Respubliką</t>
  </si>
  <si>
    <t>4.1.3.6.4.</t>
  </si>
  <si>
    <t>4.1.3.6.3.</t>
  </si>
  <si>
    <t>4.1.3.6.2.</t>
  </si>
  <si>
    <t>4.1.3.6.1.</t>
  </si>
  <si>
    <t>4.1.3.6.</t>
  </si>
  <si>
    <t>Atliekų tvarkymo sistemos infrastruktūros plėtrai</t>
  </si>
  <si>
    <t>iš jų: žedinių atkuriamosios vertės kompensacija</t>
  </si>
  <si>
    <t>sprendimo Nr. T1-262 redakcija)</t>
  </si>
  <si>
    <t xml:space="preserve"> (Telšių rajono savivaldybės tarybos 2015 m. spalio 29 d.</t>
  </si>
  <si>
    <t>sprendimo Nr. T1- 234 redakcija)</t>
  </si>
  <si>
    <t xml:space="preserve"> (Telšių rajono savivaldybės tarybos 2015 m. spalio 29 d. </t>
  </si>
  <si>
    <t>sprendimo Nr. T1-234    redakcija)</t>
  </si>
  <si>
    <t xml:space="preserve"> (Telšių rajono savivaldybės tarybos 2015 m.  spalio 29 d.</t>
  </si>
  <si>
    <t>atliekų tvarkymo sistemos infrastruktūros plėtrai</t>
  </si>
  <si>
    <t xml:space="preserve">8 priedas </t>
  </si>
  <si>
    <t>(Telšių rajono savivaldybės tarybos 2015 m. spalio 29 d.</t>
  </si>
  <si>
    <t>Nevarėnų vidurinės mokyklos rekonstravimas</t>
  </si>
  <si>
    <t>4.1.3.1.13.</t>
  </si>
  <si>
    <t>sprendimo Nr. T1-302 redakcija)</t>
  </si>
  <si>
    <t xml:space="preserve"> (Telšių rajono savivaldybės tarybos 2015 m. lapkričio 26 d.</t>
  </si>
  <si>
    <t>sprendimo Nr. T1-262  redakcija)</t>
  </si>
  <si>
    <t xml:space="preserve"> (Telšių rajono savivaldybės tarybos 2015 m. lapkričio 26 d. </t>
  </si>
  <si>
    <t xml:space="preserve"> (Telšių rajono savivaldybės tarybos 2015 m.  lapkričio 26 d.</t>
  </si>
  <si>
    <t>(Telšių rajono savivaldybės tarybos 2015 m. lapkričio 26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</si>
</sst>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00"/>
  </numFmts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515">
    <xf numFmtId="0" fontId="0" fillId="0" borderId="0" xfId="0"/>
    <xf numFmtId="1" fontId="3" fillId="3" borderId="1" xfId="0" applyNumberFormat="1" applyFont="1" applyFill="1" applyBorder="1"/>
    <xf numFmtId="1" fontId="2" fillId="0" borderId="0" xfId="0" applyNumberFormat="1" applyFont="1"/>
    <xf numFmtId="1" fontId="6" fillId="0" borderId="0" xfId="0" applyNumberFormat="1" applyFont="1"/>
    <xf numFmtId="1" fontId="2" fillId="0" borderId="0" xfId="0" applyNumberFormat="1" applyFont="1" applyAlignment="1">
      <alignment horizontal="right"/>
    </xf>
    <xf numFmtId="1" fontId="2" fillId="0" borderId="2" xfId="0" applyNumberFormat="1" applyFont="1" applyBorder="1" applyAlignment="1">
      <alignment horizontal="center"/>
    </xf>
    <xf numFmtId="1" fontId="2" fillId="0" borderId="3" xfId="0" applyNumberFormat="1" applyFont="1" applyBorder="1"/>
    <xf numFmtId="1" fontId="6" fillId="0" borderId="1" xfId="0" applyNumberFormat="1" applyFont="1" applyBorder="1" applyAlignment="1">
      <alignment horizontal="center"/>
    </xf>
    <xf numFmtId="1" fontId="2" fillId="0" borderId="1" xfId="0" applyNumberFormat="1" applyFont="1" applyBorder="1"/>
    <xf numFmtId="1" fontId="2" fillId="0" borderId="1" xfId="0" applyNumberFormat="1" applyFont="1" applyBorder="1" applyAlignment="1">
      <alignment horizontal="center"/>
    </xf>
    <xf numFmtId="1" fontId="2" fillId="0" borderId="4" xfId="0" applyNumberFormat="1" applyFont="1" applyBorder="1"/>
    <xf numFmtId="1" fontId="2" fillId="0" borderId="5" xfId="0" applyNumberFormat="1" applyFont="1" applyBorder="1" applyAlignment="1">
      <alignment horizontal="center"/>
    </xf>
    <xf numFmtId="1" fontId="2" fillId="0" borderId="0" xfId="0" applyNumberFormat="1" applyFont="1" applyBorder="1"/>
    <xf numFmtId="1" fontId="2" fillId="3" borderId="1" xfId="0" applyNumberFormat="1" applyFont="1" applyFill="1" applyBorder="1" applyAlignment="1">
      <alignment horizontal="center"/>
    </xf>
    <xf numFmtId="1" fontId="10" fillId="3" borderId="4" xfId="0" applyNumberFormat="1" applyFont="1" applyFill="1" applyBorder="1" applyAlignment="1">
      <alignment horizontal="center"/>
    </xf>
    <xf numFmtId="1" fontId="6" fillId="3" borderId="4" xfId="0" applyNumberFormat="1" applyFont="1" applyFill="1" applyBorder="1" applyAlignment="1">
      <alignment horizontal="center"/>
    </xf>
    <xf numFmtId="1" fontId="2" fillId="0" borderId="6" xfId="0" applyNumberFormat="1" applyFont="1" applyBorder="1"/>
    <xf numFmtId="1" fontId="3" fillId="3" borderId="4" xfId="0" applyNumberFormat="1" applyFont="1" applyFill="1" applyBorder="1"/>
    <xf numFmtId="1" fontId="6" fillId="3" borderId="1" xfId="0" applyNumberFormat="1" applyFont="1" applyFill="1" applyBorder="1" applyAlignment="1">
      <alignment horizontal="center"/>
    </xf>
    <xf numFmtId="1" fontId="2" fillId="0" borderId="2" xfId="0" applyNumberFormat="1" applyFont="1" applyBorder="1"/>
    <xf numFmtId="1" fontId="6" fillId="0" borderId="4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left" wrapText="1"/>
    </xf>
    <xf numFmtId="1" fontId="2" fillId="0" borderId="2" xfId="0" applyNumberFormat="1" applyFont="1" applyBorder="1" applyAlignment="1">
      <alignment horizontal="left"/>
    </xf>
    <xf numFmtId="1" fontId="2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2" fillId="0" borderId="2" xfId="0" applyNumberFormat="1" applyFont="1" applyFill="1" applyBorder="1" applyAlignment="1">
      <alignment horizontal="center"/>
    </xf>
    <xf numFmtId="1" fontId="6" fillId="0" borderId="7" xfId="0" applyNumberFormat="1" applyFont="1" applyFill="1" applyBorder="1" applyAlignment="1">
      <alignment horizontal="center"/>
    </xf>
    <xf numFmtId="1" fontId="2" fillId="0" borderId="1" xfId="0" applyNumberFormat="1" applyFont="1" applyFill="1" applyBorder="1"/>
    <xf numFmtId="1" fontId="2" fillId="0" borderId="1" xfId="0" applyNumberFormat="1" applyFont="1" applyFill="1" applyBorder="1" applyAlignment="1">
      <alignment horizontal="center"/>
    </xf>
    <xf numFmtId="1" fontId="2" fillId="0" borderId="5" xfId="0" applyNumberFormat="1" applyFont="1" applyFill="1" applyBorder="1" applyAlignment="1">
      <alignment horizontal="center"/>
    </xf>
    <xf numFmtId="1" fontId="2" fillId="0" borderId="5" xfId="0" applyNumberFormat="1" applyFont="1" applyFill="1" applyBorder="1"/>
    <xf numFmtId="1" fontId="2" fillId="0" borderId="1" xfId="0" applyNumberFormat="1" applyFont="1" applyBorder="1" applyAlignment="1">
      <alignment horizontal="right"/>
    </xf>
    <xf numFmtId="1" fontId="2" fillId="3" borderId="6" xfId="0" applyNumberFormat="1" applyFont="1" applyFill="1" applyBorder="1" applyAlignment="1">
      <alignment horizontal="center"/>
    </xf>
    <xf numFmtId="1" fontId="3" fillId="3" borderId="2" xfId="0" applyNumberFormat="1" applyFont="1" applyFill="1" applyBorder="1"/>
    <xf numFmtId="1" fontId="2" fillId="3" borderId="1" xfId="0" applyNumberFormat="1" applyFont="1" applyFill="1" applyBorder="1" applyAlignment="1">
      <alignment horizontal="center" vertical="center"/>
    </xf>
    <xf numFmtId="1" fontId="3" fillId="3" borderId="4" xfId="0" applyNumberFormat="1" applyFont="1" applyFill="1" applyBorder="1" applyAlignment="1">
      <alignment vertical="center"/>
    </xf>
    <xf numFmtId="1" fontId="6" fillId="3" borderId="4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vertical="distributed"/>
    </xf>
    <xf numFmtId="1" fontId="2" fillId="0" borderId="0" xfId="0" applyNumberFormat="1" applyFont="1" applyBorder="1" applyAlignment="1">
      <alignment horizontal="center"/>
    </xf>
    <xf numFmtId="1" fontId="2" fillId="0" borderId="8" xfId="0" applyNumberFormat="1" applyFont="1" applyBorder="1"/>
    <xf numFmtId="1" fontId="6" fillId="0" borderId="8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right"/>
    </xf>
    <xf numFmtId="1" fontId="2" fillId="0" borderId="0" xfId="0" applyNumberFormat="1" applyFont="1" applyBorder="1" applyAlignment="1">
      <alignment horizontal="right"/>
    </xf>
    <xf numFmtId="1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right"/>
    </xf>
    <xf numFmtId="1" fontId="6" fillId="0" borderId="0" xfId="0" applyNumberFormat="1" applyFont="1" applyAlignment="1">
      <alignment horizontal="right"/>
    </xf>
    <xf numFmtId="1" fontId="2" fillId="0" borderId="2" xfId="0" applyNumberFormat="1" applyFont="1" applyBorder="1" applyAlignment="1">
      <alignment wrapText="1"/>
    </xf>
    <xf numFmtId="1" fontId="2" fillId="0" borderId="5" xfId="0" applyNumberFormat="1" applyFont="1" applyBorder="1"/>
    <xf numFmtId="1" fontId="2" fillId="0" borderId="6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right"/>
    </xf>
    <xf numFmtId="1" fontId="2" fillId="0" borderId="0" xfId="0" applyNumberFormat="1" applyFont="1" applyFill="1" applyBorder="1"/>
    <xf numFmtId="1" fontId="6" fillId="0" borderId="1" xfId="0" applyNumberFormat="1" applyFont="1" applyFill="1" applyBorder="1" applyAlignment="1">
      <alignment horizontal="center"/>
    </xf>
    <xf numFmtId="1" fontId="2" fillId="0" borderId="9" xfId="0" applyNumberFormat="1" applyFont="1" applyBorder="1"/>
    <xf numFmtId="1" fontId="2" fillId="0" borderId="10" xfId="0" applyNumberFormat="1" applyFont="1" applyBorder="1"/>
    <xf numFmtId="1" fontId="2" fillId="0" borderId="11" xfId="0" applyNumberFormat="1" applyFont="1" applyFill="1" applyBorder="1" applyAlignment="1">
      <alignment horizontal="center"/>
    </xf>
    <xf numFmtId="1" fontId="6" fillId="0" borderId="4" xfId="0" applyNumberFormat="1" applyFont="1" applyFill="1" applyBorder="1" applyAlignment="1">
      <alignment horizontal="center"/>
    </xf>
    <xf numFmtId="1" fontId="2" fillId="4" borderId="5" xfId="0" applyNumberFormat="1" applyFont="1" applyFill="1" applyBorder="1" applyAlignment="1">
      <alignment horizontal="center"/>
    </xf>
    <xf numFmtId="1" fontId="2" fillId="4" borderId="1" xfId="0" applyNumberFormat="1" applyFont="1" applyFill="1" applyBorder="1"/>
    <xf numFmtId="1" fontId="2" fillId="0" borderId="10" xfId="0" applyNumberFormat="1" applyFont="1" applyFill="1" applyBorder="1"/>
    <xf numFmtId="1" fontId="2" fillId="0" borderId="13" xfId="0" applyNumberFormat="1" applyFont="1" applyBorder="1"/>
    <xf numFmtId="1" fontId="2" fillId="3" borderId="2" xfId="0" applyNumberFormat="1" applyFont="1" applyFill="1" applyBorder="1" applyAlignment="1">
      <alignment horizontal="center"/>
    </xf>
    <xf numFmtId="1" fontId="2" fillId="3" borderId="11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wrapText="1"/>
    </xf>
    <xf numFmtId="1" fontId="8" fillId="0" borderId="1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7" fillId="0" borderId="11" xfId="0" applyNumberFormat="1" applyFont="1" applyFill="1" applyBorder="1"/>
    <xf numFmtId="1" fontId="2" fillId="0" borderId="13" xfId="0" applyNumberFormat="1" applyFont="1" applyBorder="1" applyAlignment="1">
      <alignment horizontal="center"/>
    </xf>
    <xf numFmtId="1" fontId="2" fillId="3" borderId="5" xfId="0" applyNumberFormat="1" applyFont="1" applyFill="1" applyBorder="1" applyAlignment="1">
      <alignment horizontal="center"/>
    </xf>
    <xf numFmtId="1" fontId="7" fillId="3" borderId="10" xfId="0" applyNumberFormat="1" applyFont="1" applyFill="1" applyBorder="1"/>
    <xf numFmtId="1" fontId="1" fillId="3" borderId="1" xfId="0" applyNumberFormat="1" applyFont="1" applyFill="1" applyBorder="1"/>
    <xf numFmtId="1" fontId="2" fillId="3" borderId="2" xfId="0" applyNumberFormat="1" applyFont="1" applyFill="1" applyBorder="1" applyAlignment="1">
      <alignment horizontal="center" vertical="center"/>
    </xf>
    <xf numFmtId="1" fontId="3" fillId="3" borderId="9" xfId="0" applyNumberFormat="1" applyFont="1" applyFill="1" applyBorder="1" applyAlignment="1">
      <alignment vertical="center"/>
    </xf>
    <xf numFmtId="1" fontId="6" fillId="0" borderId="9" xfId="0" applyNumberFormat="1" applyFont="1" applyBorder="1" applyAlignment="1">
      <alignment horizontal="center"/>
    </xf>
    <xf numFmtId="1" fontId="7" fillId="0" borderId="13" xfId="0" applyNumberFormat="1" applyFont="1" applyBorder="1"/>
    <xf numFmtId="1" fontId="6" fillId="0" borderId="2" xfId="0" applyNumberFormat="1" applyFont="1" applyBorder="1" applyAlignment="1">
      <alignment horizontal="center"/>
    </xf>
    <xf numFmtId="1" fontId="7" fillId="0" borderId="13" xfId="0" applyNumberFormat="1" applyFont="1" applyBorder="1" applyAlignment="1">
      <alignment horizontal="left" wrapText="1" indent="1"/>
    </xf>
    <xf numFmtId="1" fontId="6" fillId="0" borderId="11" xfId="0" applyNumberFormat="1" applyFont="1" applyBorder="1" applyAlignment="1">
      <alignment horizontal="center"/>
    </xf>
    <xf numFmtId="1" fontId="2" fillId="0" borderId="11" xfId="0" applyNumberFormat="1" applyFont="1" applyBorder="1"/>
    <xf numFmtId="1" fontId="7" fillId="0" borderId="5" xfId="0" applyNumberFormat="1" applyFont="1" applyBorder="1" applyAlignment="1">
      <alignment horizontal="left" wrapText="1" indent="1"/>
    </xf>
    <xf numFmtId="1" fontId="2" fillId="0" borderId="14" xfId="0" applyNumberFormat="1" applyFont="1" applyBorder="1" applyAlignment="1">
      <alignment horizontal="center"/>
    </xf>
    <xf numFmtId="1" fontId="7" fillId="0" borderId="11" xfId="0" applyNumberFormat="1" applyFont="1" applyBorder="1" applyAlignment="1">
      <alignment horizontal="left" wrapText="1" indent="1"/>
    </xf>
    <xf numFmtId="1" fontId="2" fillId="0" borderId="2" xfId="0" applyNumberFormat="1" applyFont="1" applyBorder="1" applyAlignment="1">
      <alignment vertical="top"/>
    </xf>
    <xf numFmtId="1" fontId="2" fillId="0" borderId="11" xfId="0" applyNumberFormat="1" applyFont="1" applyBorder="1" applyAlignment="1">
      <alignment vertical="top"/>
    </xf>
    <xf numFmtId="1" fontId="2" fillId="0" borderId="11" xfId="0" applyNumberFormat="1" applyFont="1" applyBorder="1" applyAlignment="1">
      <alignment horizontal="center"/>
    </xf>
    <xf numFmtId="1" fontId="3" fillId="3" borderId="11" xfId="0" applyNumberFormat="1" applyFont="1" applyFill="1" applyBorder="1"/>
    <xf numFmtId="1" fontId="3" fillId="3" borderId="12" xfId="0" applyNumberFormat="1" applyFont="1" applyFill="1" applyBorder="1"/>
    <xf numFmtId="1" fontId="7" fillId="0" borderId="10" xfId="0" applyNumberFormat="1" applyFont="1" applyBorder="1" applyAlignment="1">
      <alignment horizontal="left" wrapText="1" indent="1"/>
    </xf>
    <xf numFmtId="1" fontId="6" fillId="0" borderId="2" xfId="0" applyNumberFormat="1" applyFont="1" applyFill="1" applyBorder="1" applyAlignment="1">
      <alignment horizontal="center"/>
    </xf>
    <xf numFmtId="1" fontId="6" fillId="0" borderId="11" xfId="0" applyNumberFormat="1" applyFont="1" applyFill="1" applyBorder="1" applyAlignment="1">
      <alignment horizontal="center"/>
    </xf>
    <xf numFmtId="1" fontId="6" fillId="3" borderId="9" xfId="0" applyNumberFormat="1" applyFont="1" applyFill="1" applyBorder="1" applyAlignment="1">
      <alignment horizontal="center" vertical="center"/>
    </xf>
    <xf numFmtId="1" fontId="3" fillId="3" borderId="2" xfId="0" applyNumberFormat="1" applyFont="1" applyFill="1" applyBorder="1" applyAlignment="1">
      <alignment vertical="distributed"/>
    </xf>
    <xf numFmtId="1" fontId="7" fillId="3" borderId="0" xfId="0" applyNumberFormat="1" applyFont="1" applyFill="1" applyBorder="1"/>
    <xf numFmtId="1" fontId="6" fillId="3" borderId="2" xfId="0" applyNumberFormat="1" applyFont="1" applyFill="1" applyBorder="1" applyAlignment="1">
      <alignment horizontal="center"/>
    </xf>
    <xf numFmtId="1" fontId="7" fillId="3" borderId="0" xfId="0" applyNumberFormat="1" applyFont="1" applyFill="1" applyBorder="1" applyAlignment="1">
      <alignment horizontal="left" wrapText="1" indent="1"/>
    </xf>
    <xf numFmtId="1" fontId="6" fillId="3" borderId="11" xfId="0" applyNumberFormat="1" applyFont="1" applyFill="1" applyBorder="1" applyAlignment="1">
      <alignment horizontal="center"/>
    </xf>
    <xf numFmtId="1" fontId="2" fillId="3" borderId="11" xfId="0" applyNumberFormat="1" applyFont="1" applyFill="1" applyBorder="1"/>
    <xf numFmtId="1" fontId="2" fillId="3" borderId="5" xfId="0" applyNumberFormat="1" applyFont="1" applyFill="1" applyBorder="1"/>
    <xf numFmtId="1" fontId="7" fillId="3" borderId="10" xfId="0" applyNumberFormat="1" applyFont="1" applyFill="1" applyBorder="1" applyAlignment="1">
      <alignment horizontal="left" wrapText="1" indent="1"/>
    </xf>
    <xf numFmtId="1" fontId="6" fillId="3" borderId="4" xfId="0" applyNumberFormat="1" applyFont="1" applyFill="1" applyBorder="1" applyAlignment="1">
      <alignment horizontal="right"/>
    </xf>
    <xf numFmtId="1" fontId="7" fillId="3" borderId="10" xfId="0" applyNumberFormat="1" applyFont="1" applyFill="1" applyBorder="1" applyAlignment="1">
      <alignment horizontal="left" indent="1"/>
    </xf>
    <xf numFmtId="1" fontId="7" fillId="3" borderId="12" xfId="0" applyNumberFormat="1" applyFont="1" applyFill="1" applyBorder="1" applyAlignment="1">
      <alignment horizontal="left" wrapText="1" indent="1"/>
    </xf>
    <xf numFmtId="1" fontId="2" fillId="0" borderId="11" xfId="0" applyNumberFormat="1" applyFont="1" applyBorder="1" applyAlignment="1">
      <alignment wrapText="1"/>
    </xf>
    <xf numFmtId="1" fontId="2" fillId="3" borderId="13" xfId="0" applyNumberFormat="1" applyFont="1" applyFill="1" applyBorder="1" applyAlignment="1">
      <alignment horizontal="center"/>
    </xf>
    <xf numFmtId="1" fontId="8" fillId="0" borderId="13" xfId="0" applyNumberFormat="1" applyFont="1" applyBorder="1"/>
    <xf numFmtId="1" fontId="3" fillId="3" borderId="1" xfId="0" applyNumberFormat="1" applyFont="1" applyFill="1" applyBorder="1" applyAlignment="1">
      <alignment horizontal="center"/>
    </xf>
    <xf numFmtId="1" fontId="10" fillId="3" borderId="1" xfId="0" applyNumberFormat="1" applyFont="1" applyFill="1" applyBorder="1" applyAlignment="1">
      <alignment horizontal="center"/>
    </xf>
    <xf numFmtId="1" fontId="3" fillId="3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left" vertical="center"/>
    </xf>
    <xf numFmtId="1" fontId="10" fillId="3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7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left" indent="3"/>
    </xf>
    <xf numFmtId="1" fontId="8" fillId="0" borderId="0" xfId="0" applyNumberFormat="1" applyFont="1" applyFill="1" applyBorder="1"/>
    <xf numFmtId="1" fontId="2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7" fillId="0" borderId="0" xfId="0" applyNumberFormat="1" applyFont="1" applyFill="1" applyBorder="1"/>
    <xf numFmtId="1" fontId="1" fillId="0" borderId="0" xfId="0" applyNumberFormat="1" applyFont="1" applyFill="1"/>
    <xf numFmtId="1" fontId="7" fillId="0" borderId="12" xfId="0" applyNumberFormat="1" applyFont="1" applyFill="1" applyBorder="1"/>
    <xf numFmtId="1" fontId="7" fillId="0" borderId="10" xfId="0" applyNumberFormat="1" applyFont="1" applyFill="1" applyBorder="1" applyAlignment="1">
      <alignment horizontal="left" indent="2"/>
    </xf>
    <xf numFmtId="1" fontId="7" fillId="0" borderId="10" xfId="0" applyNumberFormat="1" applyFont="1" applyFill="1" applyBorder="1" applyAlignment="1">
      <alignment horizontal="left" wrapText="1" indent="2"/>
    </xf>
    <xf numFmtId="1" fontId="2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7" fillId="0" borderId="11" xfId="0" applyNumberFormat="1" applyFont="1" applyBorder="1"/>
    <xf numFmtId="0" fontId="12" fillId="0" borderId="0" xfId="0" applyFont="1"/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12" fillId="0" borderId="1" xfId="0" applyFont="1" applyBorder="1" applyAlignment="1">
      <alignment horizontal="left"/>
    </xf>
    <xf numFmtId="1" fontId="13" fillId="0" borderId="1" xfId="0" applyNumberFormat="1" applyFont="1" applyBorder="1" applyAlignment="1">
      <alignment horizontal="right" vertical="center"/>
    </xf>
    <xf numFmtId="1" fontId="2" fillId="0" borderId="1" xfId="0" applyNumberFormat="1" applyFont="1" applyBorder="1" applyAlignment="1">
      <alignment horizontal="right" vertical="center"/>
    </xf>
    <xf numFmtId="1" fontId="12" fillId="0" borderId="1" xfId="0" applyNumberFormat="1" applyFont="1" applyBorder="1" applyAlignment="1">
      <alignment horizontal="right" vertical="center"/>
    </xf>
    <xf numFmtId="14" fontId="12" fillId="0" borderId="1" xfId="0" applyNumberFormat="1" applyFont="1" applyBorder="1" applyAlignment="1">
      <alignment horizontal="left"/>
    </xf>
    <xf numFmtId="0" fontId="13" fillId="0" borderId="1" xfId="0" applyFont="1" applyBorder="1" applyAlignment="1">
      <alignment wrapText="1"/>
    </xf>
    <xf numFmtId="1" fontId="3" fillId="0" borderId="1" xfId="0" applyNumberFormat="1" applyFont="1" applyBorder="1" applyAlignment="1">
      <alignment horizontal="right" vertical="center"/>
    </xf>
    <xf numFmtId="1" fontId="2" fillId="5" borderId="1" xfId="0" applyNumberFormat="1" applyFont="1" applyFill="1" applyBorder="1" applyAlignment="1">
      <alignment horizontal="right" vertical="center"/>
    </xf>
    <xf numFmtId="1" fontId="13" fillId="0" borderId="1" xfId="0" applyNumberFormat="1" applyFont="1" applyFill="1" applyBorder="1" applyAlignment="1">
      <alignment horizontal="right" vertical="center"/>
    </xf>
    <xf numFmtId="3" fontId="13" fillId="0" borderId="1" xfId="0" applyNumberFormat="1" applyFont="1" applyBorder="1" applyAlignment="1">
      <alignment horizontal="center" vertical="center"/>
    </xf>
    <xf numFmtId="0" fontId="12" fillId="5" borderId="1" xfId="0" applyFont="1" applyFill="1" applyBorder="1" applyAlignment="1">
      <alignment horizontal="left"/>
    </xf>
    <xf numFmtId="4" fontId="3" fillId="5" borderId="1" xfId="0" applyNumberFormat="1" applyFont="1" applyFill="1" applyBorder="1" applyAlignment="1">
      <alignment vertical="center"/>
    </xf>
    <xf numFmtId="0" fontId="12" fillId="5" borderId="0" xfId="0" applyFont="1" applyFill="1"/>
    <xf numFmtId="3" fontId="3" fillId="5" borderId="1" xfId="0" applyNumberFormat="1" applyFont="1" applyFill="1" applyBorder="1" applyAlignment="1">
      <alignment vertical="center"/>
    </xf>
    <xf numFmtId="3" fontId="12" fillId="5" borderId="1" xfId="0" applyNumberFormat="1" applyFont="1" applyFill="1" applyBorder="1" applyAlignment="1">
      <alignment horizontal="right" vertical="center"/>
    </xf>
    <xf numFmtId="0" fontId="12" fillId="3" borderId="1" xfId="0" applyFont="1" applyFill="1" applyBorder="1" applyAlignment="1">
      <alignment horizontal="left"/>
    </xf>
    <xf numFmtId="1" fontId="13" fillId="3" borderId="1" xfId="0" applyNumberFormat="1" applyFont="1" applyFill="1" applyBorder="1" applyAlignment="1">
      <alignment horizontal="right" vertical="center"/>
    </xf>
    <xf numFmtId="1" fontId="2" fillId="6" borderId="0" xfId="0" applyNumberFormat="1" applyFont="1" applyFill="1"/>
    <xf numFmtId="1" fontId="1" fillId="3" borderId="1" xfId="0" applyNumberFormat="1" applyFont="1" applyFill="1" applyBorder="1" applyAlignment="1">
      <alignment horizontal="right"/>
    </xf>
    <xf numFmtId="1" fontId="3" fillId="3" borderId="5" xfId="0" applyNumberFormat="1" applyFont="1" applyFill="1" applyBorder="1"/>
    <xf numFmtId="1" fontId="2" fillId="0" borderId="1" xfId="0" applyNumberFormat="1" applyFont="1" applyBorder="1" applyAlignment="1">
      <alignment vertical="top"/>
    </xf>
    <xf numFmtId="1" fontId="1" fillId="3" borderId="11" xfId="0" applyNumberFormat="1" applyFont="1" applyFill="1" applyBorder="1" applyAlignment="1">
      <alignment horizontal="center"/>
    </xf>
    <xf numFmtId="1" fontId="1" fillId="3" borderId="5" xfId="0" applyNumberFormat="1" applyFont="1" applyFill="1" applyBorder="1" applyAlignment="1">
      <alignment horizontal="center"/>
    </xf>
    <xf numFmtId="1" fontId="7" fillId="3" borderId="5" xfId="0" applyNumberFormat="1" applyFont="1" applyFill="1" applyBorder="1"/>
    <xf numFmtId="1" fontId="1" fillId="3" borderId="13" xfId="0" applyNumberFormat="1" applyFont="1" applyFill="1" applyBorder="1" applyAlignment="1">
      <alignment horizontal="center"/>
    </xf>
    <xf numFmtId="1" fontId="3" fillId="3" borderId="9" xfId="0" applyNumberFormat="1" applyFont="1" applyFill="1" applyBorder="1"/>
    <xf numFmtId="1" fontId="1" fillId="3" borderId="14" xfId="0" applyNumberFormat="1" applyFont="1" applyFill="1" applyBorder="1" applyAlignment="1">
      <alignment horizontal="center"/>
    </xf>
    <xf numFmtId="1" fontId="6" fillId="3" borderId="12" xfId="0" applyNumberFormat="1" applyFont="1" applyFill="1" applyBorder="1" applyAlignment="1">
      <alignment horizontal="center"/>
    </xf>
    <xf numFmtId="1" fontId="2" fillId="3" borderId="5" xfId="0" applyNumberFormat="1" applyFont="1" applyFill="1" applyBorder="1" applyAlignment="1">
      <alignment horizontal="center" vertical="center"/>
    </xf>
    <xf numFmtId="1" fontId="6" fillId="3" borderId="9" xfId="0" applyNumberFormat="1" applyFont="1" applyFill="1" applyBorder="1" applyAlignment="1">
      <alignment horizontal="center"/>
    </xf>
    <xf numFmtId="1" fontId="16" fillId="0" borderId="0" xfId="0" applyNumberFormat="1" applyFont="1" applyAlignment="1">
      <alignment horizontal="center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/>
    </xf>
    <xf numFmtId="0" fontId="12" fillId="0" borderId="0" xfId="0" applyFont="1" applyAlignment="1">
      <alignment wrapText="1"/>
    </xf>
    <xf numFmtId="0" fontId="12" fillId="0" borderId="7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13" fillId="0" borderId="1" xfId="0" applyFont="1" applyBorder="1" applyAlignment="1">
      <alignment horizontal="center" wrapText="1"/>
    </xf>
    <xf numFmtId="0" fontId="3" fillId="5" borderId="1" xfId="0" applyFont="1" applyFill="1" applyBorder="1" applyAlignment="1">
      <alignment wrapText="1"/>
    </xf>
    <xf numFmtId="0" fontId="13" fillId="3" borderId="1" xfId="0" applyFont="1" applyFill="1" applyBorder="1" applyAlignment="1">
      <alignment vertical="center" wrapText="1"/>
    </xf>
    <xf numFmtId="1" fontId="13" fillId="7" borderId="1" xfId="0" applyNumberFormat="1" applyFont="1" applyFill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1" fontId="2" fillId="7" borderId="1" xfId="0" applyNumberFormat="1" applyFont="1" applyFill="1" applyBorder="1" applyAlignment="1">
      <alignment horizontal="right" vertical="center"/>
    </xf>
    <xf numFmtId="1" fontId="2" fillId="6" borderId="1" xfId="0" applyNumberFormat="1" applyFont="1" applyFill="1" applyBorder="1" applyAlignment="1">
      <alignment horizontal="right" vertical="center"/>
    </xf>
    <xf numFmtId="0" fontId="2" fillId="0" borderId="1" xfId="0" applyFont="1" applyBorder="1" applyAlignment="1">
      <alignment horizontal="left"/>
    </xf>
    <xf numFmtId="1" fontId="3" fillId="7" borderId="1" xfId="0" applyNumberFormat="1" applyFont="1" applyFill="1" applyBorder="1" applyAlignment="1">
      <alignment horizontal="right" vertical="center"/>
    </xf>
    <xf numFmtId="1" fontId="3" fillId="6" borderId="1" xfId="0" applyNumberFormat="1" applyFont="1" applyFill="1" applyBorder="1" applyAlignment="1">
      <alignment horizontal="right" vertical="center"/>
    </xf>
    <xf numFmtId="1" fontId="12" fillId="7" borderId="1" xfId="0" applyNumberFormat="1" applyFont="1" applyFill="1" applyBorder="1" applyAlignment="1">
      <alignment horizontal="right" vertical="center"/>
    </xf>
    <xf numFmtId="1" fontId="12" fillId="6" borderId="1" xfId="0" applyNumberFormat="1" applyFont="1" applyFill="1" applyBorder="1" applyAlignment="1">
      <alignment horizontal="right" vertical="center"/>
    </xf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13" fillId="2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1" fontId="2" fillId="0" borderId="7" xfId="0" applyNumberFormat="1" applyFont="1" applyBorder="1"/>
    <xf numFmtId="1" fontId="6" fillId="0" borderId="7" xfId="0" applyNumberFormat="1" applyFont="1" applyBorder="1" applyAlignment="1">
      <alignment horizontal="right"/>
    </xf>
    <xf numFmtId="1" fontId="3" fillId="7" borderId="1" xfId="0" applyNumberFormat="1" applyFont="1" applyFill="1" applyBorder="1" applyAlignment="1">
      <alignment vertical="distributed"/>
    </xf>
    <xf numFmtId="1" fontId="3" fillId="6" borderId="1" xfId="0" applyNumberFormat="1" applyFont="1" applyFill="1" applyBorder="1" applyAlignment="1">
      <alignment vertical="distributed"/>
    </xf>
    <xf numFmtId="1" fontId="3" fillId="7" borderId="1" xfId="0" applyNumberFormat="1" applyFont="1" applyFill="1" applyBorder="1"/>
    <xf numFmtId="1" fontId="3" fillId="6" borderId="1" xfId="0" applyNumberFormat="1" applyFont="1" applyFill="1" applyBorder="1"/>
    <xf numFmtId="1" fontId="2" fillId="7" borderId="1" xfId="0" applyNumberFormat="1" applyFont="1" applyFill="1" applyBorder="1"/>
    <xf numFmtId="1" fontId="2" fillId="6" borderId="1" xfId="0" applyNumberFormat="1" applyFont="1" applyFill="1" applyBorder="1"/>
    <xf numFmtId="1" fontId="2" fillId="6" borderId="1" xfId="0" applyNumberFormat="1" applyFont="1" applyFill="1" applyBorder="1" applyAlignment="1">
      <alignment horizontal="right"/>
    </xf>
    <xf numFmtId="1" fontId="2" fillId="6" borderId="11" xfId="0" applyNumberFormat="1" applyFont="1" applyFill="1" applyBorder="1" applyAlignment="1">
      <alignment horizontal="right"/>
    </xf>
    <xf numFmtId="1" fontId="2" fillId="6" borderId="11" xfId="0" applyNumberFormat="1" applyFont="1" applyFill="1" applyBorder="1"/>
    <xf numFmtId="1" fontId="2" fillId="7" borderId="11" xfId="0" applyNumberFormat="1" applyFont="1" applyFill="1" applyBorder="1"/>
    <xf numFmtId="1" fontId="2" fillId="0" borderId="1" xfId="0" applyNumberFormat="1" applyFont="1" applyBorder="1" applyAlignment="1">
      <alignment wrapText="1"/>
    </xf>
    <xf numFmtId="1" fontId="2" fillId="7" borderId="1" xfId="0" applyNumberFormat="1" applyFont="1" applyFill="1" applyBorder="1" applyAlignment="1">
      <alignment horizontal="right"/>
    </xf>
    <xf numFmtId="1" fontId="1" fillId="7" borderId="15" xfId="0" applyNumberFormat="1" applyFont="1" applyFill="1" applyBorder="1"/>
    <xf numFmtId="1" fontId="1" fillId="7" borderId="1" xfId="0" applyNumberFormat="1" applyFont="1" applyFill="1" applyBorder="1"/>
    <xf numFmtId="1" fontId="1" fillId="7" borderId="11" xfId="0" applyNumberFormat="1" applyFont="1" applyFill="1" applyBorder="1"/>
    <xf numFmtId="1" fontId="1" fillId="6" borderId="1" xfId="0" applyNumberFormat="1" applyFont="1" applyFill="1" applyBorder="1"/>
    <xf numFmtId="1" fontId="2" fillId="7" borderId="15" xfId="0" applyNumberFormat="1" applyFont="1" applyFill="1" applyBorder="1"/>
    <xf numFmtId="1" fontId="7" fillId="3" borderId="5" xfId="0" applyNumberFormat="1" applyFont="1" applyFill="1" applyBorder="1" applyAlignment="1">
      <alignment horizontal="left" vertical="center"/>
    </xf>
    <xf numFmtId="1" fontId="3" fillId="7" borderId="15" xfId="0" applyNumberFormat="1" applyFont="1" applyFill="1" applyBorder="1"/>
    <xf numFmtId="1" fontId="6" fillId="0" borderId="8" xfId="0" applyNumberFormat="1" applyFont="1" applyFill="1" applyBorder="1" applyAlignment="1">
      <alignment horizontal="center"/>
    </xf>
    <xf numFmtId="1" fontId="2" fillId="0" borderId="15" xfId="0" applyNumberFormat="1" applyFont="1" applyBorder="1" applyAlignment="1">
      <alignment horizontal="center"/>
    </xf>
    <xf numFmtId="1" fontId="9" fillId="0" borderId="8" xfId="0" applyNumberFormat="1" applyFont="1" applyBorder="1" applyAlignment="1">
      <alignment horizontal="center"/>
    </xf>
    <xf numFmtId="1" fontId="6" fillId="0" borderId="12" xfId="0" applyNumberFormat="1" applyFont="1" applyBorder="1" applyAlignment="1">
      <alignment horizontal="center"/>
    </xf>
    <xf numFmtId="1" fontId="3" fillId="7" borderId="6" xfId="0" applyNumberFormat="1" applyFont="1" applyFill="1" applyBorder="1"/>
    <xf numFmtId="1" fontId="3" fillId="7" borderId="2" xfId="0" applyNumberFormat="1" applyFont="1" applyFill="1" applyBorder="1"/>
    <xf numFmtId="1" fontId="3" fillId="6" borderId="2" xfId="0" applyNumberFormat="1" applyFont="1" applyFill="1" applyBorder="1"/>
    <xf numFmtId="1" fontId="2" fillId="7" borderId="14" xfId="0" applyNumberFormat="1" applyFont="1" applyFill="1" applyBorder="1"/>
    <xf numFmtId="1" fontId="1" fillId="7" borderId="6" xfId="0" applyNumberFormat="1" applyFont="1" applyFill="1" applyBorder="1"/>
    <xf numFmtId="1" fontId="1" fillId="7" borderId="2" xfId="0" applyNumberFormat="1" applyFont="1" applyFill="1" applyBorder="1"/>
    <xf numFmtId="1" fontId="1" fillId="6" borderId="2" xfId="0" applyNumberFormat="1" applyFont="1" applyFill="1" applyBorder="1"/>
    <xf numFmtId="1" fontId="7" fillId="3" borderId="5" xfId="0" applyNumberFormat="1" applyFont="1" applyFill="1" applyBorder="1" applyAlignment="1">
      <alignment horizontal="left" wrapText="1"/>
    </xf>
    <xf numFmtId="1" fontId="10" fillId="3" borderId="9" xfId="0" applyNumberFormat="1" applyFont="1" applyFill="1" applyBorder="1" applyAlignment="1">
      <alignment horizontal="center"/>
    </xf>
    <xf numFmtId="1" fontId="2" fillId="0" borderId="3" xfId="0" applyNumberFormat="1" applyFont="1" applyBorder="1" applyAlignment="1">
      <alignment wrapText="1"/>
    </xf>
    <xf numFmtId="1" fontId="15" fillId="6" borderId="0" xfId="0" applyNumberFormat="1" applyFont="1" applyFill="1"/>
    <xf numFmtId="1" fontId="15" fillId="6" borderId="0" xfId="0" applyNumberFormat="1" applyFont="1" applyFill="1" applyAlignment="1">
      <alignment horizontal="right"/>
    </xf>
    <xf numFmtId="1" fontId="1" fillId="6" borderId="0" xfId="0" applyNumberFormat="1" applyFont="1" applyFill="1"/>
    <xf numFmtId="1" fontId="1" fillId="6" borderId="0" xfId="0" applyNumberFormat="1" applyFont="1" applyFill="1" applyAlignment="1">
      <alignment horizontal="right"/>
    </xf>
    <xf numFmtId="1" fontId="6" fillId="7" borderId="2" xfId="0" applyNumberFormat="1" applyFont="1" applyFill="1" applyBorder="1" applyAlignment="1">
      <alignment horizontal="center" vertical="center" wrapText="1"/>
    </xf>
    <xf numFmtId="1" fontId="6" fillId="7" borderId="2" xfId="0" applyNumberFormat="1" applyFont="1" applyFill="1" applyBorder="1" applyAlignment="1">
      <alignment horizontal="center" vertical="center"/>
    </xf>
    <xf numFmtId="1" fontId="6" fillId="6" borderId="2" xfId="0" applyNumberFormat="1" applyFont="1" applyFill="1" applyBorder="1" applyAlignment="1">
      <alignment horizontal="center" vertical="center" wrapText="1"/>
    </xf>
    <xf numFmtId="1" fontId="6" fillId="6" borderId="9" xfId="0" applyNumberFormat="1" applyFont="1" applyFill="1" applyBorder="1" applyAlignment="1">
      <alignment horizontal="center" vertical="center"/>
    </xf>
    <xf numFmtId="1" fontId="1" fillId="3" borderId="11" xfId="0" applyNumberFormat="1" applyFont="1" applyFill="1" applyBorder="1"/>
    <xf numFmtId="1" fontId="1" fillId="6" borderId="11" xfId="0" applyNumberFormat="1" applyFont="1" applyFill="1" applyBorder="1"/>
    <xf numFmtId="1" fontId="8" fillId="3" borderId="2" xfId="0" applyNumberFormat="1" applyFont="1" applyFill="1" applyBorder="1" applyAlignment="1">
      <alignment horizontal="right"/>
    </xf>
    <xf numFmtId="1" fontId="8" fillId="3" borderId="2" xfId="0" applyNumberFormat="1" applyFont="1" applyFill="1" applyBorder="1"/>
    <xf numFmtId="1" fontId="8" fillId="7" borderId="2" xfId="0" applyNumberFormat="1" applyFont="1" applyFill="1" applyBorder="1" applyAlignment="1">
      <alignment horizontal="right"/>
    </xf>
    <xf numFmtId="1" fontId="8" fillId="7" borderId="2" xfId="0" applyNumberFormat="1" applyFont="1" applyFill="1" applyBorder="1"/>
    <xf numFmtId="1" fontId="8" fillId="6" borderId="2" xfId="0" applyNumberFormat="1" applyFont="1" applyFill="1" applyBorder="1" applyAlignment="1">
      <alignment horizontal="right"/>
    </xf>
    <xf numFmtId="1" fontId="8" fillId="6" borderId="2" xfId="0" applyNumberFormat="1" applyFont="1" applyFill="1" applyBorder="1"/>
    <xf numFmtId="1" fontId="3" fillId="7" borderId="2" xfId="0" applyNumberFormat="1" applyFont="1" applyFill="1" applyBorder="1" applyAlignment="1">
      <alignment vertical="distributed"/>
    </xf>
    <xf numFmtId="1" fontId="3" fillId="6" borderId="2" xfId="0" applyNumberFormat="1" applyFont="1" applyFill="1" applyBorder="1" applyAlignment="1">
      <alignment vertical="distributed"/>
    </xf>
    <xf numFmtId="1" fontId="2" fillId="7" borderId="11" xfId="0" applyNumberFormat="1" applyFont="1" applyFill="1" applyBorder="1" applyAlignment="1">
      <alignment vertical="top"/>
    </xf>
    <xf numFmtId="1" fontId="2" fillId="6" borderId="11" xfId="0" applyNumberFormat="1" applyFont="1" applyFill="1" applyBorder="1" applyAlignment="1">
      <alignment vertical="top"/>
    </xf>
    <xf numFmtId="1" fontId="2" fillId="7" borderId="2" xfId="0" applyNumberFormat="1" applyFont="1" applyFill="1" applyBorder="1" applyAlignment="1">
      <alignment vertical="top"/>
    </xf>
    <xf numFmtId="1" fontId="2" fillId="6" borderId="2" xfId="0" applyNumberFormat="1" applyFont="1" applyFill="1" applyBorder="1" applyAlignment="1">
      <alignment vertical="top"/>
    </xf>
    <xf numFmtId="1" fontId="2" fillId="7" borderId="2" xfId="0" applyNumberFormat="1" applyFont="1" applyFill="1" applyBorder="1"/>
    <xf numFmtId="1" fontId="2" fillId="6" borderId="2" xfId="0" applyNumberFormat="1" applyFont="1" applyFill="1" applyBorder="1"/>
    <xf numFmtId="1" fontId="2" fillId="7" borderId="5" xfId="0" applyNumberFormat="1" applyFont="1" applyFill="1" applyBorder="1"/>
    <xf numFmtId="1" fontId="2" fillId="6" borderId="5" xfId="0" applyNumberFormat="1" applyFont="1" applyFill="1" applyBorder="1"/>
    <xf numFmtId="1" fontId="6" fillId="0" borderId="0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vertical="top"/>
    </xf>
    <xf numFmtId="1" fontId="2" fillId="7" borderId="5" xfId="0" applyNumberFormat="1" applyFont="1" applyFill="1" applyBorder="1" applyAlignment="1">
      <alignment vertical="top"/>
    </xf>
    <xf numFmtId="1" fontId="2" fillId="6" borderId="5" xfId="0" applyNumberFormat="1" applyFont="1" applyFill="1" applyBorder="1" applyAlignment="1">
      <alignment vertical="top"/>
    </xf>
    <xf numFmtId="1" fontId="6" fillId="0" borderId="10" xfId="0" applyNumberFormat="1" applyFont="1" applyBorder="1" applyAlignment="1">
      <alignment horizontal="center"/>
    </xf>
    <xf numFmtId="1" fontId="16" fillId="6" borderId="0" xfId="0" applyNumberFormat="1" applyFont="1" applyFill="1" applyAlignment="1">
      <alignment horizontal="center"/>
    </xf>
    <xf numFmtId="1" fontId="6" fillId="0" borderId="7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 wrapText="1"/>
    </xf>
    <xf numFmtId="1" fontId="3" fillId="0" borderId="0" xfId="0" applyNumberFormat="1" applyFont="1" applyBorder="1" applyAlignment="1">
      <alignment horizontal="center" wrapText="1"/>
    </xf>
    <xf numFmtId="1" fontId="6" fillId="0" borderId="0" xfId="0" applyNumberFormat="1" applyFont="1" applyBorder="1"/>
    <xf numFmtId="1" fontId="7" fillId="3" borderId="11" xfId="0" applyNumberFormat="1" applyFont="1" applyFill="1" applyBorder="1" applyAlignment="1">
      <alignment horizontal="left" wrapText="1" indent="1"/>
    </xf>
    <xf numFmtId="1" fontId="7" fillId="3" borderId="5" xfId="0" applyNumberFormat="1" applyFont="1" applyFill="1" applyBorder="1" applyAlignment="1">
      <alignment horizontal="left" wrapText="1" indent="1"/>
    </xf>
    <xf numFmtId="1" fontId="1" fillId="7" borderId="1" xfId="0" applyNumberFormat="1" applyFont="1" applyFill="1" applyBorder="1" applyAlignment="1">
      <alignment horizontal="right"/>
    </xf>
    <xf numFmtId="1" fontId="1" fillId="6" borderId="1" xfId="0" applyNumberFormat="1" applyFont="1" applyFill="1" applyBorder="1" applyAlignment="1">
      <alignment horizontal="right"/>
    </xf>
    <xf numFmtId="1" fontId="7" fillId="3" borderId="5" xfId="0" applyNumberFormat="1" applyFont="1" applyFill="1" applyBorder="1" applyAlignment="1">
      <alignment horizontal="left" vertical="center" wrapText="1" indent="1"/>
    </xf>
    <xf numFmtId="1" fontId="2" fillId="7" borderId="1" xfId="0" applyNumberFormat="1" applyFont="1" applyFill="1" applyBorder="1" applyAlignment="1">
      <alignment vertical="distributed"/>
    </xf>
    <xf numFmtId="1" fontId="3" fillId="3" borderId="2" xfId="0" applyNumberFormat="1" applyFont="1" applyFill="1" applyBorder="1" applyAlignment="1">
      <alignment vertical="center"/>
    </xf>
    <xf numFmtId="1" fontId="2" fillId="0" borderId="12" xfId="0" applyNumberFormat="1" applyFont="1" applyBorder="1" applyAlignment="1">
      <alignment vertical="top"/>
    </xf>
    <xf numFmtId="1" fontId="2" fillId="0" borderId="8" xfId="0" applyNumberFormat="1" applyFont="1" applyBorder="1" applyAlignment="1">
      <alignment vertical="top"/>
    </xf>
    <xf numFmtId="1" fontId="2" fillId="7" borderId="8" xfId="0" applyNumberFormat="1" applyFont="1" applyFill="1" applyBorder="1" applyAlignment="1">
      <alignment vertical="top"/>
    </xf>
    <xf numFmtId="1" fontId="2" fillId="6" borderId="8" xfId="0" applyNumberFormat="1" applyFont="1" applyFill="1" applyBorder="1" applyAlignment="1">
      <alignment vertical="top"/>
    </xf>
    <xf numFmtId="1" fontId="2" fillId="0" borderId="9" xfId="0" applyNumberFormat="1" applyFont="1" applyBorder="1" applyAlignment="1">
      <alignment vertical="top"/>
    </xf>
    <xf numFmtId="1" fontId="2" fillId="0" borderId="3" xfId="0" applyNumberFormat="1" applyFont="1" applyBorder="1" applyAlignment="1">
      <alignment vertical="top"/>
    </xf>
    <xf numFmtId="1" fontId="2" fillId="7" borderId="3" xfId="0" applyNumberFormat="1" applyFont="1" applyFill="1" applyBorder="1" applyAlignment="1">
      <alignment vertical="top"/>
    </xf>
    <xf numFmtId="1" fontId="2" fillId="6" borderId="3" xfId="0" applyNumberFormat="1" applyFont="1" applyFill="1" applyBorder="1" applyAlignment="1">
      <alignment vertical="top"/>
    </xf>
    <xf numFmtId="1" fontId="3" fillId="7" borderId="11" xfId="0" applyNumberFormat="1" applyFont="1" applyFill="1" applyBorder="1"/>
    <xf numFmtId="1" fontId="3" fillId="6" borderId="11" xfId="0" applyNumberFormat="1" applyFont="1" applyFill="1" applyBorder="1"/>
    <xf numFmtId="1" fontId="15" fillId="0" borderId="0" xfId="0" applyNumberFormat="1" applyFont="1" applyFill="1"/>
    <xf numFmtId="1" fontId="15" fillId="0" borderId="0" xfId="0" applyNumberFormat="1" applyFont="1" applyFill="1" applyAlignment="1">
      <alignment horizontal="right"/>
    </xf>
    <xf numFmtId="1" fontId="1" fillId="0" borderId="0" xfId="0" applyNumberFormat="1" applyFont="1" applyFill="1" applyAlignment="1">
      <alignment horizontal="right"/>
    </xf>
    <xf numFmtId="1" fontId="2" fillId="7" borderId="12" xfId="0" applyNumberFormat="1" applyFont="1" applyFill="1" applyBorder="1" applyAlignment="1">
      <alignment vertical="top"/>
    </xf>
    <xf numFmtId="1" fontId="2" fillId="6" borderId="14" xfId="0" applyNumberFormat="1" applyFont="1" applyFill="1" applyBorder="1" applyAlignment="1">
      <alignment vertical="top"/>
    </xf>
    <xf numFmtId="1" fontId="2" fillId="7" borderId="9" xfId="0" applyNumberFormat="1" applyFont="1" applyFill="1" applyBorder="1" applyAlignment="1">
      <alignment vertical="top"/>
    </xf>
    <xf numFmtId="1" fontId="2" fillId="6" borderId="6" xfId="0" applyNumberFormat="1" applyFont="1" applyFill="1" applyBorder="1" applyAlignment="1">
      <alignment vertical="top"/>
    </xf>
    <xf numFmtId="1" fontId="2" fillId="7" borderId="1" xfId="0" applyNumberFormat="1" applyFont="1" applyFill="1" applyBorder="1" applyAlignment="1">
      <alignment vertical="top"/>
    </xf>
    <xf numFmtId="1" fontId="2" fillId="6" borderId="1" xfId="0" applyNumberFormat="1" applyFont="1" applyFill="1" applyBorder="1" applyAlignment="1">
      <alignment vertical="top"/>
    </xf>
    <xf numFmtId="1" fontId="2" fillId="0" borderId="0" xfId="0" applyNumberFormat="1" applyFont="1" applyBorder="1" applyAlignment="1">
      <alignment horizontal="center" wrapText="1"/>
    </xf>
    <xf numFmtId="1" fontId="6" fillId="0" borderId="1" xfId="0" applyNumberFormat="1" applyFont="1" applyBorder="1" applyAlignment="1">
      <alignment horizontal="center" vertical="top"/>
    </xf>
    <xf numFmtId="1" fontId="2" fillId="0" borderId="1" xfId="0" applyNumberFormat="1" applyFont="1" applyBorder="1" applyAlignment="1">
      <alignment vertical="top" wrapText="1"/>
    </xf>
    <xf numFmtId="0" fontId="17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  <xf numFmtId="1" fontId="3" fillId="6" borderId="0" xfId="0" applyNumberFormat="1" applyFont="1" applyFill="1" applyAlignment="1">
      <alignment horizontal="center"/>
    </xf>
    <xf numFmtId="0" fontId="2" fillId="0" borderId="0" xfId="0" applyFont="1"/>
    <xf numFmtId="1" fontId="7" fillId="0" borderId="1" xfId="0" applyNumberFormat="1" applyFont="1" applyBorder="1" applyAlignment="1">
      <alignment horizontal="right" vertical="center"/>
    </xf>
    <xf numFmtId="1" fontId="7" fillId="7" borderId="1" xfId="0" applyNumberFormat="1" applyFont="1" applyFill="1" applyBorder="1" applyAlignment="1">
      <alignment horizontal="right" vertical="center"/>
    </xf>
    <xf numFmtId="1" fontId="7" fillId="6" borderId="1" xfId="0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/>
    </xf>
    <xf numFmtId="0" fontId="8" fillId="0" borderId="0" xfId="0" applyFont="1"/>
    <xf numFmtId="0" fontId="7" fillId="0" borderId="1" xfId="0" applyFont="1" applyBorder="1" applyAlignment="1">
      <alignment horizontal="left" vertical="center" wrapText="1"/>
    </xf>
    <xf numFmtId="1" fontId="18" fillId="7" borderId="1" xfId="0" applyNumberFormat="1" applyFont="1" applyFill="1" applyBorder="1" applyAlignment="1">
      <alignment horizontal="right" vertical="center"/>
    </xf>
    <xf numFmtId="1" fontId="18" fillId="6" borderId="1" xfId="0" applyNumberFormat="1" applyFont="1" applyFill="1" applyBorder="1" applyAlignment="1">
      <alignment horizontal="right" vertical="center"/>
    </xf>
    <xf numFmtId="0" fontId="12" fillId="0" borderId="1" xfId="0" applyFont="1" applyBorder="1" applyAlignment="1">
      <alignment vertical="center" wrapText="1"/>
    </xf>
    <xf numFmtId="1" fontId="2" fillId="0" borderId="1" xfId="0" applyNumberFormat="1" applyFont="1" applyFill="1" applyBorder="1" applyAlignment="1">
      <alignment horizontal="right" vertical="center"/>
    </xf>
    <xf numFmtId="49" fontId="2" fillId="0" borderId="1" xfId="1" applyNumberFormat="1" applyFont="1" applyBorder="1" applyAlignment="1" applyProtection="1">
      <alignment horizontal="left" vertical="center" wrapText="1"/>
      <protection hidden="1"/>
    </xf>
    <xf numFmtId="0" fontId="12" fillId="6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" fontId="7" fillId="3" borderId="1" xfId="0" applyNumberFormat="1" applyFont="1" applyFill="1" applyBorder="1"/>
    <xf numFmtId="1" fontId="6" fillId="0" borderId="0" xfId="0" applyNumberFormat="1" applyFont="1" applyAlignment="1">
      <alignment vertical="top"/>
    </xf>
    <xf numFmtId="1" fontId="6" fillId="0" borderId="0" xfId="0" applyNumberFormat="1" applyFont="1" applyAlignment="1">
      <alignment horizontal="right" vertical="top"/>
    </xf>
    <xf numFmtId="1" fontId="6" fillId="0" borderId="0" xfId="0" applyNumberFormat="1" applyFont="1" applyBorder="1" applyAlignment="1">
      <alignment horizontal="right" vertical="top"/>
    </xf>
    <xf numFmtId="1" fontId="6" fillId="0" borderId="0" xfId="0" applyNumberFormat="1" applyFont="1" applyBorder="1" applyAlignment="1">
      <alignment horizontal="center" vertical="top"/>
    </xf>
    <xf numFmtId="1" fontId="6" fillId="0" borderId="8" xfId="0" applyNumberFormat="1" applyFont="1" applyBorder="1" applyAlignment="1">
      <alignment horizontal="center" vertical="top"/>
    </xf>
    <xf numFmtId="1" fontId="2" fillId="3" borderId="1" xfId="0" applyNumberFormat="1" applyFont="1" applyFill="1" applyBorder="1" applyAlignment="1">
      <alignment vertical="distributed"/>
    </xf>
    <xf numFmtId="1" fontId="2" fillId="6" borderId="1" xfId="0" applyNumberFormat="1" applyFont="1" applyFill="1" applyBorder="1" applyAlignment="1">
      <alignment vertical="distributed"/>
    </xf>
    <xf numFmtId="1" fontId="7" fillId="0" borderId="5" xfId="0" applyNumberFormat="1" applyFont="1" applyBorder="1" applyAlignment="1">
      <alignment horizontal="left" vertical="top" wrapText="1" indent="1"/>
    </xf>
    <xf numFmtId="1" fontId="6" fillId="0" borderId="9" xfId="0" applyNumberFormat="1" applyFont="1" applyBorder="1" applyAlignment="1">
      <alignment vertical="top"/>
    </xf>
    <xf numFmtId="1" fontId="7" fillId="0" borderId="10" xfId="0" applyNumberFormat="1" applyFont="1" applyBorder="1" applyAlignment="1">
      <alignment horizontal="left" vertical="top" indent="1"/>
    </xf>
    <xf numFmtId="1" fontId="6" fillId="3" borderId="1" xfId="0" applyNumberFormat="1" applyFont="1" applyFill="1" applyBorder="1" applyAlignment="1">
      <alignment horizontal="center" vertical="top"/>
    </xf>
    <xf numFmtId="1" fontId="6" fillId="0" borderId="7" xfId="0" applyNumberFormat="1" applyFont="1" applyFill="1" applyBorder="1" applyAlignment="1">
      <alignment horizontal="center" vertical="top"/>
    </xf>
    <xf numFmtId="1" fontId="7" fillId="0" borderId="11" xfId="0" applyNumberFormat="1" applyFont="1" applyBorder="1" applyAlignment="1">
      <alignment horizontal="left" vertical="top" wrapText="1" indent="1"/>
    </xf>
    <xf numFmtId="1" fontId="6" fillId="0" borderId="1" xfId="0" applyNumberFormat="1" applyFont="1" applyFill="1" applyBorder="1" applyAlignment="1">
      <alignment horizontal="center" vertical="top"/>
    </xf>
    <xf numFmtId="1" fontId="7" fillId="0" borderId="0" xfId="0" applyNumberFormat="1" applyFont="1" applyBorder="1" applyAlignment="1">
      <alignment horizontal="left" vertical="top" indent="1"/>
    </xf>
    <xf numFmtId="1" fontId="2" fillId="0" borderId="2" xfId="0" applyNumberFormat="1" applyFont="1" applyBorder="1" applyAlignment="1">
      <alignment horizontal="left" wrapText="1"/>
    </xf>
    <xf numFmtId="1" fontId="7" fillId="0" borderId="5" xfId="0" applyNumberFormat="1" applyFont="1" applyBorder="1" applyAlignment="1">
      <alignment horizontal="left" indent="1"/>
    </xf>
    <xf numFmtId="1" fontId="3" fillId="0" borderId="0" xfId="0" applyNumberFormat="1" applyFont="1" applyBorder="1" applyAlignment="1">
      <alignment horizontal="center" vertical="top" wrapText="1"/>
    </xf>
    <xf numFmtId="1" fontId="3" fillId="0" borderId="0" xfId="0" applyNumberFormat="1" applyFont="1"/>
    <xf numFmtId="1" fontId="3" fillId="0" borderId="0" xfId="0" applyNumberFormat="1" applyFont="1" applyBorder="1"/>
    <xf numFmtId="1" fontId="3" fillId="0" borderId="8" xfId="0" applyNumberFormat="1" applyFont="1" applyBorder="1"/>
    <xf numFmtId="1" fontId="6" fillId="0" borderId="8" xfId="0" applyNumberFormat="1" applyFont="1" applyBorder="1" applyAlignment="1">
      <alignment horizontal="right"/>
    </xf>
    <xf numFmtId="1" fontId="10" fillId="0" borderId="0" xfId="0" applyNumberFormat="1" applyFont="1"/>
    <xf numFmtId="164" fontId="7" fillId="3" borderId="11" xfId="0" applyNumberFormat="1" applyFont="1" applyFill="1" applyBorder="1" applyAlignment="1">
      <alignment horizontal="left" indent="1"/>
    </xf>
    <xf numFmtId="164" fontId="7" fillId="3" borderId="5" xfId="0" applyNumberFormat="1" applyFont="1" applyFill="1" applyBorder="1" applyAlignment="1">
      <alignment horizontal="left" wrapText="1" indent="1"/>
    </xf>
    <xf numFmtId="165" fontId="7" fillId="3" borderId="5" xfId="0" applyNumberFormat="1" applyFont="1" applyFill="1" applyBorder="1" applyAlignment="1">
      <alignment horizontal="left" indent="1"/>
    </xf>
    <xf numFmtId="1" fontId="7" fillId="3" borderId="5" xfId="0" applyNumberFormat="1" applyFont="1" applyFill="1" applyBorder="1" applyAlignment="1">
      <alignment horizontal="left" indent="1"/>
    </xf>
    <xf numFmtId="1" fontId="2" fillId="0" borderId="11" xfId="0" applyNumberFormat="1" applyFont="1" applyFill="1" applyBorder="1" applyAlignment="1">
      <alignment horizontal="right"/>
    </xf>
    <xf numFmtId="1" fontId="2" fillId="7" borderId="11" xfId="0" applyNumberFormat="1" applyFont="1" applyFill="1" applyBorder="1" applyAlignment="1">
      <alignment horizontal="right"/>
    </xf>
    <xf numFmtId="1" fontId="1" fillId="3" borderId="2" xfId="0" applyNumberFormat="1" applyFont="1" applyFill="1" applyBorder="1"/>
    <xf numFmtId="1" fontId="7" fillId="3" borderId="11" xfId="0" applyNumberFormat="1" applyFont="1" applyFill="1" applyBorder="1" applyAlignment="1">
      <alignment horizontal="left" indent="1"/>
    </xf>
    <xf numFmtId="1" fontId="2" fillId="0" borderId="5" xfId="0" applyNumberFormat="1" applyFont="1" applyFill="1" applyBorder="1" applyAlignment="1">
      <alignment wrapText="1"/>
    </xf>
    <xf numFmtId="1" fontId="3" fillId="3" borderId="10" xfId="0" applyNumberFormat="1" applyFont="1" applyFill="1" applyBorder="1"/>
    <xf numFmtId="1" fontId="2" fillId="0" borderId="11" xfId="0" applyNumberFormat="1" applyFont="1" applyBorder="1" applyAlignment="1">
      <alignment horizontal="right"/>
    </xf>
    <xf numFmtId="1" fontId="6" fillId="0" borderId="12" xfId="0" applyNumberFormat="1" applyFont="1" applyFill="1" applyBorder="1" applyAlignment="1">
      <alignment horizontal="center"/>
    </xf>
    <xf numFmtId="1" fontId="3" fillId="7" borderId="1" xfId="0" applyNumberFormat="1" applyFont="1" applyFill="1" applyBorder="1" applyAlignment="1">
      <alignment horizontal="right"/>
    </xf>
    <xf numFmtId="1" fontId="2" fillId="0" borderId="9" xfId="0" applyNumberFormat="1" applyFont="1" applyFill="1" applyBorder="1" applyAlignment="1">
      <alignment wrapText="1"/>
    </xf>
    <xf numFmtId="1" fontId="7" fillId="3" borderId="12" xfId="0" applyNumberFormat="1" applyFont="1" applyFill="1" applyBorder="1" applyAlignment="1">
      <alignment horizontal="left" indent="1"/>
    </xf>
    <xf numFmtId="1" fontId="15" fillId="7" borderId="1" xfId="0" applyNumberFormat="1" applyFont="1" applyFill="1" applyBorder="1"/>
    <xf numFmtId="1" fontId="7" fillId="0" borderId="0" xfId="0" applyNumberFormat="1" applyFont="1" applyBorder="1" applyAlignment="1">
      <alignment horizontal="left" indent="1"/>
    </xf>
    <xf numFmtId="1" fontId="7" fillId="0" borderId="13" xfId="0" applyNumberFormat="1" applyFont="1" applyFill="1" applyBorder="1" applyAlignment="1">
      <alignment horizontal="left" indent="1"/>
    </xf>
    <xf numFmtId="1" fontId="6" fillId="0" borderId="1" xfId="0" applyNumberFormat="1" applyFont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6" fillId="6" borderId="4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/>
    </xf>
    <xf numFmtId="1" fontId="3" fillId="0" borderId="0" xfId="0" applyNumberFormat="1" applyFont="1" applyBorder="1" applyAlignment="1">
      <alignment horizontal="center" wrapText="1"/>
    </xf>
    <xf numFmtId="1" fontId="7" fillId="0" borderId="11" xfId="0" applyNumberFormat="1" applyFont="1" applyFill="1" applyBorder="1" applyAlignment="1">
      <alignment horizontal="left" wrapText="1" indent="1"/>
    </xf>
    <xf numFmtId="1" fontId="6" fillId="3" borderId="2" xfId="0" applyNumberFormat="1" applyFont="1" applyFill="1" applyBorder="1" applyAlignment="1">
      <alignment horizontal="center" vertical="top"/>
    </xf>
    <xf numFmtId="1" fontId="6" fillId="3" borderId="11" xfId="0" applyNumberFormat="1" applyFont="1" applyFill="1" applyBorder="1" applyAlignment="1">
      <alignment horizontal="center" vertical="top"/>
    </xf>
    <xf numFmtId="1" fontId="2" fillId="0" borderId="2" xfId="0" applyNumberFormat="1" applyFont="1" applyFill="1" applyBorder="1" applyAlignment="1">
      <alignment horizontal="left"/>
    </xf>
    <xf numFmtId="1" fontId="2" fillId="0" borderId="2" xfId="0" applyNumberFormat="1" applyFont="1" applyFill="1" applyBorder="1"/>
    <xf numFmtId="1" fontId="2" fillId="6" borderId="4" xfId="0" applyNumberFormat="1" applyFont="1" applyFill="1" applyBorder="1"/>
    <xf numFmtId="1" fontId="7" fillId="0" borderId="8" xfId="0" applyNumberFormat="1" applyFont="1" applyFill="1" applyBorder="1"/>
    <xf numFmtId="1" fontId="6" fillId="4" borderId="5" xfId="0" applyNumberFormat="1" applyFont="1" applyFill="1" applyBorder="1" applyAlignment="1">
      <alignment horizontal="center"/>
    </xf>
    <xf numFmtId="1" fontId="5" fillId="4" borderId="0" xfId="0" applyNumberFormat="1" applyFont="1" applyFill="1" applyBorder="1"/>
    <xf numFmtId="1" fontId="7" fillId="0" borderId="13" xfId="0" applyNumberFormat="1" applyFont="1" applyFill="1" applyBorder="1" applyAlignment="1">
      <alignment horizontal="left" wrapText="1"/>
    </xf>
    <xf numFmtId="1" fontId="2" fillId="4" borderId="4" xfId="0" applyNumberFormat="1" applyFont="1" applyFill="1" applyBorder="1"/>
    <xf numFmtId="1" fontId="5" fillId="4" borderId="13" xfId="0" applyNumberFormat="1" applyFont="1" applyFill="1" applyBorder="1"/>
    <xf numFmtId="1" fontId="2" fillId="0" borderId="13" xfId="0" applyNumberFormat="1" applyFont="1" applyFill="1" applyBorder="1"/>
    <xf numFmtId="1" fontId="2" fillId="6" borderId="12" xfId="0" applyNumberFormat="1" applyFont="1" applyFill="1" applyBorder="1" applyAlignment="1">
      <alignment vertical="top"/>
    </xf>
    <xf numFmtId="1" fontId="2" fillId="6" borderId="9" xfId="0" applyNumberFormat="1" applyFont="1" applyFill="1" applyBorder="1" applyAlignment="1">
      <alignment vertical="top"/>
    </xf>
    <xf numFmtId="0" fontId="14" fillId="0" borderId="0" xfId="0" applyFont="1" applyAlignment="1">
      <alignment horizontal="left" wrapText="1" indent="22"/>
    </xf>
    <xf numFmtId="1" fontId="6" fillId="0" borderId="1" xfId="0" applyNumberFormat="1" applyFont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6" fillId="6" borderId="2" xfId="0" applyNumberFormat="1" applyFont="1" applyFill="1" applyBorder="1" applyAlignment="1">
      <alignment horizontal="center" vertical="center" wrapText="1"/>
    </xf>
    <xf numFmtId="1" fontId="6" fillId="6" borderId="4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7" borderId="2" xfId="0" applyNumberFormat="1" applyFont="1" applyFill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top"/>
    </xf>
    <xf numFmtId="1" fontId="6" fillId="0" borderId="9" xfId="0" applyNumberFormat="1" applyFont="1" applyBorder="1" applyAlignment="1">
      <alignment horizontal="center" vertical="top"/>
    </xf>
    <xf numFmtId="1" fontId="6" fillId="0" borderId="12" xfId="0" applyNumberFormat="1" applyFont="1" applyBorder="1" applyAlignment="1">
      <alignment horizontal="center" vertical="top"/>
    </xf>
    <xf numFmtId="1" fontId="3" fillId="0" borderId="0" xfId="0" applyNumberFormat="1" applyFont="1" applyBorder="1" applyAlignment="1">
      <alignment horizontal="center" wrapText="1"/>
    </xf>
    <xf numFmtId="1" fontId="6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left" vertical="top" indent="1"/>
    </xf>
    <xf numFmtId="1" fontId="7" fillId="0" borderId="11" xfId="0" applyNumberFormat="1" applyFont="1" applyBorder="1" applyAlignment="1">
      <alignment horizontal="left" vertical="top" indent="1"/>
    </xf>
    <xf numFmtId="1" fontId="7" fillId="0" borderId="5" xfId="0" applyNumberFormat="1" applyFont="1" applyFill="1" applyBorder="1" applyAlignment="1">
      <alignment horizontal="left" wrapText="1" indent="1"/>
    </xf>
    <xf numFmtId="1" fontId="7" fillId="0" borderId="1" xfId="0" applyNumberFormat="1" applyFont="1" applyBorder="1" applyAlignment="1"/>
    <xf numFmtId="1" fontId="7" fillId="7" borderId="1" xfId="0" applyNumberFormat="1" applyFont="1" applyFill="1" applyBorder="1" applyAlignment="1"/>
    <xf numFmtId="1" fontId="7" fillId="6" borderId="1" xfId="0" applyNumberFormat="1" applyFont="1" applyFill="1" applyBorder="1" applyAlignment="1"/>
    <xf numFmtId="0" fontId="7" fillId="0" borderId="0" xfId="0" applyFont="1"/>
    <xf numFmtId="1" fontId="16" fillId="6" borderId="1" xfId="0" applyNumberFormat="1" applyFont="1" applyFill="1" applyBorder="1" applyAlignment="1">
      <alignment horizontal="right" vertical="center"/>
    </xf>
    <xf numFmtId="1" fontId="2" fillId="0" borderId="5" xfId="0" applyNumberFormat="1" applyFont="1" applyBorder="1" applyAlignment="1"/>
    <xf numFmtId="1" fontId="2" fillId="0" borderId="11" xfId="0" applyNumberFormat="1" applyFont="1" applyBorder="1" applyAlignment="1"/>
    <xf numFmtId="1" fontId="2" fillId="0" borderId="14" xfId="0" applyNumberFormat="1" applyFont="1" applyBorder="1" applyAlignment="1"/>
    <xf numFmtId="1" fontId="2" fillId="0" borderId="14" xfId="0" applyNumberFormat="1" applyFont="1" applyFill="1" applyBorder="1"/>
    <xf numFmtId="49" fontId="6" fillId="0" borderId="4" xfId="0" applyNumberFormat="1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top"/>
    </xf>
    <xf numFmtId="1" fontId="2" fillId="0" borderId="0" xfId="0" applyNumberFormat="1" applyFont="1" applyAlignment="1">
      <alignment horizontal="left"/>
    </xf>
    <xf numFmtId="1" fontId="6" fillId="0" borderId="0" xfId="0" applyNumberFormat="1" applyFont="1" applyAlignment="1">
      <alignment horizontal="left"/>
    </xf>
    <xf numFmtId="0" fontId="14" fillId="0" borderId="0" xfId="0" applyFont="1" applyAlignment="1">
      <alignment wrapText="1"/>
    </xf>
    <xf numFmtId="0" fontId="14" fillId="0" borderId="0" xfId="0" applyFont="1" applyAlignment="1"/>
    <xf numFmtId="0" fontId="14" fillId="0" borderId="0" xfId="0" applyFont="1" applyAlignment="1">
      <alignment horizontal="left" wrapText="1" indent="22"/>
    </xf>
    <xf numFmtId="0" fontId="14" fillId="0" borderId="0" xfId="0" applyFont="1" applyAlignment="1">
      <alignment horizontal="left" indent="22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wrapText="1" indent="23"/>
    </xf>
    <xf numFmtId="0" fontId="14" fillId="0" borderId="0" xfId="0" applyFont="1" applyAlignment="1">
      <alignment horizontal="left" indent="23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9" xfId="0" applyNumberFormat="1" applyFont="1" applyBorder="1" applyAlignment="1">
      <alignment horizontal="center" vertical="center" wrapText="1"/>
    </xf>
    <xf numFmtId="1" fontId="6" fillId="0" borderId="12" xfId="0" applyNumberFormat="1" applyFont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 wrapText="1"/>
    </xf>
    <xf numFmtId="1" fontId="4" fillId="0" borderId="15" xfId="0" applyNumberFormat="1" applyFon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1" fontId="4" fillId="0" borderId="4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 wrapText="1"/>
    </xf>
    <xf numFmtId="1" fontId="6" fillId="0" borderId="1" xfId="0" applyNumberFormat="1" applyFont="1" applyBorder="1" applyAlignment="1">
      <alignment horizontal="center" vertical="center"/>
    </xf>
    <xf numFmtId="1" fontId="6" fillId="6" borderId="2" xfId="0" applyNumberFormat="1" applyFont="1" applyFill="1" applyBorder="1" applyAlignment="1">
      <alignment horizontal="center" vertical="center" wrapText="1"/>
    </xf>
    <xf numFmtId="1" fontId="6" fillId="6" borderId="5" xfId="0" applyNumberFormat="1" applyFont="1" applyFill="1" applyBorder="1" applyAlignment="1">
      <alignment horizontal="center" vertical="center" wrapText="1"/>
    </xf>
    <xf numFmtId="1" fontId="6" fillId="6" borderId="11" xfId="0" applyNumberFormat="1" applyFont="1" applyFill="1" applyBorder="1" applyAlignment="1">
      <alignment horizontal="center" vertical="center" wrapText="1"/>
    </xf>
    <xf numFmtId="1" fontId="6" fillId="6" borderId="15" xfId="0" applyNumberFormat="1" applyFont="1" applyFill="1" applyBorder="1" applyAlignment="1">
      <alignment horizontal="center" vertical="center"/>
    </xf>
    <xf numFmtId="1" fontId="6" fillId="6" borderId="7" xfId="0" applyNumberFormat="1" applyFont="1" applyFill="1" applyBorder="1" applyAlignment="1">
      <alignment horizontal="center" vertical="center"/>
    </xf>
    <xf numFmtId="1" fontId="6" fillId="6" borderId="4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 wrapText="1"/>
    </xf>
    <xf numFmtId="1" fontId="6" fillId="0" borderId="15" xfId="0" applyNumberFormat="1" applyFont="1" applyBorder="1" applyAlignment="1">
      <alignment horizontal="center" vertical="center"/>
    </xf>
    <xf numFmtId="1" fontId="6" fillId="0" borderId="7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6" borderId="9" xfId="0" applyNumberFormat="1" applyFont="1" applyFill="1" applyBorder="1" applyAlignment="1">
      <alignment horizontal="center" vertical="center" wrapText="1"/>
    </xf>
    <xf numFmtId="1" fontId="6" fillId="6" borderId="12" xfId="0" applyNumberFormat="1" applyFont="1" applyFill="1" applyBorder="1" applyAlignment="1">
      <alignment horizontal="center" vertical="center" wrapText="1"/>
    </xf>
    <xf numFmtId="1" fontId="6" fillId="7" borderId="9" xfId="0" applyNumberFormat="1" applyFont="1" applyFill="1" applyBorder="1" applyAlignment="1">
      <alignment horizontal="center" vertical="center" wrapText="1"/>
    </xf>
    <xf numFmtId="1" fontId="6" fillId="7" borderId="12" xfId="0" applyNumberFormat="1" applyFont="1" applyFill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5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1" fontId="6" fillId="7" borderId="2" xfId="0" applyNumberFormat="1" applyFont="1" applyFill="1" applyBorder="1" applyAlignment="1">
      <alignment horizontal="center" vertical="center" wrapText="1"/>
    </xf>
    <xf numFmtId="1" fontId="6" fillId="7" borderId="5" xfId="0" applyNumberFormat="1" applyFont="1" applyFill="1" applyBorder="1" applyAlignment="1">
      <alignment horizontal="center" vertical="center" wrapText="1"/>
    </xf>
    <xf numFmtId="1" fontId="6" fillId="7" borderId="11" xfId="0" applyNumberFormat="1" applyFont="1" applyFill="1" applyBorder="1" applyAlignment="1">
      <alignment horizontal="center" vertical="center" wrapText="1"/>
    </xf>
    <xf numFmtId="1" fontId="6" fillId="7" borderId="15" xfId="0" applyNumberFormat="1" applyFont="1" applyFill="1" applyBorder="1" applyAlignment="1">
      <alignment horizontal="center" vertical="center"/>
    </xf>
    <xf numFmtId="1" fontId="6" fillId="7" borderId="7" xfId="0" applyNumberFormat="1" applyFont="1" applyFill="1" applyBorder="1" applyAlignment="1">
      <alignment horizontal="center" vertical="center"/>
    </xf>
    <xf numFmtId="1" fontId="6" fillId="7" borderId="4" xfId="0" applyNumberFormat="1" applyFont="1" applyFill="1" applyBorder="1" applyAlignment="1">
      <alignment horizontal="center" vertical="center"/>
    </xf>
    <xf numFmtId="1" fontId="6" fillId="7" borderId="1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left" wrapText="1" indent="24"/>
    </xf>
    <xf numFmtId="1" fontId="4" fillId="0" borderId="1" xfId="0" applyNumberFormat="1" applyFont="1" applyFill="1" applyBorder="1" applyAlignment="1">
      <alignment horizontal="center"/>
    </xf>
    <xf numFmtId="1" fontId="6" fillId="7" borderId="6" xfId="0" applyNumberFormat="1" applyFont="1" applyFill="1" applyBorder="1" applyAlignment="1">
      <alignment horizontal="center" vertical="center" wrapText="1"/>
    </xf>
    <xf numFmtId="1" fontId="6" fillId="7" borderId="14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indent="24"/>
    </xf>
    <xf numFmtId="1" fontId="4" fillId="0" borderId="3" xfId="0" applyNumberFormat="1" applyFont="1" applyBorder="1" applyAlignment="1">
      <alignment horizontal="center"/>
    </xf>
    <xf numFmtId="1" fontId="6" fillId="0" borderId="2" xfId="0" applyNumberFormat="1" applyFont="1" applyBorder="1" applyAlignment="1">
      <alignment horizontal="center" vertical="top"/>
    </xf>
    <xf numFmtId="1" fontId="6" fillId="0" borderId="11" xfId="0" applyNumberFormat="1" applyFont="1" applyBorder="1" applyAlignment="1">
      <alignment horizontal="center" vertical="top"/>
    </xf>
    <xf numFmtId="1" fontId="6" fillId="0" borderId="5" xfId="0" applyNumberFormat="1" applyFont="1" applyBorder="1" applyAlignment="1">
      <alignment horizontal="center" vertical="top"/>
    </xf>
    <xf numFmtId="1" fontId="6" fillId="0" borderId="2" xfId="0" applyNumberFormat="1" applyFont="1" applyFill="1" applyBorder="1" applyAlignment="1">
      <alignment horizontal="center" vertical="top"/>
    </xf>
    <xf numFmtId="1" fontId="6" fillId="0" borderId="11" xfId="0" applyNumberFormat="1" applyFont="1" applyFill="1" applyBorder="1" applyAlignment="1">
      <alignment horizontal="center" vertical="top"/>
    </xf>
    <xf numFmtId="0" fontId="14" fillId="0" borderId="0" xfId="0" applyFont="1" applyAlignment="1">
      <alignment horizontal="left" wrapText="1" indent="26"/>
    </xf>
    <xf numFmtId="1" fontId="2" fillId="0" borderId="2" xfId="0" applyNumberFormat="1" applyFont="1" applyBorder="1" applyAlignment="1">
      <alignment horizontal="center" vertical="top"/>
    </xf>
    <xf numFmtId="1" fontId="2" fillId="0" borderId="11" xfId="0" applyNumberFormat="1" applyFont="1" applyBorder="1" applyAlignment="1">
      <alignment horizontal="center" vertical="top"/>
    </xf>
    <xf numFmtId="1" fontId="2" fillId="0" borderId="6" xfId="0" applyNumberFormat="1" applyFont="1" applyFill="1" applyBorder="1" applyAlignment="1">
      <alignment horizontal="center" vertical="top"/>
    </xf>
    <xf numFmtId="1" fontId="2" fillId="0" borderId="13" xfId="0" applyNumberFormat="1" applyFont="1" applyFill="1" applyBorder="1" applyAlignment="1">
      <alignment horizontal="center" vertical="top"/>
    </xf>
    <xf numFmtId="1" fontId="2" fillId="0" borderId="6" xfId="0" applyNumberFormat="1" applyFont="1" applyBorder="1" applyAlignment="1">
      <alignment horizontal="center" vertical="top"/>
    </xf>
    <xf numFmtId="1" fontId="2" fillId="0" borderId="13" xfId="0" applyNumberFormat="1" applyFont="1" applyBorder="1" applyAlignment="1">
      <alignment horizontal="center" vertical="top"/>
    </xf>
    <xf numFmtId="1" fontId="2" fillId="0" borderId="14" xfId="0" applyNumberFormat="1" applyFont="1" applyBorder="1" applyAlignment="1">
      <alignment horizontal="center" vertical="top"/>
    </xf>
    <xf numFmtId="1" fontId="6" fillId="0" borderId="9" xfId="0" applyNumberFormat="1" applyFont="1" applyBorder="1" applyAlignment="1">
      <alignment horizontal="center" vertical="top"/>
    </xf>
    <xf numFmtId="1" fontId="6" fillId="0" borderId="12" xfId="0" applyNumberFormat="1" applyFont="1" applyBorder="1" applyAlignment="1">
      <alignment horizontal="center" vertical="top"/>
    </xf>
    <xf numFmtId="0" fontId="14" fillId="0" borderId="0" xfId="0" applyFont="1" applyAlignment="1">
      <alignment horizontal="left" indent="26"/>
    </xf>
    <xf numFmtId="0" fontId="14" fillId="0" borderId="0" xfId="0" applyFont="1" applyAlignment="1">
      <alignment horizontal="left" indent="25"/>
    </xf>
    <xf numFmtId="1" fontId="3" fillId="0" borderId="0" xfId="0" applyNumberFormat="1" applyFont="1" applyBorder="1" applyAlignment="1">
      <alignment horizontal="center" wrapText="1"/>
    </xf>
    <xf numFmtId="1" fontId="6" fillId="0" borderId="2" xfId="0" applyNumberFormat="1" applyFont="1" applyBorder="1" applyAlignment="1">
      <alignment horizontal="center" vertical="center"/>
    </xf>
    <xf numFmtId="1" fontId="6" fillId="0" borderId="5" xfId="0" applyNumberFormat="1" applyFont="1" applyBorder="1" applyAlignment="1">
      <alignment horizontal="center" vertical="center"/>
    </xf>
    <xf numFmtId="1" fontId="6" fillId="0" borderId="1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 wrapText="1" indent="25"/>
    </xf>
    <xf numFmtId="1" fontId="7" fillId="0" borderId="5" xfId="0" applyNumberFormat="1" applyFont="1" applyBorder="1" applyAlignment="1">
      <alignment horizontal="left" vertical="top" indent="1"/>
    </xf>
    <xf numFmtId="1" fontId="7" fillId="0" borderId="11" xfId="0" applyNumberFormat="1" applyFont="1" applyBorder="1" applyAlignment="1">
      <alignment horizontal="left" vertical="top" indent="1"/>
    </xf>
    <xf numFmtId="49" fontId="6" fillId="0" borderId="2" xfId="0" applyNumberFormat="1" applyFont="1" applyBorder="1" applyAlignment="1">
      <alignment horizontal="center" vertical="top"/>
    </xf>
    <xf numFmtId="49" fontId="6" fillId="0" borderId="11" xfId="0" applyNumberFormat="1" applyFont="1" applyBorder="1" applyAlignment="1">
      <alignment horizontal="center" vertical="top"/>
    </xf>
    <xf numFmtId="1" fontId="6" fillId="0" borderId="2" xfId="0" applyNumberFormat="1" applyFont="1" applyBorder="1" applyAlignment="1">
      <alignment horizontal="center" vertical="top" wrapText="1"/>
    </xf>
    <xf numFmtId="1" fontId="6" fillId="0" borderId="5" xfId="0" applyNumberFormat="1" applyFont="1" applyBorder="1" applyAlignment="1">
      <alignment horizontal="center" vertical="top" wrapText="1"/>
    </xf>
    <xf numFmtId="1" fontId="6" fillId="0" borderId="11" xfId="0" applyNumberFormat="1" applyFont="1" applyBorder="1" applyAlignment="1">
      <alignment horizontal="center" vertical="top" wrapText="1"/>
    </xf>
    <xf numFmtId="1" fontId="4" fillId="0" borderId="2" xfId="0" applyNumberFormat="1" applyFont="1" applyBorder="1" applyAlignment="1">
      <alignment horizontal="center"/>
    </xf>
    <xf numFmtId="1" fontId="7" fillId="0" borderId="5" xfId="0" applyNumberFormat="1" applyFont="1" applyFill="1" applyBorder="1" applyAlignment="1">
      <alignment horizontal="left" wrapText="1" indent="1"/>
    </xf>
    <xf numFmtId="1" fontId="4" fillId="0" borderId="6" xfId="0" applyNumberFormat="1" applyFont="1" applyBorder="1" applyAlignment="1">
      <alignment horizontal="center"/>
    </xf>
    <xf numFmtId="1" fontId="4" fillId="0" borderId="5" xfId="0" applyNumberFormat="1" applyFont="1" applyBorder="1" applyAlignment="1">
      <alignment horizontal="center"/>
    </xf>
    <xf numFmtId="1" fontId="6" fillId="3" borderId="9" xfId="0" applyNumberFormat="1" applyFont="1" applyFill="1" applyBorder="1" applyAlignment="1">
      <alignment horizontal="center" vertical="top"/>
    </xf>
    <xf numFmtId="1" fontId="6" fillId="3" borderId="10" xfId="0" applyNumberFormat="1" applyFont="1" applyFill="1" applyBorder="1" applyAlignment="1">
      <alignment horizontal="center" vertical="top"/>
    </xf>
    <xf numFmtId="1" fontId="6" fillId="3" borderId="12" xfId="0" applyNumberFormat="1" applyFont="1" applyFill="1" applyBorder="1" applyAlignment="1">
      <alignment horizontal="center" vertical="top"/>
    </xf>
    <xf numFmtId="1" fontId="2" fillId="3" borderId="6" xfId="0" applyNumberFormat="1" applyFont="1" applyFill="1" applyBorder="1" applyAlignment="1">
      <alignment horizontal="center" vertical="top"/>
    </xf>
    <xf numFmtId="1" fontId="2" fillId="3" borderId="13" xfId="0" applyNumberFormat="1" applyFont="1" applyFill="1" applyBorder="1" applyAlignment="1">
      <alignment horizontal="center" vertical="top"/>
    </xf>
    <xf numFmtId="1" fontId="2" fillId="3" borderId="14" xfId="0" applyNumberFormat="1" applyFont="1" applyFill="1" applyBorder="1" applyAlignment="1">
      <alignment horizontal="center" vertical="top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wrapText="1"/>
    </xf>
    <xf numFmtId="1" fontId="16" fillId="0" borderId="0" xfId="0" applyNumberFormat="1" applyFont="1" applyAlignment="1">
      <alignment horizontal="right"/>
    </xf>
    <xf numFmtId="1" fontId="4" fillId="0" borderId="13" xfId="0" applyNumberFormat="1" applyFont="1" applyBorder="1" applyAlignment="1">
      <alignment horizontal="center"/>
    </xf>
    <xf numFmtId="1" fontId="4" fillId="0" borderId="0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0" fontId="14" fillId="0" borderId="0" xfId="0" applyFont="1" applyAlignment="1">
      <alignment horizontal="left" indent="27"/>
    </xf>
    <xf numFmtId="0" fontId="14" fillId="0" borderId="0" xfId="0" applyFont="1" applyAlignment="1">
      <alignment horizontal="left" wrapText="1" indent="27"/>
    </xf>
    <xf numFmtId="0" fontId="8" fillId="0" borderId="0" xfId="0" applyFont="1" applyFill="1"/>
    <xf numFmtId="1" fontId="7" fillId="3" borderId="11" xfId="0" applyNumberFormat="1" applyFont="1" applyFill="1" applyBorder="1"/>
    <xf numFmtId="1" fontId="3" fillId="6" borderId="4" xfId="0" applyNumberFormat="1" applyFont="1" applyFill="1" applyBorder="1"/>
    <xf numFmtId="1" fontId="2" fillId="4" borderId="5" xfId="0" applyNumberFormat="1" applyFont="1" applyFill="1" applyBorder="1" applyAlignment="1">
      <alignment horizontal="right"/>
    </xf>
    <xf numFmtId="1" fontId="2" fillId="4" borderId="0" xfId="0" applyNumberFormat="1" applyFont="1" applyFill="1" applyBorder="1" applyAlignment="1">
      <alignment horizontal="right"/>
    </xf>
    <xf numFmtId="1" fontId="2" fillId="4" borderId="1" xfId="0" applyNumberFormat="1" applyFont="1" applyFill="1" applyBorder="1" applyAlignment="1">
      <alignment horizontal="right"/>
    </xf>
    <xf numFmtId="1" fontId="2" fillId="3" borderId="11" xfId="0" applyNumberFormat="1" applyFont="1" applyFill="1" applyBorder="1" applyAlignment="1">
      <alignment horizontal="center" vertical="top"/>
    </xf>
    <xf numFmtId="1" fontId="2" fillId="3" borderId="2" xfId="0" applyNumberFormat="1" applyFont="1" applyFill="1" applyBorder="1" applyAlignment="1">
      <alignment horizontal="center" vertical="top"/>
    </xf>
    <xf numFmtId="1" fontId="5" fillId="4" borderId="5" xfId="0" applyNumberFormat="1" applyFont="1" applyFill="1" applyBorder="1"/>
    <xf numFmtId="1" fontId="6" fillId="4" borderId="10" xfId="0" applyNumberFormat="1" applyFont="1" applyFill="1" applyBorder="1" applyAlignment="1">
      <alignment horizontal="center"/>
    </xf>
    <xf numFmtId="1" fontId="2" fillId="0" borderId="14" xfId="0" applyNumberFormat="1" applyFont="1" applyFill="1" applyBorder="1" applyAlignment="1">
      <alignment horizontal="center"/>
    </xf>
    <xf numFmtId="1" fontId="2" fillId="0" borderId="13" xfId="0" applyNumberFormat="1" applyFont="1" applyFill="1" applyBorder="1" applyAlignment="1">
      <alignment horizontal="center"/>
    </xf>
    <xf numFmtId="1" fontId="7" fillId="0" borderId="5" xfId="0" applyNumberFormat="1" applyFont="1" applyFill="1" applyBorder="1"/>
    <xf numFmtId="1" fontId="2" fillId="0" borderId="5" xfId="0" applyNumberFormat="1" applyFont="1" applyFill="1" applyBorder="1" applyAlignment="1">
      <alignment horizontal="right"/>
    </xf>
    <xf numFmtId="1" fontId="2" fillId="0" borderId="0" xfId="0" applyNumberFormat="1" applyFont="1" applyFill="1" applyBorder="1" applyAlignment="1">
      <alignment horizontal="right"/>
    </xf>
    <xf numFmtId="1" fontId="8" fillId="0" borderId="11" xfId="0" applyNumberFormat="1" applyFont="1" applyBorder="1"/>
    <xf numFmtId="1" fontId="8" fillId="0" borderId="5" xfId="0" applyNumberFormat="1" applyFont="1" applyBorder="1"/>
    <xf numFmtId="1" fontId="2" fillId="0" borderId="2" xfId="0" applyNumberFormat="1" applyFont="1" applyBorder="1" applyAlignment="1"/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ZGYT~1.E/AppData/Local/Temp/11-26_302+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 pr._aplinkos apsaugos s. p."/>
      <sheetName val="11 pr._apyvartinės lėšos"/>
      <sheetName val="12 pr._suvestinė pagal progr."/>
    </sheetNames>
    <sheetDataSet>
      <sheetData sheetId="0">
        <row r="14">
          <cell r="E14">
            <v>120628</v>
          </cell>
          <cell r="G14">
            <v>17522</v>
          </cell>
        </row>
        <row r="15">
          <cell r="E15">
            <v>120628</v>
          </cell>
          <cell r="F15">
            <v>0</v>
          </cell>
          <cell r="G15">
            <v>17522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138150</v>
          </cell>
          <cell r="M15">
            <v>120628</v>
          </cell>
          <cell r="N15">
            <v>0</v>
          </cell>
          <cell r="O15">
            <v>17522</v>
          </cell>
        </row>
        <row r="16">
          <cell r="Q16">
            <v>138150</v>
          </cell>
        </row>
        <row r="17">
          <cell r="E17">
            <v>21142</v>
          </cell>
          <cell r="Q17">
            <v>0</v>
          </cell>
        </row>
        <row r="18">
          <cell r="E18">
            <v>21142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21142</v>
          </cell>
          <cell r="M18">
            <v>21142</v>
          </cell>
          <cell r="N18">
            <v>0</v>
          </cell>
          <cell r="O18">
            <v>0</v>
          </cell>
          <cell r="Q18">
            <v>21142</v>
          </cell>
        </row>
        <row r="19">
          <cell r="Q19">
            <v>0</v>
          </cell>
        </row>
        <row r="20">
          <cell r="Q20">
            <v>0</v>
          </cell>
        </row>
        <row r="21">
          <cell r="Q21">
            <v>0</v>
          </cell>
        </row>
      </sheetData>
      <sheetData sheetId="1">
        <row r="16">
          <cell r="E16">
            <v>156937</v>
          </cell>
          <cell r="F16">
            <v>0</v>
          </cell>
          <cell r="G16">
            <v>4608</v>
          </cell>
          <cell r="I16">
            <v>0</v>
          </cell>
          <cell r="J16">
            <v>0</v>
          </cell>
          <cell r="K16">
            <v>0</v>
          </cell>
        </row>
        <row r="19">
          <cell r="Q19">
            <v>21294</v>
          </cell>
        </row>
        <row r="21">
          <cell r="Q21">
            <v>8489</v>
          </cell>
        </row>
        <row r="22">
          <cell r="E22">
            <v>187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Q22">
            <v>223618</v>
          </cell>
        </row>
        <row r="23">
          <cell r="Q23">
            <v>14024</v>
          </cell>
        </row>
        <row r="24">
          <cell r="E24">
            <v>49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Q24">
            <v>32473</v>
          </cell>
        </row>
        <row r="25">
          <cell r="Q25">
            <v>11254</v>
          </cell>
        </row>
        <row r="26">
          <cell r="E26">
            <v>69</v>
          </cell>
          <cell r="F26">
            <v>0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Q26">
            <v>58646</v>
          </cell>
        </row>
        <row r="27">
          <cell r="Q27">
            <v>200862</v>
          </cell>
        </row>
        <row r="28">
          <cell r="E28">
            <v>146</v>
          </cell>
          <cell r="F28">
            <v>0</v>
          </cell>
          <cell r="G28">
            <v>0</v>
          </cell>
          <cell r="I28">
            <v>0</v>
          </cell>
          <cell r="J28">
            <v>0</v>
          </cell>
          <cell r="K28">
            <v>0</v>
          </cell>
          <cell r="Q28">
            <v>22229</v>
          </cell>
        </row>
        <row r="30">
          <cell r="E30">
            <v>196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</row>
        <row r="32">
          <cell r="E32">
            <v>86</v>
          </cell>
          <cell r="F32">
            <v>0</v>
          </cell>
          <cell r="G32">
            <v>1600</v>
          </cell>
          <cell r="I32">
            <v>0</v>
          </cell>
          <cell r="J32">
            <v>0</v>
          </cell>
          <cell r="K32">
            <v>0</v>
          </cell>
        </row>
        <row r="34">
          <cell r="E34">
            <v>107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</row>
        <row r="36">
          <cell r="E36">
            <v>482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</row>
        <row r="38">
          <cell r="E38">
            <v>0</v>
          </cell>
          <cell r="F38">
            <v>0</v>
          </cell>
          <cell r="G38">
            <v>12974</v>
          </cell>
          <cell r="I38">
            <v>0</v>
          </cell>
          <cell r="J38">
            <v>0</v>
          </cell>
          <cell r="K38">
            <v>0</v>
          </cell>
        </row>
        <row r="40">
          <cell r="E40">
            <v>158259</v>
          </cell>
          <cell r="F40">
            <v>0</v>
          </cell>
          <cell r="G40">
            <v>19182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177441</v>
          </cell>
          <cell r="M40">
            <v>158259</v>
          </cell>
          <cell r="N40">
            <v>0</v>
          </cell>
          <cell r="O40">
            <v>19182</v>
          </cell>
        </row>
        <row r="45">
          <cell r="E45">
            <v>13903</v>
          </cell>
          <cell r="F45">
            <v>0</v>
          </cell>
          <cell r="G45">
            <v>34914</v>
          </cell>
          <cell r="I45">
            <v>0</v>
          </cell>
          <cell r="J45">
            <v>0</v>
          </cell>
          <cell r="K45">
            <v>0</v>
          </cell>
        </row>
        <row r="54">
          <cell r="E54">
            <v>5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</row>
        <row r="56">
          <cell r="E56">
            <v>186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</row>
        <row r="58">
          <cell r="E58">
            <v>384</v>
          </cell>
          <cell r="F58">
            <v>0</v>
          </cell>
          <cell r="G58">
            <v>841</v>
          </cell>
          <cell r="I58">
            <v>0</v>
          </cell>
          <cell r="J58">
            <v>0</v>
          </cell>
          <cell r="K58">
            <v>0</v>
          </cell>
        </row>
        <row r="60">
          <cell r="E60">
            <v>117</v>
          </cell>
          <cell r="F60">
            <v>0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</row>
        <row r="62">
          <cell r="E62">
            <v>334</v>
          </cell>
          <cell r="F62">
            <v>0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</row>
        <row r="64">
          <cell r="E64">
            <v>1182</v>
          </cell>
          <cell r="F64">
            <v>0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</row>
        <row r="66">
          <cell r="E66">
            <v>646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</row>
        <row r="68">
          <cell r="E68">
            <v>502</v>
          </cell>
          <cell r="F68">
            <v>0</v>
          </cell>
          <cell r="G68">
            <v>1500</v>
          </cell>
          <cell r="I68">
            <v>0</v>
          </cell>
          <cell r="J68">
            <v>0</v>
          </cell>
          <cell r="K68">
            <v>0</v>
          </cell>
        </row>
        <row r="70">
          <cell r="E70">
            <v>243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</row>
        <row r="72">
          <cell r="E72">
            <v>229</v>
          </cell>
          <cell r="F72">
            <v>0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</row>
        <row r="74">
          <cell r="E74">
            <v>17731</v>
          </cell>
          <cell r="F74">
            <v>0</v>
          </cell>
          <cell r="G74">
            <v>37255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54986</v>
          </cell>
          <cell r="M74">
            <v>17731</v>
          </cell>
          <cell r="N74">
            <v>0</v>
          </cell>
          <cell r="O74">
            <v>37255</v>
          </cell>
        </row>
        <row r="81">
          <cell r="E81">
            <v>11254</v>
          </cell>
          <cell r="F81">
            <v>0</v>
          </cell>
          <cell r="G81">
            <v>0</v>
          </cell>
          <cell r="I81">
            <v>0</v>
          </cell>
          <cell r="J81">
            <v>0</v>
          </cell>
          <cell r="K81">
            <v>0</v>
          </cell>
        </row>
        <row r="85">
          <cell r="E85">
            <v>11254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11254</v>
          </cell>
          <cell r="M85">
            <v>11254</v>
          </cell>
          <cell r="N85">
            <v>0</v>
          </cell>
          <cell r="O85">
            <v>0</v>
          </cell>
        </row>
        <row r="90">
          <cell r="E90">
            <v>9089</v>
          </cell>
          <cell r="F90">
            <v>0</v>
          </cell>
          <cell r="G90">
            <v>121234</v>
          </cell>
          <cell r="I90">
            <v>0</v>
          </cell>
          <cell r="J90">
            <v>0</v>
          </cell>
          <cell r="K90">
            <v>0</v>
          </cell>
        </row>
        <row r="92">
          <cell r="E92">
            <v>245</v>
          </cell>
          <cell r="F92">
            <v>0</v>
          </cell>
          <cell r="G92">
            <v>0</v>
          </cell>
          <cell r="I92">
            <v>0</v>
          </cell>
          <cell r="J92">
            <v>0</v>
          </cell>
          <cell r="K92">
            <v>0</v>
          </cell>
        </row>
        <row r="94">
          <cell r="E94">
            <v>1456</v>
          </cell>
          <cell r="F94">
            <v>0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</row>
        <row r="96">
          <cell r="E96">
            <v>1886</v>
          </cell>
          <cell r="F96">
            <v>0</v>
          </cell>
          <cell r="G96">
            <v>0</v>
          </cell>
          <cell r="I96">
            <v>0</v>
          </cell>
          <cell r="J96">
            <v>0</v>
          </cell>
          <cell r="K96">
            <v>0</v>
          </cell>
        </row>
        <row r="98">
          <cell r="E98">
            <v>97</v>
          </cell>
          <cell r="F98">
            <v>0</v>
          </cell>
          <cell r="G98">
            <v>0</v>
          </cell>
          <cell r="I98">
            <v>0</v>
          </cell>
          <cell r="J98">
            <v>0</v>
          </cell>
          <cell r="K98">
            <v>0</v>
          </cell>
        </row>
        <row r="100">
          <cell r="E100">
            <v>886</v>
          </cell>
          <cell r="F100">
            <v>0</v>
          </cell>
          <cell r="G100">
            <v>0</v>
          </cell>
          <cell r="I100">
            <v>0</v>
          </cell>
          <cell r="J100">
            <v>0</v>
          </cell>
          <cell r="K100">
            <v>0</v>
          </cell>
        </row>
        <row r="102">
          <cell r="E102">
            <v>8799</v>
          </cell>
          <cell r="F102">
            <v>0</v>
          </cell>
          <cell r="G102">
            <v>0</v>
          </cell>
          <cell r="I102">
            <v>0</v>
          </cell>
          <cell r="J102">
            <v>0</v>
          </cell>
          <cell r="K102">
            <v>0</v>
          </cell>
        </row>
        <row r="104">
          <cell r="E104">
            <v>572</v>
          </cell>
          <cell r="F104">
            <v>0</v>
          </cell>
          <cell r="G104">
            <v>0</v>
          </cell>
          <cell r="I104">
            <v>0</v>
          </cell>
          <cell r="J104">
            <v>0</v>
          </cell>
          <cell r="K104">
            <v>0</v>
          </cell>
        </row>
        <row r="106">
          <cell r="E106">
            <v>286</v>
          </cell>
          <cell r="F106">
            <v>0</v>
          </cell>
          <cell r="G106">
            <v>0</v>
          </cell>
          <cell r="I106">
            <v>0</v>
          </cell>
          <cell r="J106">
            <v>0</v>
          </cell>
          <cell r="K106">
            <v>0</v>
          </cell>
        </row>
        <row r="108">
          <cell r="E108">
            <v>751</v>
          </cell>
          <cell r="F108">
            <v>0</v>
          </cell>
          <cell r="G108">
            <v>0</v>
          </cell>
          <cell r="I108">
            <v>0</v>
          </cell>
          <cell r="J108">
            <v>0</v>
          </cell>
          <cell r="K108">
            <v>0</v>
          </cell>
        </row>
        <row r="110">
          <cell r="E110">
            <v>3776</v>
          </cell>
          <cell r="F110">
            <v>0</v>
          </cell>
          <cell r="G110">
            <v>0</v>
          </cell>
          <cell r="I110">
            <v>0</v>
          </cell>
          <cell r="J110">
            <v>0</v>
          </cell>
          <cell r="K110">
            <v>0</v>
          </cell>
        </row>
        <row r="112">
          <cell r="E112">
            <v>1962</v>
          </cell>
          <cell r="F112">
            <v>0</v>
          </cell>
          <cell r="G112">
            <v>0</v>
          </cell>
          <cell r="I112">
            <v>0</v>
          </cell>
          <cell r="J112">
            <v>0</v>
          </cell>
          <cell r="K112">
            <v>0</v>
          </cell>
        </row>
        <row r="114">
          <cell r="E114">
            <v>1752</v>
          </cell>
          <cell r="F114">
            <v>0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</row>
        <row r="116">
          <cell r="E116">
            <v>6056</v>
          </cell>
          <cell r="F116">
            <v>0</v>
          </cell>
          <cell r="G116">
            <v>0</v>
          </cell>
          <cell r="I116">
            <v>0</v>
          </cell>
          <cell r="J116">
            <v>0</v>
          </cell>
          <cell r="K116">
            <v>0</v>
          </cell>
        </row>
        <row r="118">
          <cell r="E118">
            <v>5845</v>
          </cell>
          <cell r="F118">
            <v>0</v>
          </cell>
          <cell r="G118">
            <v>0</v>
          </cell>
          <cell r="I118">
            <v>0</v>
          </cell>
          <cell r="J118">
            <v>0</v>
          </cell>
          <cell r="K118">
            <v>0</v>
          </cell>
        </row>
        <row r="120">
          <cell r="E120">
            <v>1677</v>
          </cell>
          <cell r="F120">
            <v>0</v>
          </cell>
          <cell r="G120">
            <v>0</v>
          </cell>
          <cell r="I120">
            <v>0</v>
          </cell>
          <cell r="J120">
            <v>0</v>
          </cell>
          <cell r="K120">
            <v>0</v>
          </cell>
        </row>
        <row r="122">
          <cell r="E122">
            <v>5878</v>
          </cell>
          <cell r="F122">
            <v>0</v>
          </cell>
          <cell r="G122">
            <v>0</v>
          </cell>
          <cell r="I122">
            <v>0</v>
          </cell>
          <cell r="J122">
            <v>0</v>
          </cell>
          <cell r="K122">
            <v>0</v>
          </cell>
        </row>
        <row r="124">
          <cell r="E124">
            <v>4476</v>
          </cell>
          <cell r="F124">
            <v>0</v>
          </cell>
          <cell r="G124">
            <v>0</v>
          </cell>
          <cell r="I124">
            <v>0</v>
          </cell>
          <cell r="J124">
            <v>0</v>
          </cell>
          <cell r="K124">
            <v>0</v>
          </cell>
        </row>
        <row r="126">
          <cell r="E126">
            <v>5510</v>
          </cell>
          <cell r="F126">
            <v>0</v>
          </cell>
          <cell r="G126">
            <v>0</v>
          </cell>
          <cell r="I126">
            <v>0</v>
          </cell>
          <cell r="J126">
            <v>0</v>
          </cell>
          <cell r="K126">
            <v>0</v>
          </cell>
        </row>
        <row r="128">
          <cell r="E128">
            <v>335</v>
          </cell>
          <cell r="F128">
            <v>0</v>
          </cell>
          <cell r="G128">
            <v>0</v>
          </cell>
          <cell r="I128">
            <v>0</v>
          </cell>
          <cell r="J128">
            <v>0</v>
          </cell>
          <cell r="K128">
            <v>0</v>
          </cell>
        </row>
        <row r="130">
          <cell r="E130">
            <v>1629</v>
          </cell>
          <cell r="F130">
            <v>0</v>
          </cell>
          <cell r="G130">
            <v>0</v>
          </cell>
          <cell r="I130">
            <v>0</v>
          </cell>
          <cell r="J130">
            <v>0</v>
          </cell>
          <cell r="K130">
            <v>0</v>
          </cell>
        </row>
        <row r="132">
          <cell r="E132">
            <v>360</v>
          </cell>
          <cell r="F132">
            <v>275</v>
          </cell>
          <cell r="G132">
            <v>0</v>
          </cell>
          <cell r="I132">
            <v>0</v>
          </cell>
          <cell r="J132">
            <v>0</v>
          </cell>
          <cell r="K132">
            <v>0</v>
          </cell>
        </row>
        <row r="134">
          <cell r="E134">
            <v>10912</v>
          </cell>
          <cell r="F134">
            <v>8185</v>
          </cell>
          <cell r="G134">
            <v>0</v>
          </cell>
          <cell r="I134">
            <v>0</v>
          </cell>
          <cell r="J134">
            <v>0</v>
          </cell>
          <cell r="K134">
            <v>0</v>
          </cell>
        </row>
        <row r="136">
          <cell r="E136">
            <v>714</v>
          </cell>
          <cell r="F136">
            <v>384</v>
          </cell>
          <cell r="G136">
            <v>0</v>
          </cell>
          <cell r="I136">
            <v>0</v>
          </cell>
          <cell r="J136">
            <v>0</v>
          </cell>
          <cell r="K136">
            <v>0</v>
          </cell>
        </row>
        <row r="138">
          <cell r="E138">
            <v>3640</v>
          </cell>
          <cell r="F138">
            <v>0</v>
          </cell>
          <cell r="G138">
            <v>0</v>
          </cell>
          <cell r="I138">
            <v>0</v>
          </cell>
          <cell r="J138">
            <v>0</v>
          </cell>
          <cell r="K138">
            <v>0</v>
          </cell>
        </row>
        <row r="140">
          <cell r="E140">
            <v>1039</v>
          </cell>
          <cell r="F140">
            <v>0</v>
          </cell>
          <cell r="G140">
            <v>0</v>
          </cell>
          <cell r="I140">
            <v>0</v>
          </cell>
          <cell r="J140">
            <v>0</v>
          </cell>
          <cell r="K140">
            <v>0</v>
          </cell>
        </row>
        <row r="142">
          <cell r="E142">
            <v>79628</v>
          </cell>
          <cell r="F142">
            <v>8844</v>
          </cell>
          <cell r="G142">
            <v>121234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200862</v>
          </cell>
          <cell r="M142">
            <v>79628</v>
          </cell>
          <cell r="N142">
            <v>8844</v>
          </cell>
          <cell r="O142">
            <v>121234</v>
          </cell>
        </row>
        <row r="147">
          <cell r="E147">
            <v>67471</v>
          </cell>
          <cell r="F147">
            <v>0</v>
          </cell>
          <cell r="G147">
            <v>14480</v>
          </cell>
          <cell r="I147">
            <v>0</v>
          </cell>
          <cell r="J147">
            <v>0</v>
          </cell>
          <cell r="K147">
            <v>0</v>
          </cell>
        </row>
        <row r="152">
          <cell r="E152">
            <v>67471</v>
          </cell>
          <cell r="F152">
            <v>0</v>
          </cell>
          <cell r="G152">
            <v>14480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81951</v>
          </cell>
          <cell r="M152">
            <v>67471</v>
          </cell>
          <cell r="N152">
            <v>0</v>
          </cell>
          <cell r="O152">
            <v>14480</v>
          </cell>
        </row>
        <row r="155">
          <cell r="E155">
            <v>0</v>
          </cell>
          <cell r="F155">
            <v>0</v>
          </cell>
          <cell r="G155">
            <v>34895</v>
          </cell>
          <cell r="I155">
            <v>0</v>
          </cell>
          <cell r="J155">
            <v>0</v>
          </cell>
          <cell r="K155">
            <v>0</v>
          </cell>
        </row>
        <row r="157">
          <cell r="E157">
            <v>0</v>
          </cell>
          <cell r="F157">
            <v>0</v>
          </cell>
          <cell r="G157">
            <v>349</v>
          </cell>
          <cell r="I157">
            <v>0</v>
          </cell>
          <cell r="J157">
            <v>0</v>
          </cell>
          <cell r="K157">
            <v>0</v>
          </cell>
        </row>
        <row r="159">
          <cell r="E159">
            <v>191</v>
          </cell>
          <cell r="F159">
            <v>0</v>
          </cell>
          <cell r="G159">
            <v>0</v>
          </cell>
          <cell r="I159">
            <v>0</v>
          </cell>
          <cell r="J159">
            <v>0</v>
          </cell>
          <cell r="K159">
            <v>0</v>
          </cell>
        </row>
        <row r="161">
          <cell r="E161">
            <v>1378</v>
          </cell>
          <cell r="F161">
            <v>0</v>
          </cell>
          <cell r="G161">
            <v>0</v>
          </cell>
          <cell r="I161">
            <v>0</v>
          </cell>
          <cell r="J161">
            <v>0</v>
          </cell>
          <cell r="K161">
            <v>0</v>
          </cell>
        </row>
        <row r="163">
          <cell r="E163">
            <v>269</v>
          </cell>
          <cell r="F163">
            <v>0</v>
          </cell>
          <cell r="G163">
            <v>0</v>
          </cell>
          <cell r="I163">
            <v>0</v>
          </cell>
          <cell r="J163">
            <v>0</v>
          </cell>
          <cell r="K163">
            <v>0</v>
          </cell>
        </row>
        <row r="165">
          <cell r="E165">
            <v>217</v>
          </cell>
          <cell r="F165">
            <v>0</v>
          </cell>
          <cell r="G165">
            <v>0</v>
          </cell>
          <cell r="I165">
            <v>0</v>
          </cell>
          <cell r="J165">
            <v>0</v>
          </cell>
          <cell r="K165">
            <v>0</v>
          </cell>
        </row>
        <row r="167">
          <cell r="E167">
            <v>287</v>
          </cell>
          <cell r="F167">
            <v>0</v>
          </cell>
          <cell r="G167">
            <v>0</v>
          </cell>
          <cell r="I167">
            <v>0</v>
          </cell>
          <cell r="J167">
            <v>0</v>
          </cell>
          <cell r="K167">
            <v>0</v>
          </cell>
        </row>
        <row r="169">
          <cell r="E169">
            <v>212</v>
          </cell>
          <cell r="F169">
            <v>0</v>
          </cell>
          <cell r="G169">
            <v>0</v>
          </cell>
          <cell r="I169">
            <v>0</v>
          </cell>
          <cell r="J169">
            <v>0</v>
          </cell>
          <cell r="K169">
            <v>0</v>
          </cell>
        </row>
        <row r="171">
          <cell r="E171">
            <v>202</v>
          </cell>
          <cell r="F171">
            <v>0</v>
          </cell>
          <cell r="G171">
            <v>0</v>
          </cell>
          <cell r="I171">
            <v>0</v>
          </cell>
          <cell r="J171">
            <v>0</v>
          </cell>
          <cell r="K171">
            <v>0</v>
          </cell>
        </row>
        <row r="173">
          <cell r="E173">
            <v>99</v>
          </cell>
          <cell r="F173">
            <v>0</v>
          </cell>
          <cell r="G173">
            <v>0</v>
          </cell>
          <cell r="I173">
            <v>0</v>
          </cell>
          <cell r="J173">
            <v>0</v>
          </cell>
          <cell r="K173">
            <v>0</v>
          </cell>
        </row>
        <row r="175">
          <cell r="E175">
            <v>105</v>
          </cell>
          <cell r="F175">
            <v>0</v>
          </cell>
          <cell r="G175">
            <v>0</v>
          </cell>
          <cell r="I175">
            <v>0</v>
          </cell>
          <cell r="J175">
            <v>0</v>
          </cell>
          <cell r="K175">
            <v>0</v>
          </cell>
        </row>
        <row r="177">
          <cell r="E177">
            <v>286</v>
          </cell>
          <cell r="F177">
            <v>0</v>
          </cell>
          <cell r="G177">
            <v>0</v>
          </cell>
          <cell r="I177">
            <v>0</v>
          </cell>
          <cell r="J177">
            <v>0</v>
          </cell>
          <cell r="K177">
            <v>0</v>
          </cell>
        </row>
        <row r="179">
          <cell r="E179">
            <v>2805</v>
          </cell>
          <cell r="F179">
            <v>0</v>
          </cell>
          <cell r="G179">
            <v>0</v>
          </cell>
          <cell r="I179">
            <v>0</v>
          </cell>
          <cell r="J179">
            <v>0</v>
          </cell>
          <cell r="K179">
            <v>0</v>
          </cell>
        </row>
        <row r="181">
          <cell r="E181">
            <v>2871</v>
          </cell>
          <cell r="F181">
            <v>0</v>
          </cell>
          <cell r="G181">
            <v>0</v>
          </cell>
          <cell r="I181">
            <v>0</v>
          </cell>
          <cell r="J181">
            <v>0</v>
          </cell>
          <cell r="K181">
            <v>0</v>
          </cell>
        </row>
        <row r="183">
          <cell r="E183">
            <v>8922</v>
          </cell>
          <cell r="F183">
            <v>0</v>
          </cell>
          <cell r="G183">
            <v>35244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44166</v>
          </cell>
          <cell r="M183">
            <v>8922</v>
          </cell>
          <cell r="N183">
            <v>0</v>
          </cell>
          <cell r="O183">
            <v>35244</v>
          </cell>
        </row>
        <row r="188">
          <cell r="E188">
            <v>19369</v>
          </cell>
          <cell r="F188">
            <v>0</v>
          </cell>
          <cell r="G188">
            <v>0</v>
          </cell>
          <cell r="I188">
            <v>0</v>
          </cell>
          <cell r="J188">
            <v>0</v>
          </cell>
          <cell r="K188">
            <v>0</v>
          </cell>
        </row>
        <row r="190">
          <cell r="E190">
            <v>1685</v>
          </cell>
          <cell r="F190">
            <v>0</v>
          </cell>
          <cell r="G190">
            <v>0</v>
          </cell>
          <cell r="I190">
            <v>0</v>
          </cell>
          <cell r="J190">
            <v>0</v>
          </cell>
          <cell r="K190">
            <v>0</v>
          </cell>
        </row>
        <row r="192">
          <cell r="E192">
            <v>1175</v>
          </cell>
          <cell r="F192">
            <v>0</v>
          </cell>
          <cell r="G192">
            <v>0</v>
          </cell>
          <cell r="I192">
            <v>0</v>
          </cell>
          <cell r="J192">
            <v>0</v>
          </cell>
          <cell r="K192">
            <v>0</v>
          </cell>
        </row>
        <row r="194">
          <cell r="E194">
            <v>22229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22229</v>
          </cell>
          <cell r="M194">
            <v>22229</v>
          </cell>
          <cell r="N194">
            <v>0</v>
          </cell>
          <cell r="O194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2"/>
  <sheetViews>
    <sheetView showZeros="0" workbookViewId="0">
      <selection activeCell="O22" sqref="O22"/>
    </sheetView>
  </sheetViews>
  <sheetFormatPr defaultColWidth="9.42578125" defaultRowHeight="15" x14ac:dyDescent="0.25"/>
  <cols>
    <col min="1" max="1" width="9.7109375" style="125" customWidth="1"/>
    <col min="2" max="2" width="69.85546875" style="161" customWidth="1"/>
    <col min="3" max="3" width="10.42578125" style="126" hidden="1" customWidth="1"/>
    <col min="4" max="4" width="9.28515625" style="125" hidden="1" customWidth="1"/>
    <col min="5" max="5" width="10.42578125" style="125" customWidth="1"/>
    <col min="6" max="16384" width="9.42578125" style="125"/>
  </cols>
  <sheetData>
    <row r="1" spans="2:5" x14ac:dyDescent="0.25">
      <c r="B1" s="402" t="s">
        <v>376</v>
      </c>
      <c r="C1" s="402"/>
      <c r="D1" s="402"/>
      <c r="E1" s="402"/>
    </row>
    <row r="2" spans="2:5" x14ac:dyDescent="0.25">
      <c r="B2" s="402" t="s">
        <v>375</v>
      </c>
      <c r="C2" s="402"/>
      <c r="D2" s="402"/>
      <c r="E2" s="402"/>
    </row>
    <row r="3" spans="2:5" x14ac:dyDescent="0.25">
      <c r="B3" s="402" t="s">
        <v>374</v>
      </c>
      <c r="C3" s="402"/>
      <c r="D3" s="402"/>
      <c r="E3" s="402"/>
    </row>
    <row r="4" spans="2:5" x14ac:dyDescent="0.25">
      <c r="B4" s="402" t="s">
        <v>373</v>
      </c>
      <c r="C4" s="402"/>
      <c r="D4" s="402"/>
      <c r="E4" s="402"/>
    </row>
    <row r="5" spans="2:5" x14ac:dyDescent="0.25">
      <c r="B5" s="401" t="s">
        <v>372</v>
      </c>
      <c r="C5" s="401"/>
      <c r="D5" s="401"/>
      <c r="E5" s="401"/>
    </row>
    <row r="6" spans="2:5" x14ac:dyDescent="0.25">
      <c r="B6" s="401" t="s">
        <v>397</v>
      </c>
      <c r="C6" s="401"/>
      <c r="D6" s="401"/>
      <c r="E6" s="401"/>
    </row>
    <row r="7" spans="2:5" x14ac:dyDescent="0.25">
      <c r="B7" s="401" t="s">
        <v>396</v>
      </c>
      <c r="C7" s="401"/>
      <c r="D7" s="401"/>
      <c r="E7" s="401"/>
    </row>
    <row r="8" spans="2:5" x14ac:dyDescent="0.25">
      <c r="B8" s="401" t="s">
        <v>401</v>
      </c>
      <c r="C8" s="401"/>
      <c r="D8" s="401"/>
      <c r="E8" s="401"/>
    </row>
    <row r="9" spans="2:5" x14ac:dyDescent="0.25">
      <c r="B9" s="401" t="s">
        <v>400</v>
      </c>
      <c r="C9" s="401"/>
      <c r="D9" s="401"/>
      <c r="E9" s="401"/>
    </row>
    <row r="10" spans="2:5" x14ac:dyDescent="0.25">
      <c r="B10" s="401" t="s">
        <v>404</v>
      </c>
      <c r="C10" s="401"/>
      <c r="D10" s="401"/>
      <c r="E10" s="401"/>
    </row>
    <row r="11" spans="2:5" x14ac:dyDescent="0.25">
      <c r="B11" s="401" t="s">
        <v>416</v>
      </c>
      <c r="C11" s="401"/>
      <c r="D11" s="401"/>
      <c r="E11" s="401"/>
    </row>
    <row r="12" spans="2:5" x14ac:dyDescent="0.25">
      <c r="B12" s="401" t="s">
        <v>415</v>
      </c>
      <c r="C12" s="401"/>
      <c r="D12" s="401"/>
      <c r="E12" s="401"/>
    </row>
    <row r="13" spans="2:5" x14ac:dyDescent="0.25">
      <c r="B13" s="401" t="s">
        <v>486</v>
      </c>
      <c r="C13" s="401"/>
      <c r="D13" s="401"/>
      <c r="E13" s="401"/>
    </row>
    <row r="14" spans="2:5" x14ac:dyDescent="0.25">
      <c r="B14" s="401" t="s">
        <v>485</v>
      </c>
      <c r="C14" s="401"/>
      <c r="D14" s="401"/>
      <c r="E14" s="401"/>
    </row>
    <row r="15" spans="2:5" x14ac:dyDescent="0.25">
      <c r="B15" s="401" t="s">
        <v>497</v>
      </c>
      <c r="C15" s="401"/>
      <c r="D15" s="401"/>
      <c r="E15" s="401"/>
    </row>
    <row r="16" spans="2:5" x14ac:dyDescent="0.25">
      <c r="B16" s="401" t="s">
        <v>503</v>
      </c>
      <c r="C16" s="401"/>
      <c r="D16" s="401"/>
      <c r="E16" s="401"/>
    </row>
    <row r="17" spans="1:5" x14ac:dyDescent="0.25">
      <c r="B17" s="401" t="s">
        <v>518</v>
      </c>
      <c r="C17" s="401"/>
      <c r="D17" s="401"/>
      <c r="E17" s="401"/>
    </row>
    <row r="18" spans="1:5" x14ac:dyDescent="0.25">
      <c r="B18" s="401" t="s">
        <v>517</v>
      </c>
      <c r="C18" s="401"/>
      <c r="D18" s="401"/>
      <c r="E18" s="401"/>
    </row>
    <row r="19" spans="1:5" x14ac:dyDescent="0.25">
      <c r="B19" s="401" t="s">
        <v>529</v>
      </c>
      <c r="C19" s="401"/>
      <c r="D19" s="401"/>
      <c r="E19" s="401"/>
    </row>
    <row r="20" spans="1:5" x14ac:dyDescent="0.25">
      <c r="B20" s="401" t="s">
        <v>528</v>
      </c>
      <c r="C20" s="401"/>
      <c r="D20" s="401"/>
      <c r="E20" s="401"/>
    </row>
    <row r="21" spans="1:5" x14ac:dyDescent="0.25">
      <c r="B21" s="366"/>
      <c r="C21" s="366"/>
      <c r="D21" s="366"/>
      <c r="E21" s="366"/>
    </row>
    <row r="22" spans="1:5" x14ac:dyDescent="0.25">
      <c r="A22" s="403" t="s">
        <v>269</v>
      </c>
      <c r="B22" s="403"/>
      <c r="C22" s="403"/>
    </row>
    <row r="23" spans="1:5" x14ac:dyDescent="0.25">
      <c r="E23" s="127" t="s">
        <v>185</v>
      </c>
    </row>
    <row r="24" spans="1:5" ht="30" x14ac:dyDescent="0.25">
      <c r="A24" s="301" t="s">
        <v>270</v>
      </c>
      <c r="B24" s="182" t="s">
        <v>271</v>
      </c>
      <c r="C24" s="300" t="s">
        <v>414</v>
      </c>
      <c r="D24" s="183" t="s">
        <v>413</v>
      </c>
      <c r="E24" s="182" t="s">
        <v>0</v>
      </c>
    </row>
    <row r="25" spans="1:5" x14ac:dyDescent="0.25">
      <c r="A25" s="128" t="s">
        <v>78</v>
      </c>
      <c r="B25" s="178" t="s">
        <v>272</v>
      </c>
      <c r="C25" s="168">
        <f>C26+C31+C35</f>
        <v>16778283</v>
      </c>
      <c r="D25" s="167">
        <f>D26+D31+D35</f>
        <v>160000</v>
      </c>
      <c r="E25" s="129">
        <f>E26+E31+E35</f>
        <v>16938283</v>
      </c>
    </row>
    <row r="26" spans="1:5" x14ac:dyDescent="0.25">
      <c r="A26" s="128" t="s">
        <v>273</v>
      </c>
      <c r="B26" s="178" t="s">
        <v>274</v>
      </c>
      <c r="C26" s="168">
        <f>C27</f>
        <v>15017912</v>
      </c>
      <c r="D26" s="167">
        <f>D27</f>
        <v>0</v>
      </c>
      <c r="E26" s="129">
        <f>E27</f>
        <v>15017912</v>
      </c>
    </row>
    <row r="27" spans="1:5" ht="15" customHeight="1" x14ac:dyDescent="0.25">
      <c r="A27" s="128" t="s">
        <v>275</v>
      </c>
      <c r="B27" s="177" t="s">
        <v>341</v>
      </c>
      <c r="C27" s="171">
        <f>C28+C29+C30</f>
        <v>15017912</v>
      </c>
      <c r="D27" s="170">
        <f>D28+D29+D30</f>
        <v>0</v>
      </c>
      <c r="E27" s="130">
        <f>E28+E29+E30</f>
        <v>15017912</v>
      </c>
    </row>
    <row r="28" spans="1:5" ht="15" customHeight="1" x14ac:dyDescent="0.25">
      <c r="A28" s="128" t="s">
        <v>276</v>
      </c>
      <c r="B28" s="177" t="s">
        <v>342</v>
      </c>
      <c r="C28" s="176">
        <v>9041002</v>
      </c>
      <c r="D28" s="175"/>
      <c r="E28" s="131">
        <f>C28+D28</f>
        <v>9041002</v>
      </c>
    </row>
    <row r="29" spans="1:5" x14ac:dyDescent="0.25">
      <c r="A29" s="128" t="s">
        <v>277</v>
      </c>
      <c r="B29" s="177" t="s">
        <v>343</v>
      </c>
      <c r="C29" s="176">
        <v>2723984</v>
      </c>
      <c r="D29" s="175"/>
      <c r="E29" s="131">
        <f>C29+D29</f>
        <v>2723984</v>
      </c>
    </row>
    <row r="30" spans="1:5" ht="30" x14ac:dyDescent="0.25">
      <c r="A30" s="128" t="s">
        <v>278</v>
      </c>
      <c r="B30" s="299" t="s">
        <v>357</v>
      </c>
      <c r="C30" s="176">
        <v>3252926</v>
      </c>
      <c r="D30" s="175"/>
      <c r="E30" s="131">
        <f>C30+D30</f>
        <v>3252926</v>
      </c>
    </row>
    <row r="31" spans="1:5" x14ac:dyDescent="0.25">
      <c r="A31" s="128" t="s">
        <v>279</v>
      </c>
      <c r="B31" s="178" t="s">
        <v>280</v>
      </c>
      <c r="C31" s="168">
        <f>C32+C33+C34</f>
        <v>596099</v>
      </c>
      <c r="D31" s="167">
        <f>D32+D33+D34</f>
        <v>0</v>
      </c>
      <c r="E31" s="129">
        <f>E32+E33+E34</f>
        <v>596099</v>
      </c>
    </row>
    <row r="32" spans="1:5" x14ac:dyDescent="0.25">
      <c r="A32" s="128" t="s">
        <v>281</v>
      </c>
      <c r="B32" s="177" t="s">
        <v>344</v>
      </c>
      <c r="C32" s="176">
        <v>251390</v>
      </c>
      <c r="D32" s="175"/>
      <c r="E32" s="131">
        <f>C32+D32</f>
        <v>251390</v>
      </c>
    </row>
    <row r="33" spans="1:5" x14ac:dyDescent="0.25">
      <c r="A33" s="128" t="s">
        <v>282</v>
      </c>
      <c r="B33" s="177" t="s">
        <v>345</v>
      </c>
      <c r="C33" s="176">
        <v>26127</v>
      </c>
      <c r="D33" s="175"/>
      <c r="E33" s="131">
        <f>C33+D33</f>
        <v>26127</v>
      </c>
    </row>
    <row r="34" spans="1:5" x14ac:dyDescent="0.25">
      <c r="A34" s="128" t="s">
        <v>283</v>
      </c>
      <c r="B34" s="177" t="s">
        <v>346</v>
      </c>
      <c r="C34" s="176">
        <v>318582</v>
      </c>
      <c r="D34" s="175"/>
      <c r="E34" s="131">
        <f>C34+D34</f>
        <v>318582</v>
      </c>
    </row>
    <row r="35" spans="1:5" x14ac:dyDescent="0.25">
      <c r="A35" s="128" t="s">
        <v>284</v>
      </c>
      <c r="B35" s="181" t="s">
        <v>285</v>
      </c>
      <c r="C35" s="168">
        <f>C36+C37+C38</f>
        <v>1164272</v>
      </c>
      <c r="D35" s="167">
        <f>D36+D37+D38</f>
        <v>160000</v>
      </c>
      <c r="E35" s="129">
        <f>E36+E37+E38</f>
        <v>1324272</v>
      </c>
    </row>
    <row r="36" spans="1:5" x14ac:dyDescent="0.25">
      <c r="A36" s="128" t="s">
        <v>286</v>
      </c>
      <c r="B36" s="177" t="s">
        <v>347</v>
      </c>
      <c r="C36" s="176">
        <v>78197</v>
      </c>
      <c r="D36" s="175"/>
      <c r="E36" s="131">
        <f>C36+D36</f>
        <v>78197</v>
      </c>
    </row>
    <row r="37" spans="1:5" x14ac:dyDescent="0.25">
      <c r="A37" s="132" t="s">
        <v>287</v>
      </c>
      <c r="B37" s="177" t="s">
        <v>348</v>
      </c>
      <c r="C37" s="176">
        <v>43443</v>
      </c>
      <c r="D37" s="175"/>
      <c r="E37" s="131">
        <f>C37+D37</f>
        <v>43443</v>
      </c>
    </row>
    <row r="38" spans="1:5" x14ac:dyDescent="0.25">
      <c r="A38" s="128" t="s">
        <v>288</v>
      </c>
      <c r="B38" s="177" t="s">
        <v>349</v>
      </c>
      <c r="C38" s="176">
        <v>1042632</v>
      </c>
      <c r="D38" s="175">
        <v>160000</v>
      </c>
      <c r="E38" s="131">
        <f>C38+D38</f>
        <v>1202632</v>
      </c>
    </row>
    <row r="39" spans="1:5" x14ac:dyDescent="0.25">
      <c r="A39" s="128" t="s">
        <v>198</v>
      </c>
      <c r="B39" s="178" t="s">
        <v>289</v>
      </c>
      <c r="C39" s="168">
        <f>C40+C44+C48+C49</f>
        <v>1362072</v>
      </c>
      <c r="D39" s="167">
        <f>D40+D44+D48+D49</f>
        <v>6240</v>
      </c>
      <c r="E39" s="129">
        <f>E40+E44+E48+E49</f>
        <v>1368312</v>
      </c>
    </row>
    <row r="40" spans="1:5" x14ac:dyDescent="0.25">
      <c r="A40" s="128" t="s">
        <v>290</v>
      </c>
      <c r="B40" s="178" t="s">
        <v>291</v>
      </c>
      <c r="C40" s="168">
        <f>C41+C42+C43</f>
        <v>222778</v>
      </c>
      <c r="D40" s="167">
        <f>D41+D42+D43</f>
        <v>0</v>
      </c>
      <c r="E40" s="129">
        <f>E41+E42+E43</f>
        <v>222778</v>
      </c>
    </row>
    <row r="41" spans="1:5" ht="30" x14ac:dyDescent="0.25">
      <c r="A41" s="128" t="s">
        <v>292</v>
      </c>
      <c r="B41" s="177" t="s">
        <v>350</v>
      </c>
      <c r="C41" s="176">
        <v>145679</v>
      </c>
      <c r="D41" s="175"/>
      <c r="E41" s="131">
        <f>C41+D41</f>
        <v>145679</v>
      </c>
    </row>
    <row r="42" spans="1:5" x14ac:dyDescent="0.25">
      <c r="A42" s="128" t="s">
        <v>293</v>
      </c>
      <c r="B42" s="177" t="s">
        <v>351</v>
      </c>
      <c r="C42" s="176">
        <v>18825</v>
      </c>
      <c r="D42" s="175"/>
      <c r="E42" s="131">
        <f>C42+D42</f>
        <v>18825</v>
      </c>
    </row>
    <row r="43" spans="1:5" x14ac:dyDescent="0.25">
      <c r="A43" s="128" t="s">
        <v>294</v>
      </c>
      <c r="B43" s="177" t="s">
        <v>352</v>
      </c>
      <c r="C43" s="176">
        <v>58274</v>
      </c>
      <c r="D43" s="175"/>
      <c r="E43" s="131">
        <f>C43+D43</f>
        <v>58274</v>
      </c>
    </row>
    <row r="44" spans="1:5" x14ac:dyDescent="0.25">
      <c r="A44" s="128" t="s">
        <v>295</v>
      </c>
      <c r="B44" s="178" t="s">
        <v>296</v>
      </c>
      <c r="C44" s="168">
        <f>C45+C46+C47</f>
        <v>990865</v>
      </c>
      <c r="D44" s="167">
        <f>D45+D46+D47</f>
        <v>6240</v>
      </c>
      <c r="E44" s="129">
        <f>E45+E46+E47</f>
        <v>997105</v>
      </c>
    </row>
    <row r="45" spans="1:5" x14ac:dyDescent="0.25">
      <c r="A45" s="128" t="s">
        <v>297</v>
      </c>
      <c r="B45" s="177" t="s">
        <v>353</v>
      </c>
      <c r="C45" s="171">
        <v>164559</v>
      </c>
      <c r="D45" s="170">
        <v>2100</v>
      </c>
      <c r="E45" s="131">
        <f>C45+D45</f>
        <v>166659</v>
      </c>
    </row>
    <row r="46" spans="1:5" ht="15.75" customHeight="1" x14ac:dyDescent="0.25">
      <c r="A46" s="128" t="s">
        <v>298</v>
      </c>
      <c r="B46" s="177" t="s">
        <v>354</v>
      </c>
      <c r="C46" s="171">
        <v>107274</v>
      </c>
      <c r="D46" s="170">
        <v>-1500</v>
      </c>
      <c r="E46" s="131">
        <f>C46+D46</f>
        <v>105774</v>
      </c>
    </row>
    <row r="47" spans="1:5" x14ac:dyDescent="0.25">
      <c r="A47" s="128" t="s">
        <v>299</v>
      </c>
      <c r="B47" s="177" t="s">
        <v>355</v>
      </c>
      <c r="C47" s="176">
        <v>719032</v>
      </c>
      <c r="D47" s="175">
        <v>5640</v>
      </c>
      <c r="E47" s="131">
        <f>C47+D47</f>
        <v>724672</v>
      </c>
    </row>
    <row r="48" spans="1:5" x14ac:dyDescent="0.25">
      <c r="A48" s="128" t="s">
        <v>300</v>
      </c>
      <c r="B48" s="178" t="s">
        <v>301</v>
      </c>
      <c r="C48" s="168">
        <v>5824</v>
      </c>
      <c r="D48" s="167"/>
      <c r="E48" s="134">
        <f>C48+D48</f>
        <v>5824</v>
      </c>
    </row>
    <row r="49" spans="1:5" x14ac:dyDescent="0.25">
      <c r="A49" s="128" t="s">
        <v>302</v>
      </c>
      <c r="B49" s="178" t="s">
        <v>303</v>
      </c>
      <c r="C49" s="174">
        <v>142605</v>
      </c>
      <c r="D49" s="173"/>
      <c r="E49" s="134">
        <f>C49+D49</f>
        <v>142605</v>
      </c>
    </row>
    <row r="50" spans="1:5" s="388" customFormat="1" ht="13.5" x14ac:dyDescent="0.2">
      <c r="A50" s="292"/>
      <c r="B50" s="291" t="s">
        <v>516</v>
      </c>
      <c r="C50" s="389">
        <v>3996</v>
      </c>
      <c r="D50" s="289"/>
      <c r="E50" s="288">
        <f>C50+D50</f>
        <v>3996</v>
      </c>
    </row>
    <row r="51" spans="1:5" ht="28.5" x14ac:dyDescent="0.25">
      <c r="A51" s="128" t="s">
        <v>79</v>
      </c>
      <c r="B51" s="178" t="s">
        <v>304</v>
      </c>
      <c r="C51" s="174">
        <f>C52</f>
        <v>20273</v>
      </c>
      <c r="D51" s="173">
        <f>D52</f>
        <v>0</v>
      </c>
      <c r="E51" s="134">
        <f>E52</f>
        <v>20273</v>
      </c>
    </row>
    <row r="52" spans="1:5" x14ac:dyDescent="0.25">
      <c r="A52" s="128" t="s">
        <v>305</v>
      </c>
      <c r="B52" s="178" t="s">
        <v>306</v>
      </c>
      <c r="C52" s="174">
        <f>C53+C54</f>
        <v>20273</v>
      </c>
      <c r="D52" s="173">
        <f>D53+D54</f>
        <v>0</v>
      </c>
      <c r="E52" s="134">
        <f>E53+E54</f>
        <v>20273</v>
      </c>
    </row>
    <row r="53" spans="1:5" x14ac:dyDescent="0.25">
      <c r="A53" s="172" t="s">
        <v>307</v>
      </c>
      <c r="B53" s="180" t="s">
        <v>356</v>
      </c>
      <c r="C53" s="171">
        <v>20273</v>
      </c>
      <c r="D53" s="170"/>
      <c r="E53" s="130">
        <f>C53+D53</f>
        <v>20273</v>
      </c>
    </row>
    <row r="54" spans="1:5" hidden="1" x14ac:dyDescent="0.25">
      <c r="A54" s="128" t="s">
        <v>308</v>
      </c>
      <c r="B54" s="179" t="s">
        <v>309</v>
      </c>
      <c r="C54" s="171"/>
      <c r="D54" s="170"/>
      <c r="E54" s="135"/>
    </row>
    <row r="55" spans="1:5" x14ac:dyDescent="0.25">
      <c r="A55" s="128" t="s">
        <v>80</v>
      </c>
      <c r="B55" s="178" t="s">
        <v>310</v>
      </c>
      <c r="C55" s="168">
        <f>C56+C104+C105</f>
        <v>18768435</v>
      </c>
      <c r="D55" s="167">
        <f>D56+D104+D105</f>
        <v>-135355</v>
      </c>
      <c r="E55" s="136">
        <f>E56+E104+E105</f>
        <v>18633080</v>
      </c>
    </row>
    <row r="56" spans="1:5" x14ac:dyDescent="0.25">
      <c r="A56" s="128" t="s">
        <v>311</v>
      </c>
      <c r="B56" s="169" t="s">
        <v>312</v>
      </c>
      <c r="C56" s="168">
        <f>C57+C79+C80</f>
        <v>16542625</v>
      </c>
      <c r="D56" s="167">
        <f>D57+D79+D80</f>
        <v>-135355</v>
      </c>
      <c r="E56" s="136">
        <f>E57+E79+E80</f>
        <v>16407270</v>
      </c>
    </row>
    <row r="57" spans="1:5" s="287" customFormat="1" x14ac:dyDescent="0.25">
      <c r="A57" s="172" t="s">
        <v>313</v>
      </c>
      <c r="B57" s="179" t="s">
        <v>484</v>
      </c>
      <c r="C57" s="171">
        <f>C58+C59+C60+C61+C62+C63+C64+C66+C67+C69+C70+C71+C72+C73+C74+C75+C76+C77+C78+C65+C68</f>
        <v>2545968</v>
      </c>
      <c r="D57" s="170">
        <f>D58+D59+D60+D61+D62+D63+D64+D66+D67+D69+D70+D71+D72+D73+D74+D75+D76+D77+D78+D65+D68</f>
        <v>-84962</v>
      </c>
      <c r="E57" s="298">
        <f>E58+E59+E60+E61+E62+E63+E64+E66+E67+E69+E70+E71+E72+E73+E74+E75+E76+E77+E78+E65+E68</f>
        <v>2461006</v>
      </c>
    </row>
    <row r="58" spans="1:5" x14ac:dyDescent="0.25">
      <c r="A58" s="128" t="s">
        <v>314</v>
      </c>
      <c r="B58" s="177" t="s">
        <v>483</v>
      </c>
      <c r="C58" s="176">
        <v>579</v>
      </c>
      <c r="D58" s="175"/>
      <c r="E58" s="131">
        <f>C58+D58</f>
        <v>579</v>
      </c>
    </row>
    <row r="59" spans="1:5" x14ac:dyDescent="0.25">
      <c r="A59" s="128" t="s">
        <v>315</v>
      </c>
      <c r="B59" s="177" t="s">
        <v>482</v>
      </c>
      <c r="C59" s="176">
        <v>7501</v>
      </c>
      <c r="D59" s="175"/>
      <c r="E59" s="131">
        <f>C59+D59</f>
        <v>7501</v>
      </c>
    </row>
    <row r="60" spans="1:5" x14ac:dyDescent="0.25">
      <c r="A60" s="128" t="s">
        <v>316</v>
      </c>
      <c r="B60" s="177" t="s">
        <v>481</v>
      </c>
      <c r="C60" s="176">
        <v>8000</v>
      </c>
      <c r="D60" s="175"/>
      <c r="E60" s="131">
        <f>C60+D60</f>
        <v>8000</v>
      </c>
    </row>
    <row r="61" spans="1:5" x14ac:dyDescent="0.25">
      <c r="A61" s="128" t="s">
        <v>317</v>
      </c>
      <c r="B61" s="177" t="s">
        <v>480</v>
      </c>
      <c r="C61" s="176">
        <v>214069</v>
      </c>
      <c r="D61" s="175"/>
      <c r="E61" s="131">
        <f>C61+D61</f>
        <v>214069</v>
      </c>
    </row>
    <row r="62" spans="1:5" x14ac:dyDescent="0.25">
      <c r="A62" s="128" t="s">
        <v>318</v>
      </c>
      <c r="B62" s="177" t="s">
        <v>479</v>
      </c>
      <c r="C62" s="176">
        <v>492341</v>
      </c>
      <c r="D62" s="175">
        <v>-77473</v>
      </c>
      <c r="E62" s="131">
        <f>C62+D62</f>
        <v>414868</v>
      </c>
    </row>
    <row r="63" spans="1:5" x14ac:dyDescent="0.25">
      <c r="A63" s="128" t="s">
        <v>319</v>
      </c>
      <c r="B63" s="177" t="s">
        <v>478</v>
      </c>
      <c r="C63" s="176">
        <v>452733</v>
      </c>
      <c r="D63" s="175"/>
      <c r="E63" s="131">
        <f>C63+D63</f>
        <v>452733</v>
      </c>
    </row>
    <row r="64" spans="1:5" x14ac:dyDescent="0.25">
      <c r="A64" s="128" t="s">
        <v>320</v>
      </c>
      <c r="B64" s="177" t="s">
        <v>477</v>
      </c>
      <c r="C64" s="176">
        <v>92215</v>
      </c>
      <c r="D64" s="175"/>
      <c r="E64" s="131">
        <f>C64+D64</f>
        <v>92215</v>
      </c>
    </row>
    <row r="65" spans="1:5" x14ac:dyDescent="0.25">
      <c r="A65" s="128" t="s">
        <v>321</v>
      </c>
      <c r="B65" s="177" t="s">
        <v>476</v>
      </c>
      <c r="C65" s="176">
        <v>13718</v>
      </c>
      <c r="D65" s="175"/>
      <c r="E65" s="131">
        <f>C65+D65</f>
        <v>13718</v>
      </c>
    </row>
    <row r="66" spans="1:5" ht="30" x14ac:dyDescent="0.25">
      <c r="A66" s="128" t="s">
        <v>322</v>
      </c>
      <c r="B66" s="177" t="s">
        <v>475</v>
      </c>
      <c r="C66" s="176">
        <v>204105</v>
      </c>
      <c r="D66" s="175"/>
      <c r="E66" s="131">
        <f>C66+D66</f>
        <v>204105</v>
      </c>
    </row>
    <row r="67" spans="1:5" x14ac:dyDescent="0.25">
      <c r="A67" s="128" t="s">
        <v>323</v>
      </c>
      <c r="B67" s="177" t="s">
        <v>474</v>
      </c>
      <c r="C67" s="176">
        <v>77005</v>
      </c>
      <c r="D67" s="175"/>
      <c r="E67" s="131">
        <f>C67+D67</f>
        <v>77005</v>
      </c>
    </row>
    <row r="68" spans="1:5" x14ac:dyDescent="0.25">
      <c r="A68" s="128" t="s">
        <v>324</v>
      </c>
      <c r="B68" s="177" t="s">
        <v>473</v>
      </c>
      <c r="C68" s="176">
        <v>71297</v>
      </c>
      <c r="D68" s="175"/>
      <c r="E68" s="131">
        <f>C68+D68</f>
        <v>71297</v>
      </c>
    </row>
    <row r="69" spans="1:5" x14ac:dyDescent="0.25">
      <c r="A69" s="128" t="s">
        <v>325</v>
      </c>
      <c r="B69" s="177" t="s">
        <v>472</v>
      </c>
      <c r="C69" s="176">
        <v>62761</v>
      </c>
      <c r="D69" s="175"/>
      <c r="E69" s="131">
        <f>C69+D69</f>
        <v>62761</v>
      </c>
    </row>
    <row r="70" spans="1:5" x14ac:dyDescent="0.25">
      <c r="A70" s="128" t="s">
        <v>326</v>
      </c>
      <c r="B70" s="177" t="s">
        <v>471</v>
      </c>
      <c r="C70" s="176">
        <v>8689</v>
      </c>
      <c r="D70" s="175"/>
      <c r="E70" s="131">
        <f>C70+D70</f>
        <v>8689</v>
      </c>
    </row>
    <row r="71" spans="1:5" x14ac:dyDescent="0.25">
      <c r="A71" s="128" t="s">
        <v>327</v>
      </c>
      <c r="B71" s="177" t="s">
        <v>470</v>
      </c>
      <c r="C71" s="176">
        <v>782</v>
      </c>
      <c r="D71" s="175"/>
      <c r="E71" s="131">
        <f>C71+D71</f>
        <v>782</v>
      </c>
    </row>
    <row r="72" spans="1:5" x14ac:dyDescent="0.25">
      <c r="A72" s="128" t="s">
        <v>328</v>
      </c>
      <c r="B72" s="177" t="s">
        <v>469</v>
      </c>
      <c r="C72" s="176">
        <v>16855</v>
      </c>
      <c r="D72" s="175"/>
      <c r="E72" s="131">
        <f>C72+D72</f>
        <v>16855</v>
      </c>
    </row>
    <row r="73" spans="1:5" x14ac:dyDescent="0.25">
      <c r="A73" s="128" t="s">
        <v>329</v>
      </c>
      <c r="B73" s="177" t="s">
        <v>468</v>
      </c>
      <c r="C73" s="176">
        <v>320514</v>
      </c>
      <c r="D73" s="175"/>
      <c r="E73" s="131">
        <f>C73+D73</f>
        <v>320514</v>
      </c>
    </row>
    <row r="74" spans="1:5" ht="30" x14ac:dyDescent="0.25">
      <c r="A74" s="128" t="s">
        <v>330</v>
      </c>
      <c r="B74" s="177" t="s">
        <v>467</v>
      </c>
      <c r="C74" s="176">
        <v>12483</v>
      </c>
      <c r="D74" s="175"/>
      <c r="E74" s="131">
        <f>C74+D74</f>
        <v>12483</v>
      </c>
    </row>
    <row r="75" spans="1:5" x14ac:dyDescent="0.25">
      <c r="A75" s="128" t="s">
        <v>331</v>
      </c>
      <c r="B75" s="177" t="s">
        <v>466</v>
      </c>
      <c r="C75" s="176">
        <v>232565</v>
      </c>
      <c r="D75" s="175"/>
      <c r="E75" s="131">
        <f>C75+D75</f>
        <v>232565</v>
      </c>
    </row>
    <row r="76" spans="1:5" x14ac:dyDescent="0.25">
      <c r="A76" s="128" t="s">
        <v>332</v>
      </c>
      <c r="B76" s="177" t="s">
        <v>465</v>
      </c>
      <c r="C76" s="176">
        <v>201865</v>
      </c>
      <c r="D76" s="175"/>
      <c r="E76" s="131">
        <f>C76+D76</f>
        <v>201865</v>
      </c>
    </row>
    <row r="77" spans="1:5" ht="15.75" customHeight="1" x14ac:dyDescent="0.25">
      <c r="A77" s="128" t="s">
        <v>333</v>
      </c>
      <c r="B77" s="177" t="s">
        <v>464</v>
      </c>
      <c r="C77" s="176">
        <v>25933</v>
      </c>
      <c r="D77" s="175"/>
      <c r="E77" s="131">
        <f>C77+D77</f>
        <v>25933</v>
      </c>
    </row>
    <row r="78" spans="1:5" x14ac:dyDescent="0.25">
      <c r="A78" s="128" t="s">
        <v>334</v>
      </c>
      <c r="B78" s="177" t="s">
        <v>463</v>
      </c>
      <c r="C78" s="176">
        <v>29958</v>
      </c>
      <c r="D78" s="175">
        <v>-7489</v>
      </c>
      <c r="E78" s="131">
        <f>C78+D78</f>
        <v>22469</v>
      </c>
    </row>
    <row r="79" spans="1:5" s="287" customFormat="1" ht="15" customHeight="1" x14ac:dyDescent="0.25">
      <c r="A79" s="172" t="s">
        <v>335</v>
      </c>
      <c r="B79" s="297" t="s">
        <v>462</v>
      </c>
      <c r="C79" s="171">
        <v>8915361</v>
      </c>
      <c r="D79" s="170">
        <v>-50393</v>
      </c>
      <c r="E79" s="130">
        <f>C79+D79</f>
        <v>8864968</v>
      </c>
    </row>
    <row r="80" spans="1:5" s="287" customFormat="1" ht="15" customHeight="1" x14ac:dyDescent="0.25">
      <c r="A80" s="172" t="s">
        <v>336</v>
      </c>
      <c r="B80" s="297" t="s">
        <v>461</v>
      </c>
      <c r="C80" s="171">
        <f>C81+C95+C96+C97+C98+C99</f>
        <v>5081296</v>
      </c>
      <c r="D80" s="170">
        <f>D81+D95+D96+D97+D98+D99</f>
        <v>0</v>
      </c>
      <c r="E80" s="130">
        <f>E81+E95+E96+E97+E98+E99</f>
        <v>5081296</v>
      </c>
    </row>
    <row r="81" spans="1:12" s="287" customFormat="1" ht="15.75" x14ac:dyDescent="0.25">
      <c r="A81" s="172" t="s">
        <v>460</v>
      </c>
      <c r="B81" s="297" t="s">
        <v>459</v>
      </c>
      <c r="C81" s="296">
        <f>SUM(C82:C93)</f>
        <v>1911492</v>
      </c>
      <c r="D81" s="295">
        <f>SUM(D82:D94)</f>
        <v>0</v>
      </c>
      <c r="E81" s="130">
        <f>SUM(E82:E94)</f>
        <v>1911492</v>
      </c>
    </row>
    <row r="82" spans="1:12" s="293" customFormat="1" ht="38.25" x14ac:dyDescent="0.25">
      <c r="A82" s="292" t="s">
        <v>458</v>
      </c>
      <c r="B82" s="294" t="s">
        <v>370</v>
      </c>
      <c r="C82" s="290">
        <v>173772</v>
      </c>
      <c r="D82" s="289"/>
      <c r="E82" s="288">
        <f>C82+D82</f>
        <v>173772</v>
      </c>
    </row>
    <row r="83" spans="1:12" s="293" customFormat="1" ht="25.5" x14ac:dyDescent="0.25">
      <c r="A83" s="292" t="s">
        <v>457</v>
      </c>
      <c r="B83" s="294" t="s">
        <v>369</v>
      </c>
      <c r="C83" s="290">
        <v>260658</v>
      </c>
      <c r="D83" s="289"/>
      <c r="E83" s="288">
        <f>C83+D83</f>
        <v>260658</v>
      </c>
    </row>
    <row r="84" spans="1:12" s="293" customFormat="1" ht="25.5" x14ac:dyDescent="0.25">
      <c r="A84" s="292" t="s">
        <v>456</v>
      </c>
      <c r="B84" s="294" t="s">
        <v>368</v>
      </c>
      <c r="C84" s="290">
        <v>260658</v>
      </c>
      <c r="D84" s="289">
        <v>-174588</v>
      </c>
      <c r="E84" s="288">
        <f>C84+D84</f>
        <v>86070</v>
      </c>
      <c r="H84" s="497"/>
      <c r="I84" s="497"/>
      <c r="J84" s="497"/>
      <c r="K84" s="497"/>
      <c r="L84" s="497"/>
    </row>
    <row r="85" spans="1:12" s="293" customFormat="1" x14ac:dyDescent="0.25">
      <c r="A85" s="292" t="s">
        <v>455</v>
      </c>
      <c r="B85" s="294" t="s">
        <v>367</v>
      </c>
      <c r="C85" s="290">
        <v>173772</v>
      </c>
      <c r="D85" s="289">
        <v>33702</v>
      </c>
      <c r="E85" s="288">
        <f>C85+D85</f>
        <v>207474</v>
      </c>
      <c r="H85" s="497"/>
      <c r="I85" s="497"/>
      <c r="J85" s="497"/>
      <c r="K85" s="497"/>
      <c r="L85" s="497"/>
    </row>
    <row r="86" spans="1:12" s="293" customFormat="1" ht="25.5" x14ac:dyDescent="0.25">
      <c r="A86" s="292" t="s">
        <v>454</v>
      </c>
      <c r="B86" s="294" t="s">
        <v>366</v>
      </c>
      <c r="C86" s="290">
        <v>144810</v>
      </c>
      <c r="D86" s="289"/>
      <c r="E86" s="288">
        <f>C86+D86</f>
        <v>144810</v>
      </c>
      <c r="H86" s="497"/>
      <c r="I86" s="497"/>
      <c r="J86" s="497"/>
      <c r="K86" s="497"/>
      <c r="L86" s="497"/>
    </row>
    <row r="87" spans="1:12" s="293" customFormat="1" x14ac:dyDescent="0.25">
      <c r="A87" s="292" t="s">
        <v>453</v>
      </c>
      <c r="B87" s="294" t="s">
        <v>365</v>
      </c>
      <c r="C87" s="290">
        <v>57924</v>
      </c>
      <c r="D87" s="289"/>
      <c r="E87" s="288">
        <f>C87+D87</f>
        <v>57924</v>
      </c>
    </row>
    <row r="88" spans="1:12" s="293" customFormat="1" x14ac:dyDescent="0.25">
      <c r="A88" s="292" t="s">
        <v>452</v>
      </c>
      <c r="B88" s="294" t="s">
        <v>364</v>
      </c>
      <c r="C88" s="290">
        <v>144810</v>
      </c>
      <c r="D88" s="289"/>
      <c r="E88" s="288">
        <f>C88+D88</f>
        <v>144810</v>
      </c>
    </row>
    <row r="89" spans="1:12" s="293" customFormat="1" x14ac:dyDescent="0.25">
      <c r="A89" s="292" t="s">
        <v>451</v>
      </c>
      <c r="B89" s="294" t="s">
        <v>363</v>
      </c>
      <c r="C89" s="290">
        <v>144810</v>
      </c>
      <c r="D89" s="289"/>
      <c r="E89" s="288">
        <f>C89+D89</f>
        <v>144810</v>
      </c>
    </row>
    <row r="90" spans="1:12" s="293" customFormat="1" ht="25.5" x14ac:dyDescent="0.25">
      <c r="A90" s="292" t="s">
        <v>450</v>
      </c>
      <c r="B90" s="294" t="s">
        <v>362</v>
      </c>
      <c r="C90" s="290">
        <v>202734</v>
      </c>
      <c r="D90" s="289"/>
      <c r="E90" s="288">
        <f>C90+D90</f>
        <v>202734</v>
      </c>
    </row>
    <row r="91" spans="1:12" s="293" customFormat="1" ht="25.5" x14ac:dyDescent="0.25">
      <c r="A91" s="292" t="s">
        <v>449</v>
      </c>
      <c r="B91" s="294" t="s">
        <v>361</v>
      </c>
      <c r="C91" s="290">
        <v>144810</v>
      </c>
      <c r="D91" s="289"/>
      <c r="E91" s="288">
        <f>C91+D91</f>
        <v>144810</v>
      </c>
    </row>
    <row r="92" spans="1:12" s="293" customFormat="1" x14ac:dyDescent="0.25">
      <c r="A92" s="292" t="s">
        <v>448</v>
      </c>
      <c r="B92" s="294" t="s">
        <v>360</v>
      </c>
      <c r="C92" s="290">
        <v>144810</v>
      </c>
      <c r="D92" s="289"/>
      <c r="E92" s="288">
        <f>C92+D92</f>
        <v>144810</v>
      </c>
    </row>
    <row r="93" spans="1:12" s="293" customFormat="1" ht="25.5" x14ac:dyDescent="0.25">
      <c r="A93" s="292" t="s">
        <v>447</v>
      </c>
      <c r="B93" s="294" t="s">
        <v>359</v>
      </c>
      <c r="C93" s="290">
        <v>57924</v>
      </c>
      <c r="D93" s="289"/>
      <c r="E93" s="288">
        <f>C93+D93</f>
        <v>57924</v>
      </c>
    </row>
    <row r="94" spans="1:12" s="293" customFormat="1" x14ac:dyDescent="0.25">
      <c r="A94" s="292" t="s">
        <v>527</v>
      </c>
      <c r="B94" s="294" t="s">
        <v>526</v>
      </c>
      <c r="C94" s="290"/>
      <c r="D94" s="289">
        <v>140886</v>
      </c>
      <c r="E94" s="288">
        <f>C94+D94</f>
        <v>140886</v>
      </c>
    </row>
    <row r="95" spans="1:12" s="287" customFormat="1" ht="30" x14ac:dyDescent="0.25">
      <c r="A95" s="172" t="s">
        <v>446</v>
      </c>
      <c r="B95" s="179" t="s">
        <v>445</v>
      </c>
      <c r="C95" s="171">
        <v>2231343</v>
      </c>
      <c r="D95" s="170"/>
      <c r="E95" s="130">
        <f>C95+D95</f>
        <v>2231343</v>
      </c>
    </row>
    <row r="96" spans="1:12" s="287" customFormat="1" x14ac:dyDescent="0.25">
      <c r="A96" s="172" t="s">
        <v>444</v>
      </c>
      <c r="B96" s="179" t="s">
        <v>515</v>
      </c>
      <c r="C96" s="171">
        <v>190705</v>
      </c>
      <c r="D96" s="170"/>
      <c r="E96" s="130">
        <f>C96+D96</f>
        <v>190705</v>
      </c>
    </row>
    <row r="97" spans="1:5" s="287" customFormat="1" ht="45" x14ac:dyDescent="0.25">
      <c r="A97" s="172" t="s">
        <v>442</v>
      </c>
      <c r="B97" s="179" t="s">
        <v>443</v>
      </c>
      <c r="C97" s="171">
        <v>414318</v>
      </c>
      <c r="D97" s="170"/>
      <c r="E97" s="130">
        <f>C97+D97</f>
        <v>414318</v>
      </c>
    </row>
    <row r="98" spans="1:5" s="287" customFormat="1" x14ac:dyDescent="0.25">
      <c r="A98" s="172" t="s">
        <v>440</v>
      </c>
      <c r="B98" s="179" t="s">
        <v>441</v>
      </c>
      <c r="C98" s="171">
        <v>171505</v>
      </c>
      <c r="D98" s="170"/>
      <c r="E98" s="130">
        <f>C98+D98</f>
        <v>171505</v>
      </c>
    </row>
    <row r="99" spans="1:5" s="287" customFormat="1" x14ac:dyDescent="0.25">
      <c r="A99" s="172" t="s">
        <v>514</v>
      </c>
      <c r="B99" s="179" t="s">
        <v>439</v>
      </c>
      <c r="C99" s="171">
        <f>C100+C101+C102+C103</f>
        <v>161933</v>
      </c>
      <c r="D99" s="170">
        <f>D100+D101+D102+D103</f>
        <v>0</v>
      </c>
      <c r="E99" s="130">
        <f>E100+E101+E102+E103</f>
        <v>161933</v>
      </c>
    </row>
    <row r="100" spans="1:5" s="287" customFormat="1" x14ac:dyDescent="0.25">
      <c r="A100" s="292" t="s">
        <v>513</v>
      </c>
      <c r="B100" s="291" t="s">
        <v>434</v>
      </c>
      <c r="C100" s="290">
        <v>19553</v>
      </c>
      <c r="D100" s="289"/>
      <c r="E100" s="288">
        <f>C100+D100</f>
        <v>19553</v>
      </c>
    </row>
    <row r="101" spans="1:5" s="287" customFormat="1" x14ac:dyDescent="0.25">
      <c r="A101" s="292" t="s">
        <v>512</v>
      </c>
      <c r="B101" s="291" t="s">
        <v>438</v>
      </c>
      <c r="C101" s="290">
        <v>37868</v>
      </c>
      <c r="D101" s="289"/>
      <c r="E101" s="288">
        <f>C101+D101</f>
        <v>37868</v>
      </c>
    </row>
    <row r="102" spans="1:5" s="287" customFormat="1" x14ac:dyDescent="0.25">
      <c r="A102" s="292" t="s">
        <v>511</v>
      </c>
      <c r="B102" s="291" t="s">
        <v>437</v>
      </c>
      <c r="C102" s="290">
        <v>102612</v>
      </c>
      <c r="D102" s="289"/>
      <c r="E102" s="288">
        <f>C102+D102</f>
        <v>102612</v>
      </c>
    </row>
    <row r="103" spans="1:5" s="287" customFormat="1" ht="25.5" x14ac:dyDescent="0.25">
      <c r="A103" s="292" t="s">
        <v>510</v>
      </c>
      <c r="B103" s="291" t="s">
        <v>509</v>
      </c>
      <c r="C103" s="387">
        <v>1900</v>
      </c>
      <c r="D103" s="386"/>
      <c r="E103" s="385">
        <f>C103+D103</f>
        <v>1900</v>
      </c>
    </row>
    <row r="104" spans="1:5" ht="28.5" x14ac:dyDescent="0.25">
      <c r="A104" s="128" t="s">
        <v>337</v>
      </c>
      <c r="B104" s="169" t="s">
        <v>338</v>
      </c>
      <c r="C104" s="168">
        <v>2006952</v>
      </c>
      <c r="D104" s="167"/>
      <c r="E104" s="134">
        <f>C104+D104</f>
        <v>2006952</v>
      </c>
    </row>
    <row r="105" spans="1:5" x14ac:dyDescent="0.25">
      <c r="A105" s="128" t="s">
        <v>339</v>
      </c>
      <c r="B105" s="169" t="s">
        <v>358</v>
      </c>
      <c r="C105" s="168">
        <v>218858</v>
      </c>
      <c r="D105" s="167"/>
      <c r="E105" s="134">
        <f>C105+D105</f>
        <v>218858</v>
      </c>
    </row>
    <row r="106" spans="1:5" x14ac:dyDescent="0.25">
      <c r="A106" s="143" t="s">
        <v>81</v>
      </c>
      <c r="B106" s="166" t="s">
        <v>340</v>
      </c>
      <c r="C106" s="144">
        <f>C25+C39+C51+C55</f>
        <v>36929063</v>
      </c>
      <c r="D106" s="144">
        <f>D25+D39+D51+D55</f>
        <v>30885</v>
      </c>
      <c r="E106" s="144">
        <f>E25+E39+E51+E55</f>
        <v>36959948</v>
      </c>
    </row>
    <row r="107" spans="1:5" hidden="1" x14ac:dyDescent="0.25">
      <c r="A107" s="128"/>
      <c r="B107" s="133"/>
      <c r="C107" s="137"/>
    </row>
    <row r="108" spans="1:5" hidden="1" x14ac:dyDescent="0.25">
      <c r="A108" s="128"/>
      <c r="B108" s="164"/>
      <c r="C108" s="137"/>
    </row>
    <row r="109" spans="1:5" s="140" customFormat="1" hidden="1" x14ac:dyDescent="0.25">
      <c r="A109" s="138"/>
      <c r="B109" s="165"/>
      <c r="C109" s="139"/>
    </row>
    <row r="110" spans="1:5" hidden="1" x14ac:dyDescent="0.25">
      <c r="A110" s="128"/>
      <c r="B110" s="164"/>
      <c r="C110" s="141"/>
    </row>
    <row r="111" spans="1:5" hidden="1" x14ac:dyDescent="0.25">
      <c r="A111" s="128"/>
      <c r="B111" s="163"/>
      <c r="C111" s="142"/>
    </row>
    <row r="112" spans="1:5" x14ac:dyDescent="0.25">
      <c r="B112" s="162"/>
    </row>
  </sheetData>
  <mergeCells count="21">
    <mergeCell ref="B2:E2"/>
    <mergeCell ref="B13:E13"/>
    <mergeCell ref="B14:E14"/>
    <mergeCell ref="B8:E8"/>
    <mergeCell ref="B9:E9"/>
    <mergeCell ref="B10:E10"/>
    <mergeCell ref="B1:E1"/>
    <mergeCell ref="B3:E3"/>
    <mergeCell ref="B4:E4"/>
    <mergeCell ref="B5:E5"/>
    <mergeCell ref="B6:E6"/>
    <mergeCell ref="B16:E16"/>
    <mergeCell ref="B7:E7"/>
    <mergeCell ref="B17:E17"/>
    <mergeCell ref="B18:E18"/>
    <mergeCell ref="A22:C22"/>
    <mergeCell ref="B15:E15"/>
    <mergeCell ref="B19:E19"/>
    <mergeCell ref="B20:E20"/>
    <mergeCell ref="B11:E11"/>
    <mergeCell ref="B12:E12"/>
  </mergeCells>
  <pageMargins left="1.1811023622047245" right="0.39370078740157483" top="0.78740157480314965" bottom="0.59055118110236227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9"/>
  <sheetViews>
    <sheetView showZeros="0" workbookViewId="0">
      <selection activeCell="W21" sqref="W21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321" hidden="1" customWidth="1"/>
    <col min="10" max="10" width="10.28515625" style="321" hidden="1" customWidth="1"/>
    <col min="11" max="11" width="9.140625" style="321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465" t="s">
        <v>376</v>
      </c>
      <c r="C1" s="465"/>
      <c r="D1" s="465"/>
      <c r="E1" s="465"/>
      <c r="F1" s="465"/>
      <c r="G1" s="465"/>
      <c r="H1" s="465"/>
      <c r="I1" s="465"/>
      <c r="J1" s="465"/>
      <c r="K1" s="465"/>
      <c r="L1" s="465"/>
      <c r="M1" s="465"/>
      <c r="N1" s="465"/>
      <c r="O1" s="465"/>
    </row>
    <row r="2" spans="1:15" x14ac:dyDescent="0.25">
      <c r="B2" s="465" t="s">
        <v>375</v>
      </c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465"/>
      <c r="N2" s="465"/>
      <c r="O2" s="465"/>
    </row>
    <row r="3" spans="1:15" x14ac:dyDescent="0.25">
      <c r="B3" s="465" t="s">
        <v>374</v>
      </c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</row>
    <row r="4" spans="1:15" x14ac:dyDescent="0.25">
      <c r="B4" s="465" t="s">
        <v>410</v>
      </c>
      <c r="C4" s="465"/>
      <c r="D4" s="465"/>
      <c r="E4" s="465"/>
      <c r="F4" s="465"/>
      <c r="G4" s="465"/>
      <c r="H4" s="465"/>
      <c r="I4" s="465"/>
      <c r="J4" s="465"/>
      <c r="K4" s="465"/>
      <c r="L4" s="465"/>
      <c r="M4" s="465"/>
      <c r="N4" s="465"/>
      <c r="O4" s="465"/>
    </row>
    <row r="5" spans="1:15" ht="15" customHeight="1" x14ac:dyDescent="0.25">
      <c r="B5" s="455" t="s">
        <v>409</v>
      </c>
      <c r="C5" s="455"/>
      <c r="D5" s="455"/>
      <c r="E5" s="455"/>
      <c r="F5" s="455"/>
      <c r="G5" s="455"/>
      <c r="H5" s="455"/>
      <c r="I5" s="455"/>
      <c r="J5" s="455"/>
      <c r="K5" s="455"/>
      <c r="L5" s="455"/>
      <c r="M5" s="455"/>
      <c r="N5" s="455"/>
      <c r="O5" s="455"/>
    </row>
    <row r="6" spans="1:15" ht="15" customHeight="1" x14ac:dyDescent="0.25">
      <c r="B6" s="455" t="s">
        <v>492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</row>
    <row r="7" spans="1:15" ht="15" customHeight="1" x14ac:dyDescent="0.25">
      <c r="B7" s="455" t="s">
        <v>491</v>
      </c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</row>
    <row r="8" spans="1:15" ht="15" customHeight="1" x14ac:dyDescent="0.25">
      <c r="B8" s="455" t="s">
        <v>487</v>
      </c>
      <c r="C8" s="455"/>
      <c r="D8" s="455"/>
      <c r="E8" s="455"/>
      <c r="F8" s="455"/>
      <c r="G8" s="455"/>
      <c r="H8" s="455"/>
      <c r="I8" s="455"/>
      <c r="J8" s="455"/>
      <c r="K8" s="455"/>
      <c r="L8" s="455"/>
      <c r="M8" s="455"/>
      <c r="N8" s="455"/>
      <c r="O8" s="455"/>
    </row>
    <row r="9" spans="1:15" ht="15" customHeight="1" x14ac:dyDescent="0.25">
      <c r="B9" s="455" t="s">
        <v>508</v>
      </c>
      <c r="C9" s="455"/>
      <c r="D9" s="455"/>
      <c r="E9" s="455"/>
      <c r="F9" s="455"/>
      <c r="G9" s="455"/>
      <c r="H9" s="455"/>
      <c r="I9" s="455"/>
      <c r="J9" s="455"/>
      <c r="K9" s="455"/>
      <c r="L9" s="455"/>
      <c r="M9" s="455"/>
      <c r="N9" s="455"/>
      <c r="O9" s="455"/>
    </row>
    <row r="10" spans="1:15" ht="15" customHeight="1" x14ac:dyDescent="0.25">
      <c r="B10" s="455" t="s">
        <v>496</v>
      </c>
      <c r="C10" s="455"/>
      <c r="D10" s="455"/>
      <c r="E10" s="455"/>
      <c r="F10" s="455"/>
      <c r="G10" s="455"/>
      <c r="H10" s="455"/>
      <c r="I10" s="455"/>
      <c r="J10" s="455"/>
      <c r="K10" s="455"/>
      <c r="L10" s="455"/>
      <c r="M10" s="455"/>
      <c r="N10" s="455"/>
      <c r="O10" s="455"/>
    </row>
    <row r="11" spans="1:15" ht="15" customHeight="1" x14ac:dyDescent="0.25">
      <c r="B11" s="455" t="s">
        <v>525</v>
      </c>
      <c r="C11" s="455"/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  <c r="O11" s="455"/>
    </row>
    <row r="12" spans="1:15" ht="15" customHeight="1" x14ac:dyDescent="0.25">
      <c r="B12" s="455" t="s">
        <v>517</v>
      </c>
      <c r="C12" s="455"/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</row>
    <row r="13" spans="1:15" ht="15" customHeight="1" x14ac:dyDescent="0.25">
      <c r="B13" s="455" t="s">
        <v>533</v>
      </c>
      <c r="C13" s="455"/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  <c r="O13" s="455"/>
    </row>
    <row r="14" spans="1:15" ht="15" customHeight="1" x14ac:dyDescent="0.25">
      <c r="B14" s="455" t="s">
        <v>528</v>
      </c>
      <c r="C14" s="455"/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  <c r="O14" s="455"/>
    </row>
    <row r="15" spans="1:15" x14ac:dyDescent="0.25">
      <c r="E15" s="3"/>
      <c r="F15" s="3"/>
      <c r="G15" s="3"/>
      <c r="H15" s="325"/>
      <c r="I15" s="325"/>
      <c r="J15" s="325"/>
      <c r="L15" s="3"/>
      <c r="M15" s="3"/>
      <c r="N15" s="3"/>
    </row>
    <row r="16" spans="1:15" ht="38.25" customHeight="1" x14ac:dyDescent="0.25">
      <c r="A16" s="414" t="s">
        <v>266</v>
      </c>
      <c r="B16" s="414"/>
      <c r="C16" s="414"/>
      <c r="D16" s="414"/>
      <c r="E16" s="414"/>
      <c r="F16" s="414"/>
      <c r="G16" s="414"/>
      <c r="H16" s="414"/>
      <c r="I16" s="414"/>
      <c r="J16" s="414"/>
      <c r="K16" s="414"/>
      <c r="L16" s="414"/>
      <c r="M16" s="414"/>
      <c r="N16" s="414"/>
      <c r="O16" s="414"/>
    </row>
    <row r="17" spans="1:17" ht="18.75" customHeight="1" x14ac:dyDescent="0.25">
      <c r="A17" s="380"/>
      <c r="B17" s="380"/>
      <c r="C17" s="380"/>
      <c r="D17" s="252"/>
      <c r="E17" s="252"/>
      <c r="F17" s="252"/>
      <c r="G17" s="252"/>
      <c r="H17" s="252"/>
      <c r="I17" s="252"/>
      <c r="J17" s="252"/>
      <c r="K17" s="252"/>
      <c r="L17" s="252"/>
      <c r="M17" s="252"/>
      <c r="N17" s="252"/>
      <c r="O17" s="4" t="s">
        <v>185</v>
      </c>
    </row>
    <row r="18" spans="1:17" x14ac:dyDescent="0.25">
      <c r="A18" s="430" t="s">
        <v>5</v>
      </c>
      <c r="B18" s="433" t="s">
        <v>431</v>
      </c>
      <c r="C18" s="433" t="s">
        <v>60</v>
      </c>
      <c r="D18" s="416" t="s">
        <v>420</v>
      </c>
      <c r="E18" s="443" t="s">
        <v>213</v>
      </c>
      <c r="F18" s="443"/>
      <c r="G18" s="443"/>
      <c r="H18" s="436" t="s">
        <v>422</v>
      </c>
      <c r="I18" s="442" t="s">
        <v>213</v>
      </c>
      <c r="J18" s="442"/>
      <c r="K18" s="442"/>
      <c r="L18" s="415" t="s">
        <v>0</v>
      </c>
      <c r="M18" s="415" t="s">
        <v>213</v>
      </c>
      <c r="N18" s="415"/>
      <c r="O18" s="415"/>
    </row>
    <row r="19" spans="1:17" x14ac:dyDescent="0.25">
      <c r="A19" s="431"/>
      <c r="B19" s="434"/>
      <c r="C19" s="434"/>
      <c r="D19" s="417"/>
      <c r="E19" s="443" t="s">
        <v>1</v>
      </c>
      <c r="F19" s="443"/>
      <c r="G19" s="422" t="s">
        <v>2</v>
      </c>
      <c r="H19" s="437"/>
      <c r="I19" s="442" t="s">
        <v>1</v>
      </c>
      <c r="J19" s="442"/>
      <c r="K19" s="409" t="s">
        <v>2</v>
      </c>
      <c r="L19" s="415"/>
      <c r="M19" s="415" t="s">
        <v>1</v>
      </c>
      <c r="N19" s="415"/>
      <c r="O19" s="406" t="s">
        <v>2</v>
      </c>
      <c r="Q19" s="158"/>
    </row>
    <row r="20" spans="1:17" ht="30.75" customHeight="1" x14ac:dyDescent="0.25">
      <c r="A20" s="432"/>
      <c r="B20" s="435"/>
      <c r="C20" s="435"/>
      <c r="D20" s="418"/>
      <c r="E20" s="376" t="s">
        <v>3</v>
      </c>
      <c r="F20" s="372" t="s">
        <v>4</v>
      </c>
      <c r="G20" s="422"/>
      <c r="H20" s="438"/>
      <c r="I20" s="375" t="s">
        <v>3</v>
      </c>
      <c r="J20" s="368" t="s">
        <v>4</v>
      </c>
      <c r="K20" s="409"/>
      <c r="L20" s="415"/>
      <c r="M20" s="369" t="s">
        <v>3</v>
      </c>
      <c r="N20" s="367" t="s">
        <v>4</v>
      </c>
      <c r="O20" s="406"/>
      <c r="P20" s="109"/>
    </row>
    <row r="21" spans="1:17" ht="15.95" customHeight="1" x14ac:dyDescent="0.25">
      <c r="A21" s="5" t="s">
        <v>78</v>
      </c>
      <c r="B21" s="413" t="s">
        <v>6</v>
      </c>
      <c r="C21" s="413"/>
      <c r="D21" s="413"/>
      <c r="E21" s="413"/>
      <c r="F21" s="413"/>
      <c r="G21" s="413"/>
      <c r="H21" s="413"/>
      <c r="I21" s="413"/>
      <c r="J21" s="413"/>
      <c r="K21" s="413"/>
      <c r="L21" s="413"/>
      <c r="M21" s="413"/>
      <c r="N21" s="413"/>
      <c r="O21" s="413"/>
      <c r="Q21" s="158"/>
    </row>
    <row r="22" spans="1:17" ht="15" customHeight="1" x14ac:dyDescent="0.25">
      <c r="A22" s="5" t="s">
        <v>198</v>
      </c>
      <c r="B22" s="59" t="s">
        <v>20</v>
      </c>
      <c r="C22" s="76"/>
      <c r="D22" s="194">
        <f>SUM(D23:D24)</f>
        <v>59532</v>
      </c>
      <c r="E22" s="194">
        <f>SUM(E23:E24)</f>
        <v>857</v>
      </c>
      <c r="F22" s="194">
        <f>SUM(F23:F24)</f>
        <v>321</v>
      </c>
      <c r="G22" s="194">
        <f>SUM(G23:G24)</f>
        <v>58675</v>
      </c>
      <c r="H22" s="270">
        <f>SUM(H23:H24)</f>
        <v>2868</v>
      </c>
      <c r="I22" s="270">
        <f>SUM(I23:I24)</f>
        <v>2868</v>
      </c>
      <c r="J22" s="270">
        <f>SUM(J23:J24)</f>
        <v>0</v>
      </c>
      <c r="K22" s="270">
        <f>SUM(K23:K24)</f>
        <v>0</v>
      </c>
      <c r="L22" s="77">
        <f>SUM(L23:L24)</f>
        <v>62400</v>
      </c>
      <c r="M22" s="77">
        <f>SUM(M23:M24)</f>
        <v>3725</v>
      </c>
      <c r="N22" s="77">
        <f>SUM(N23:N24)</f>
        <v>321</v>
      </c>
      <c r="O22" s="8">
        <f>SUM(O23:O24)</f>
        <v>58675</v>
      </c>
      <c r="P22" s="222" t="s">
        <v>389</v>
      </c>
      <c r="Q22" s="221">
        <f>L23</f>
        <v>15989</v>
      </c>
    </row>
    <row r="23" spans="1:17" ht="15" customHeight="1" x14ac:dyDescent="0.25">
      <c r="A23" s="11"/>
      <c r="B23" s="59"/>
      <c r="C23" s="7" t="s">
        <v>9</v>
      </c>
      <c r="D23" s="191">
        <f>E23+G23</f>
        <v>13121</v>
      </c>
      <c r="E23" s="191">
        <v>785</v>
      </c>
      <c r="F23" s="191">
        <v>321</v>
      </c>
      <c r="G23" s="191">
        <v>12336</v>
      </c>
      <c r="H23" s="188">
        <f>I23+K23</f>
        <v>2868</v>
      </c>
      <c r="I23" s="188">
        <v>2868</v>
      </c>
      <c r="J23" s="188"/>
      <c r="K23" s="188"/>
      <c r="L23" s="8">
        <f>M23+O23</f>
        <v>15989</v>
      </c>
      <c r="M23" s="8">
        <f>E23+I23</f>
        <v>3653</v>
      </c>
      <c r="N23" s="8">
        <f>F23+J23</f>
        <v>321</v>
      </c>
      <c r="O23" s="8">
        <f>G23+K23</f>
        <v>12336</v>
      </c>
      <c r="P23" s="222" t="s">
        <v>388</v>
      </c>
      <c r="Q23" s="221"/>
    </row>
    <row r="24" spans="1:17" ht="15" customHeight="1" x14ac:dyDescent="0.25">
      <c r="A24" s="11"/>
      <c r="B24" s="103"/>
      <c r="C24" s="7" t="s">
        <v>21</v>
      </c>
      <c r="D24" s="191">
        <f>E24+G24</f>
        <v>46411</v>
      </c>
      <c r="E24" s="191">
        <v>72</v>
      </c>
      <c r="F24" s="191"/>
      <c r="G24" s="191">
        <v>46339</v>
      </c>
      <c r="H24" s="188">
        <f>I24+K24</f>
        <v>0</v>
      </c>
      <c r="I24" s="188"/>
      <c r="J24" s="188"/>
      <c r="K24" s="188"/>
      <c r="L24" s="8">
        <f>M24+O24</f>
        <v>46411</v>
      </c>
      <c r="M24" s="8">
        <f>E24+I24</f>
        <v>72</v>
      </c>
      <c r="N24" s="8">
        <f>F24+J24</f>
        <v>0</v>
      </c>
      <c r="O24" s="8">
        <f>G24+K24</f>
        <v>46339</v>
      </c>
      <c r="P24" s="222" t="s">
        <v>387</v>
      </c>
      <c r="Q24" s="221">
        <f>L24</f>
        <v>46411</v>
      </c>
    </row>
    <row r="25" spans="1:17" ht="15.95" customHeight="1" x14ac:dyDescent="0.25">
      <c r="A25" s="104" t="s">
        <v>79</v>
      </c>
      <c r="B25" s="1" t="s">
        <v>190</v>
      </c>
      <c r="C25" s="14"/>
      <c r="D25" s="189">
        <f>D22</f>
        <v>59532</v>
      </c>
      <c r="E25" s="189">
        <f>E22</f>
        <v>857</v>
      </c>
      <c r="F25" s="189">
        <f>F22</f>
        <v>321</v>
      </c>
      <c r="G25" s="189">
        <f>G22</f>
        <v>58675</v>
      </c>
      <c r="H25" s="188">
        <f>H22</f>
        <v>2868</v>
      </c>
      <c r="I25" s="188">
        <f>I22</f>
        <v>2868</v>
      </c>
      <c r="J25" s="188">
        <f>J22</f>
        <v>0</v>
      </c>
      <c r="K25" s="188">
        <f>K22</f>
        <v>0</v>
      </c>
      <c r="L25" s="1">
        <f>L22</f>
        <v>62400</v>
      </c>
      <c r="M25" s="1">
        <f>M22</f>
        <v>3725</v>
      </c>
      <c r="N25" s="1">
        <f>N22</f>
        <v>321</v>
      </c>
      <c r="O25" s="1">
        <f>O22</f>
        <v>58675</v>
      </c>
      <c r="P25" s="222" t="s">
        <v>386</v>
      </c>
      <c r="Q25" s="221">
        <f>L28+L45</f>
        <v>248348</v>
      </c>
    </row>
    <row r="26" spans="1:17" ht="15.95" customHeight="1" x14ac:dyDescent="0.25">
      <c r="A26" s="9" t="s">
        <v>80</v>
      </c>
      <c r="B26" s="413" t="s">
        <v>65</v>
      </c>
      <c r="C26" s="413"/>
      <c r="D26" s="413"/>
      <c r="E26" s="413"/>
      <c r="F26" s="413"/>
      <c r="G26" s="413"/>
      <c r="H26" s="413"/>
      <c r="I26" s="413"/>
      <c r="J26" s="413"/>
      <c r="K26" s="413"/>
      <c r="L26" s="413"/>
      <c r="M26" s="413"/>
      <c r="N26" s="413"/>
      <c r="O26" s="413"/>
      <c r="P26" s="222" t="s">
        <v>385</v>
      </c>
      <c r="Q26" s="221">
        <f>L29</f>
        <v>527747</v>
      </c>
    </row>
    <row r="27" spans="1:17" ht="15" customHeight="1" x14ac:dyDescent="0.25">
      <c r="A27" s="5" t="s">
        <v>81</v>
      </c>
      <c r="B27" s="47" t="s">
        <v>20</v>
      </c>
      <c r="C27" s="208"/>
      <c r="D27" s="194">
        <f>D28+D29+D30+D31</f>
        <v>728135</v>
      </c>
      <c r="E27" s="194">
        <f>E28+E29+E30+E31</f>
        <v>3575</v>
      </c>
      <c r="F27" s="194">
        <f>F28+F29+F30+F31</f>
        <v>2607</v>
      </c>
      <c r="G27" s="194">
        <f>G28+G29+G30+G31</f>
        <v>724560</v>
      </c>
      <c r="H27" s="270">
        <f>H28+H29+H30+H31</f>
        <v>0</v>
      </c>
      <c r="I27" s="270">
        <f>I28+I29+I30+I31</f>
        <v>0</v>
      </c>
      <c r="J27" s="270">
        <f>J28+J29+J30+J31</f>
        <v>0</v>
      </c>
      <c r="K27" s="270">
        <f>K28+K29+K30+K31</f>
        <v>0</v>
      </c>
      <c r="L27" s="77">
        <f>L28+L29+L30+L31</f>
        <v>728135</v>
      </c>
      <c r="M27" s="77">
        <f>M28+M29+M30+M31</f>
        <v>3575</v>
      </c>
      <c r="N27" s="77">
        <f>N28+N29+N30+N31</f>
        <v>2607</v>
      </c>
      <c r="O27" s="8">
        <f>O28+O29+O30+O31</f>
        <v>724560</v>
      </c>
      <c r="P27" s="222" t="s">
        <v>384</v>
      </c>
      <c r="Q27" s="221">
        <f>L30</f>
        <v>3649</v>
      </c>
    </row>
    <row r="28" spans="1:17" ht="15" customHeight="1" x14ac:dyDescent="0.25">
      <c r="A28" s="11"/>
      <c r="B28" s="47"/>
      <c r="C28" s="20" t="s">
        <v>25</v>
      </c>
      <c r="D28" s="191">
        <f>E28+G28</f>
        <v>156395</v>
      </c>
      <c r="E28" s="191"/>
      <c r="F28" s="191"/>
      <c r="G28" s="191">
        <v>156395</v>
      </c>
      <c r="H28" s="188">
        <f>I28+K28</f>
        <v>0</v>
      </c>
      <c r="I28" s="188"/>
      <c r="J28" s="188"/>
      <c r="K28" s="188"/>
      <c r="L28" s="8">
        <f>M28+O28</f>
        <v>156395</v>
      </c>
      <c r="M28" s="8">
        <f>E28+I28</f>
        <v>0</v>
      </c>
      <c r="N28" s="8">
        <f>F28+J28</f>
        <v>0</v>
      </c>
      <c r="O28" s="8">
        <f>G28+K28</f>
        <v>156395</v>
      </c>
      <c r="P28" s="222" t="s">
        <v>383</v>
      </c>
      <c r="Q28" s="221">
        <f>L34</f>
        <v>58909</v>
      </c>
    </row>
    <row r="29" spans="1:17" x14ac:dyDescent="0.25">
      <c r="A29" s="29"/>
      <c r="B29" s="30"/>
      <c r="C29" s="55" t="s">
        <v>33</v>
      </c>
      <c r="D29" s="191">
        <f>E29+G29</f>
        <v>527747</v>
      </c>
      <c r="E29" s="191"/>
      <c r="F29" s="191"/>
      <c r="G29" s="191">
        <v>527747</v>
      </c>
      <c r="H29" s="188">
        <f>I29+K29</f>
        <v>0</v>
      </c>
      <c r="I29" s="188"/>
      <c r="J29" s="188"/>
      <c r="K29" s="188"/>
      <c r="L29" s="8">
        <f>M29+O29</f>
        <v>527747</v>
      </c>
      <c r="M29" s="8">
        <f>E29+I29</f>
        <v>0</v>
      </c>
      <c r="N29" s="8">
        <f>F29+J29</f>
        <v>0</v>
      </c>
      <c r="O29" s="8">
        <f>G29+K29</f>
        <v>527747</v>
      </c>
      <c r="P29" s="222" t="s">
        <v>382</v>
      </c>
      <c r="Q29" s="221">
        <f>L31+L38+L48+L49</f>
        <v>1064082</v>
      </c>
    </row>
    <row r="30" spans="1:17" ht="15" customHeight="1" x14ac:dyDescent="0.25">
      <c r="A30" s="29"/>
      <c r="B30" s="30"/>
      <c r="C30" s="55" t="s">
        <v>22</v>
      </c>
      <c r="D30" s="191">
        <f>E30+G30</f>
        <v>3649</v>
      </c>
      <c r="E30" s="191"/>
      <c r="F30" s="191"/>
      <c r="G30" s="191">
        <v>3649</v>
      </c>
      <c r="H30" s="188">
        <f>I30+K30</f>
        <v>0</v>
      </c>
      <c r="I30" s="188"/>
      <c r="J30" s="188"/>
      <c r="K30" s="188"/>
      <c r="L30" s="8">
        <f>M30+O30</f>
        <v>3649</v>
      </c>
      <c r="M30" s="8">
        <f>E30+I30</f>
        <v>0</v>
      </c>
      <c r="N30" s="8">
        <f>F30+J30</f>
        <v>0</v>
      </c>
      <c r="O30" s="8">
        <f>G30+K30</f>
        <v>3649</v>
      </c>
      <c r="P30" s="222" t="s">
        <v>381</v>
      </c>
      <c r="Q30" s="221">
        <f>L39+L40+L41+L42</f>
        <v>22789</v>
      </c>
    </row>
    <row r="31" spans="1:17" ht="24.75" customHeight="1" x14ac:dyDescent="0.25">
      <c r="A31" s="29"/>
      <c r="B31" s="30"/>
      <c r="C31" s="55" t="s">
        <v>32</v>
      </c>
      <c r="D31" s="191">
        <f>E31+G31</f>
        <v>40344</v>
      </c>
      <c r="E31" s="191">
        <v>3575</v>
      </c>
      <c r="F31" s="191">
        <v>2607</v>
      </c>
      <c r="G31" s="191">
        <v>36769</v>
      </c>
      <c r="H31" s="188">
        <f>I31+K31</f>
        <v>0</v>
      </c>
      <c r="I31" s="188"/>
      <c r="J31" s="188"/>
      <c r="K31" s="188"/>
      <c r="L31" s="8">
        <f>M31+O31</f>
        <v>40344</v>
      </c>
      <c r="M31" s="8">
        <f>E31+I31</f>
        <v>3575</v>
      </c>
      <c r="N31" s="8">
        <f>F31+J31</f>
        <v>2607</v>
      </c>
      <c r="O31" s="8">
        <f>G31+K31</f>
        <v>36769</v>
      </c>
      <c r="P31" s="222" t="s">
        <v>380</v>
      </c>
      <c r="Q31" s="221"/>
    </row>
    <row r="32" spans="1:17" ht="15.95" customHeight="1" x14ac:dyDescent="0.25">
      <c r="A32" s="104" t="s">
        <v>82</v>
      </c>
      <c r="B32" s="1" t="s">
        <v>191</v>
      </c>
      <c r="C32" s="14"/>
      <c r="D32" s="189">
        <f>D27</f>
        <v>728135</v>
      </c>
      <c r="E32" s="189">
        <f>E27</f>
        <v>3575</v>
      </c>
      <c r="F32" s="189">
        <f>F27</f>
        <v>2607</v>
      </c>
      <c r="G32" s="189">
        <f>G27</f>
        <v>724560</v>
      </c>
      <c r="H32" s="188">
        <f>H27</f>
        <v>0</v>
      </c>
      <c r="I32" s="188">
        <f>I27</f>
        <v>0</v>
      </c>
      <c r="J32" s="188">
        <f>J27</f>
        <v>0</v>
      </c>
      <c r="K32" s="188">
        <f>K27</f>
        <v>0</v>
      </c>
      <c r="L32" s="1">
        <f>L27</f>
        <v>728135</v>
      </c>
      <c r="M32" s="1">
        <f>M27</f>
        <v>3575</v>
      </c>
      <c r="N32" s="1">
        <f>N27</f>
        <v>2607</v>
      </c>
      <c r="O32" s="1">
        <f>O27</f>
        <v>724560</v>
      </c>
      <c r="P32" s="220" t="s">
        <v>188</v>
      </c>
      <c r="Q32" s="219">
        <f>SUM(Q22:Q31)</f>
        <v>1987924</v>
      </c>
    </row>
    <row r="33" spans="1:17" ht="15.95" customHeight="1" x14ac:dyDescent="0.25">
      <c r="A33" s="11" t="s">
        <v>83</v>
      </c>
      <c r="B33" s="481" t="s">
        <v>69</v>
      </c>
      <c r="C33" s="449"/>
      <c r="D33" s="449"/>
      <c r="E33" s="449"/>
      <c r="F33" s="449"/>
      <c r="G33" s="449"/>
      <c r="H33" s="449"/>
      <c r="I33" s="449"/>
      <c r="J33" s="449"/>
      <c r="K33" s="449"/>
      <c r="L33" s="449"/>
      <c r="M33" s="449"/>
      <c r="N33" s="449"/>
      <c r="O33" s="494"/>
      <c r="P33" s="145"/>
      <c r="Q33" s="145"/>
    </row>
    <row r="34" spans="1:17" ht="15" customHeight="1" x14ac:dyDescent="0.25">
      <c r="A34" s="5" t="s">
        <v>84</v>
      </c>
      <c r="B34" s="16" t="s">
        <v>20</v>
      </c>
      <c r="C34" s="7" t="s">
        <v>34</v>
      </c>
      <c r="D34" s="191">
        <f>E34+G34</f>
        <v>58909</v>
      </c>
      <c r="E34" s="191"/>
      <c r="F34" s="191"/>
      <c r="G34" s="191">
        <v>58909</v>
      </c>
      <c r="H34" s="188">
        <f>I34+K34</f>
        <v>0</v>
      </c>
      <c r="I34" s="188"/>
      <c r="J34" s="188"/>
      <c r="K34" s="188"/>
      <c r="L34" s="8">
        <f>M34+O34</f>
        <v>58909</v>
      </c>
      <c r="M34" s="8">
        <f>E34+I34</f>
        <v>0</v>
      </c>
      <c r="N34" s="8">
        <f>F34+J34</f>
        <v>0</v>
      </c>
      <c r="O34" s="8">
        <f>G34+K34</f>
        <v>58909</v>
      </c>
      <c r="P34" s="145"/>
      <c r="Q34" s="145">
        <f>Q32-L51</f>
        <v>0</v>
      </c>
    </row>
    <row r="35" spans="1:17" ht="15.95" customHeight="1" x14ac:dyDescent="0.25">
      <c r="A35" s="104" t="s">
        <v>85</v>
      </c>
      <c r="B35" s="1" t="s">
        <v>192</v>
      </c>
      <c r="C35" s="105"/>
      <c r="D35" s="189">
        <f>D34</f>
        <v>58909</v>
      </c>
      <c r="E35" s="189">
        <f>E34</f>
        <v>0</v>
      </c>
      <c r="F35" s="189">
        <f>F34</f>
        <v>0</v>
      </c>
      <c r="G35" s="189">
        <f>G34</f>
        <v>58909</v>
      </c>
      <c r="H35" s="188">
        <f>H34</f>
        <v>0</v>
      </c>
      <c r="I35" s="188">
        <f>I34</f>
        <v>0</v>
      </c>
      <c r="J35" s="188">
        <f>J34</f>
        <v>0</v>
      </c>
      <c r="K35" s="188">
        <f>K34</f>
        <v>0</v>
      </c>
      <c r="L35" s="1">
        <f>L34</f>
        <v>58909</v>
      </c>
      <c r="M35" s="1">
        <f>M34</f>
        <v>0</v>
      </c>
      <c r="N35" s="1">
        <f>N34</f>
        <v>0</v>
      </c>
      <c r="O35" s="1">
        <f>O34</f>
        <v>58909</v>
      </c>
    </row>
    <row r="36" spans="1:17" ht="15.95" customHeight="1" x14ac:dyDescent="0.25">
      <c r="A36" s="5" t="s">
        <v>86</v>
      </c>
      <c r="B36" s="410" t="s">
        <v>187</v>
      </c>
      <c r="C36" s="411"/>
      <c r="D36" s="411"/>
      <c r="E36" s="411"/>
      <c r="F36" s="411"/>
      <c r="G36" s="411"/>
      <c r="H36" s="411"/>
      <c r="I36" s="411"/>
      <c r="J36" s="411"/>
      <c r="K36" s="411"/>
      <c r="L36" s="411"/>
      <c r="M36" s="411"/>
      <c r="N36" s="411"/>
      <c r="O36" s="412"/>
    </row>
    <row r="37" spans="1:17" ht="15" customHeight="1" x14ac:dyDescent="0.25">
      <c r="A37" s="5" t="s">
        <v>87</v>
      </c>
      <c r="B37" s="46" t="s">
        <v>20</v>
      </c>
      <c r="C37" s="20"/>
      <c r="D37" s="191">
        <f>SUM(D38:D39)</f>
        <v>98572</v>
      </c>
      <c r="E37" s="191">
        <f>SUM(E38:E39)</f>
        <v>15995</v>
      </c>
      <c r="F37" s="191">
        <f>SUM(F38:F39)</f>
        <v>0</v>
      </c>
      <c r="G37" s="191">
        <f>SUM(G38:G39)</f>
        <v>82577</v>
      </c>
      <c r="H37" s="190">
        <f>SUM(H38:H39)</f>
        <v>-2868</v>
      </c>
      <c r="I37" s="190">
        <f>SUM(I38:I39)</f>
        <v>0</v>
      </c>
      <c r="J37" s="190">
        <f>SUM(J38:J39)</f>
        <v>0</v>
      </c>
      <c r="K37" s="190">
        <f>SUM(K38:K39)</f>
        <v>-2868</v>
      </c>
      <c r="L37" s="8">
        <f>SUM(L38:L39)</f>
        <v>95704</v>
      </c>
      <c r="M37" s="8">
        <f>SUM(M38:M39)</f>
        <v>15995</v>
      </c>
      <c r="N37" s="8">
        <f>SUM(N38:N39)</f>
        <v>0</v>
      </c>
      <c r="O37" s="8">
        <f>SUM(O38:O39)</f>
        <v>79709</v>
      </c>
    </row>
    <row r="38" spans="1:17" ht="15" customHeight="1" x14ac:dyDescent="0.25">
      <c r="A38" s="11"/>
      <c r="B38" s="62"/>
      <c r="C38" s="20" t="s">
        <v>32</v>
      </c>
      <c r="D38" s="191">
        <f>E38+G38</f>
        <v>85683</v>
      </c>
      <c r="E38" s="192">
        <v>11795</v>
      </c>
      <c r="F38" s="192"/>
      <c r="G38" s="192">
        <v>73888</v>
      </c>
      <c r="H38" s="190">
        <f>I38+K38</f>
        <v>-2868</v>
      </c>
      <c r="I38" s="190"/>
      <c r="J38" s="190"/>
      <c r="K38" s="190">
        <v>-2868</v>
      </c>
      <c r="L38" s="8">
        <f>M38+O38</f>
        <v>82815</v>
      </c>
      <c r="M38" s="8">
        <f>E38+I38</f>
        <v>11795</v>
      </c>
      <c r="N38" s="8">
        <f>F38+J38</f>
        <v>0</v>
      </c>
      <c r="O38" s="8">
        <f>G38+K38</f>
        <v>71020</v>
      </c>
    </row>
    <row r="39" spans="1:17" ht="15" customHeight="1" x14ac:dyDescent="0.25">
      <c r="A39" s="11"/>
      <c r="B39" s="62"/>
      <c r="C39" s="20" t="s">
        <v>57</v>
      </c>
      <c r="D39" s="191">
        <f>E39+G39</f>
        <v>12889</v>
      </c>
      <c r="E39" s="192">
        <v>4200</v>
      </c>
      <c r="F39" s="192"/>
      <c r="G39" s="192">
        <v>8689</v>
      </c>
      <c r="H39" s="190">
        <f>I39+K39</f>
        <v>0</v>
      </c>
      <c r="I39" s="190"/>
      <c r="J39" s="190"/>
      <c r="K39" s="190"/>
      <c r="L39" s="8">
        <f>M39+O39</f>
        <v>12889</v>
      </c>
      <c r="M39" s="8">
        <f>E39+I39</f>
        <v>4200</v>
      </c>
      <c r="N39" s="8">
        <f>F39+J39</f>
        <v>0</v>
      </c>
      <c r="O39" s="8">
        <f>G39+K39</f>
        <v>8689</v>
      </c>
    </row>
    <row r="40" spans="1:17" ht="15" customHeight="1" x14ac:dyDescent="0.25">
      <c r="A40" s="5" t="s">
        <v>88</v>
      </c>
      <c r="B40" s="19" t="s">
        <v>173</v>
      </c>
      <c r="C40" s="20" t="s">
        <v>57</v>
      </c>
      <c r="D40" s="191">
        <f>E40+G40</f>
        <v>4200</v>
      </c>
      <c r="E40" s="191">
        <v>4200</v>
      </c>
      <c r="F40" s="191"/>
      <c r="G40" s="191"/>
      <c r="H40" s="190">
        <f>I40+K40</f>
        <v>0</v>
      </c>
      <c r="I40" s="190"/>
      <c r="J40" s="190"/>
      <c r="K40" s="190"/>
      <c r="L40" s="8">
        <f>M40+O40</f>
        <v>4200</v>
      </c>
      <c r="M40" s="8">
        <f>E40+I40</f>
        <v>4200</v>
      </c>
      <c r="N40" s="8">
        <f>F40+J40</f>
        <v>0</v>
      </c>
      <c r="O40" s="8">
        <f>G40+K40</f>
        <v>0</v>
      </c>
    </row>
    <row r="41" spans="1:17" ht="15" customHeight="1" x14ac:dyDescent="0.25">
      <c r="A41" s="5" t="s">
        <v>89</v>
      </c>
      <c r="B41" s="16" t="s">
        <v>37</v>
      </c>
      <c r="C41" s="7" t="s">
        <v>57</v>
      </c>
      <c r="D41" s="191">
        <f>E41+G41</f>
        <v>2600</v>
      </c>
      <c r="E41" s="191">
        <v>2600</v>
      </c>
      <c r="F41" s="191"/>
      <c r="G41" s="191"/>
      <c r="H41" s="190">
        <f>I41+K41</f>
        <v>0</v>
      </c>
      <c r="I41" s="190"/>
      <c r="J41" s="190"/>
      <c r="K41" s="190"/>
      <c r="L41" s="8">
        <f>M41+O41</f>
        <v>2600</v>
      </c>
      <c r="M41" s="8">
        <f>E41+I41</f>
        <v>2600</v>
      </c>
      <c r="N41" s="8">
        <f>F41+J41</f>
        <v>0</v>
      </c>
      <c r="O41" s="8">
        <f>G41+K41</f>
        <v>0</v>
      </c>
    </row>
    <row r="42" spans="1:17" ht="15" customHeight="1" x14ac:dyDescent="0.25">
      <c r="A42" s="5" t="s">
        <v>90</v>
      </c>
      <c r="B42" s="16" t="s">
        <v>56</v>
      </c>
      <c r="C42" s="7" t="s">
        <v>57</v>
      </c>
      <c r="D42" s="191">
        <f>E42+G42</f>
        <v>3100</v>
      </c>
      <c r="E42" s="191">
        <v>3100</v>
      </c>
      <c r="F42" s="191"/>
      <c r="G42" s="191"/>
      <c r="H42" s="190">
        <f>I42+K42</f>
        <v>0</v>
      </c>
      <c r="I42" s="190"/>
      <c r="J42" s="190"/>
      <c r="K42" s="190"/>
      <c r="L42" s="8">
        <f>M42+O42</f>
        <v>3100</v>
      </c>
      <c r="M42" s="8">
        <f>E42+I42</f>
        <v>3100</v>
      </c>
      <c r="N42" s="8">
        <f>F42+J42</f>
        <v>0</v>
      </c>
      <c r="O42" s="8">
        <f>G42+K42</f>
        <v>0</v>
      </c>
    </row>
    <row r="43" spans="1:17" ht="15.95" customHeight="1" x14ac:dyDescent="0.25">
      <c r="A43" s="104" t="s">
        <v>91</v>
      </c>
      <c r="B43" s="1" t="s">
        <v>193</v>
      </c>
      <c r="C43" s="14"/>
      <c r="D43" s="1">
        <f>D37+SUM(D40:D42)</f>
        <v>108472</v>
      </c>
      <c r="E43" s="1">
        <f>E37+SUM(E40:E42)</f>
        <v>25895</v>
      </c>
      <c r="F43" s="1">
        <f>F37+SUM(F40:F42)</f>
        <v>0</v>
      </c>
      <c r="G43" s="1">
        <f>G37+SUM(G40:G42)</f>
        <v>82577</v>
      </c>
      <c r="H43" s="188">
        <f>H37+SUM(H40:H42)</f>
        <v>-2868</v>
      </c>
      <c r="I43" s="188">
        <f>I37+SUM(I40:I42)</f>
        <v>0</v>
      </c>
      <c r="J43" s="188">
        <f>J37+SUM(J40:J42)</f>
        <v>0</v>
      </c>
      <c r="K43" s="188">
        <f>K37+SUM(K40:K42)</f>
        <v>-2868</v>
      </c>
      <c r="L43" s="1">
        <f>L37+SUM(L40:L42)</f>
        <v>105604</v>
      </c>
      <c r="M43" s="1">
        <f>M37+SUM(M40:M42)</f>
        <v>25895</v>
      </c>
      <c r="N43" s="1">
        <f>N37+SUM(N40:N42)</f>
        <v>0</v>
      </c>
      <c r="O43" s="1">
        <f>O37+SUM(O40:O42)</f>
        <v>79709</v>
      </c>
    </row>
    <row r="44" spans="1:17" ht="15.95" customHeight="1" x14ac:dyDescent="0.25">
      <c r="A44" s="11" t="s">
        <v>92</v>
      </c>
      <c r="B44" s="410" t="s">
        <v>197</v>
      </c>
      <c r="C44" s="411"/>
      <c r="D44" s="411"/>
      <c r="E44" s="411"/>
      <c r="F44" s="411"/>
      <c r="G44" s="411"/>
      <c r="H44" s="411"/>
      <c r="I44" s="411"/>
      <c r="J44" s="411"/>
      <c r="K44" s="411"/>
      <c r="L44" s="411"/>
      <c r="M44" s="411"/>
      <c r="N44" s="411"/>
      <c r="O44" s="412"/>
    </row>
    <row r="45" spans="1:17" ht="15" customHeight="1" x14ac:dyDescent="0.25">
      <c r="A45" s="5" t="s">
        <v>93</v>
      </c>
      <c r="B45" s="19" t="s">
        <v>20</v>
      </c>
      <c r="C45" s="20" t="s">
        <v>25</v>
      </c>
      <c r="D45" s="191">
        <f>E45+G45</f>
        <v>91953</v>
      </c>
      <c r="E45" s="192">
        <v>1940</v>
      </c>
      <c r="F45" s="192">
        <v>1477</v>
      </c>
      <c r="G45" s="192">
        <v>90013</v>
      </c>
      <c r="H45" s="188">
        <f>I45+K45</f>
        <v>0</v>
      </c>
      <c r="I45" s="188"/>
      <c r="J45" s="188"/>
      <c r="K45" s="188"/>
      <c r="L45" s="8">
        <f>M45+O45</f>
        <v>91953</v>
      </c>
      <c r="M45" s="8">
        <f>E45+I45</f>
        <v>1940</v>
      </c>
      <c r="N45" s="8">
        <f>F45+J45</f>
        <v>1477</v>
      </c>
      <c r="O45" s="8">
        <f>G45+K45</f>
        <v>90013</v>
      </c>
    </row>
    <row r="46" spans="1:17" ht="15.95" customHeight="1" x14ac:dyDescent="0.25">
      <c r="A46" s="104" t="s">
        <v>94</v>
      </c>
      <c r="B46" s="1" t="s">
        <v>194</v>
      </c>
      <c r="C46" s="14"/>
      <c r="D46" s="189">
        <f>D45</f>
        <v>91953</v>
      </c>
      <c r="E46" s="189">
        <f>E45</f>
        <v>1940</v>
      </c>
      <c r="F46" s="189">
        <f>F45</f>
        <v>1477</v>
      </c>
      <c r="G46" s="189">
        <f>G45</f>
        <v>90013</v>
      </c>
      <c r="H46" s="188">
        <f>H45</f>
        <v>0</v>
      </c>
      <c r="I46" s="188">
        <f>I45</f>
        <v>0</v>
      </c>
      <c r="J46" s="188">
        <f>J45</f>
        <v>0</v>
      </c>
      <c r="K46" s="188">
        <f>K45</f>
        <v>0</v>
      </c>
      <c r="L46" s="1">
        <f>L45</f>
        <v>91953</v>
      </c>
      <c r="M46" s="1">
        <f>M45</f>
        <v>1940</v>
      </c>
      <c r="N46" s="1">
        <f>N45</f>
        <v>1477</v>
      </c>
      <c r="O46" s="1">
        <f>O45</f>
        <v>90013</v>
      </c>
    </row>
    <row r="47" spans="1:17" ht="15.95" customHeight="1" x14ac:dyDescent="0.25">
      <c r="A47" s="9" t="s">
        <v>95</v>
      </c>
      <c r="B47" s="413" t="s">
        <v>73</v>
      </c>
      <c r="C47" s="413"/>
      <c r="D47" s="413"/>
      <c r="E47" s="413"/>
      <c r="F47" s="413"/>
      <c r="G47" s="413"/>
      <c r="H47" s="413"/>
      <c r="I47" s="413"/>
      <c r="J47" s="413"/>
      <c r="K47" s="413"/>
      <c r="L47" s="413"/>
      <c r="M47" s="413"/>
      <c r="N47" s="413"/>
      <c r="O47" s="413"/>
    </row>
    <row r="48" spans="1:17" ht="15" customHeight="1" x14ac:dyDescent="0.25">
      <c r="A48" s="25" t="s">
        <v>96</v>
      </c>
      <c r="B48" s="19" t="s">
        <v>20</v>
      </c>
      <c r="C48" s="26" t="s">
        <v>32</v>
      </c>
      <c r="D48" s="191">
        <f>E48+G48</f>
        <v>932266</v>
      </c>
      <c r="E48" s="191">
        <v>23190</v>
      </c>
      <c r="F48" s="191">
        <v>5075</v>
      </c>
      <c r="G48" s="191">
        <v>909076</v>
      </c>
      <c r="H48" s="190">
        <f>I48+K48</f>
        <v>0</v>
      </c>
      <c r="I48" s="190"/>
      <c r="J48" s="190">
        <v>240</v>
      </c>
      <c r="K48" s="190"/>
      <c r="L48" s="8">
        <f>M48+O48</f>
        <v>932266</v>
      </c>
      <c r="M48" s="8">
        <f>E48+I48</f>
        <v>23190</v>
      </c>
      <c r="N48" s="8">
        <f>F48+J48</f>
        <v>5315</v>
      </c>
      <c r="O48" s="8">
        <f>G48+K48</f>
        <v>909076</v>
      </c>
    </row>
    <row r="49" spans="1:15" ht="15" customHeight="1" x14ac:dyDescent="0.25">
      <c r="A49" s="28" t="s">
        <v>97</v>
      </c>
      <c r="B49" s="8" t="s">
        <v>30</v>
      </c>
      <c r="C49" s="26" t="s">
        <v>32</v>
      </c>
      <c r="D49" s="191">
        <f>E49+G49</f>
        <v>8657</v>
      </c>
      <c r="E49" s="191">
        <v>6000</v>
      </c>
      <c r="F49" s="191">
        <v>3740</v>
      </c>
      <c r="G49" s="191">
        <v>2657</v>
      </c>
      <c r="H49" s="190">
        <f>I49+K49</f>
        <v>0</v>
      </c>
      <c r="I49" s="190"/>
      <c r="J49" s="190"/>
      <c r="K49" s="190"/>
      <c r="L49" s="8">
        <f>M49+O49</f>
        <v>8657</v>
      </c>
      <c r="M49" s="8">
        <f>E49+I49</f>
        <v>6000</v>
      </c>
      <c r="N49" s="8">
        <f>F49+J49</f>
        <v>3740</v>
      </c>
      <c r="O49" s="8">
        <f>G49+K49</f>
        <v>2657</v>
      </c>
    </row>
    <row r="50" spans="1:15" ht="15.95" customHeight="1" x14ac:dyDescent="0.25">
      <c r="A50" s="104" t="s">
        <v>98</v>
      </c>
      <c r="B50" s="1" t="s">
        <v>195</v>
      </c>
      <c r="C50" s="105"/>
      <c r="D50" s="189">
        <f>SUM(D48:D49)</f>
        <v>940923</v>
      </c>
      <c r="E50" s="189">
        <f>SUM(E48:E49)</f>
        <v>29190</v>
      </c>
      <c r="F50" s="189">
        <f>SUM(F48:F49)</f>
        <v>8815</v>
      </c>
      <c r="G50" s="189">
        <f>SUM(G48:G49)</f>
        <v>911733</v>
      </c>
      <c r="H50" s="188">
        <f>SUM(H48:H49)</f>
        <v>0</v>
      </c>
      <c r="I50" s="188">
        <f>SUM(I48:I49)</f>
        <v>0</v>
      </c>
      <c r="J50" s="188">
        <f>SUM(J48:J49)</f>
        <v>240</v>
      </c>
      <c r="K50" s="188">
        <f>SUM(K48:K49)</f>
        <v>0</v>
      </c>
      <c r="L50" s="1">
        <f>SUM(L48:L49)</f>
        <v>940923</v>
      </c>
      <c r="M50" s="1">
        <f>SUM(M48:M49)</f>
        <v>29190</v>
      </c>
      <c r="N50" s="1">
        <f>SUM(N48:N49)</f>
        <v>9055</v>
      </c>
      <c r="O50" s="1">
        <f>SUM(O48:O49)</f>
        <v>911733</v>
      </c>
    </row>
    <row r="51" spans="1:15" ht="15.95" customHeight="1" x14ac:dyDescent="0.25">
      <c r="A51" s="106" t="s">
        <v>99</v>
      </c>
      <c r="B51" s="107" t="s">
        <v>188</v>
      </c>
      <c r="C51" s="108"/>
      <c r="D51" s="187">
        <f>D25+D32+D35+D43+D46+D50</f>
        <v>1987924</v>
      </c>
      <c r="E51" s="187">
        <f>E25+E32+E35+E43+E46+E50</f>
        <v>61457</v>
      </c>
      <c r="F51" s="187">
        <f>F25+F32+F35+F43+F46+F50</f>
        <v>13220</v>
      </c>
      <c r="G51" s="187">
        <f>G25+G32+G35+G43+G46+G50</f>
        <v>1926467</v>
      </c>
      <c r="H51" s="186">
        <f>H25+H32+H35+H43+H46+H50</f>
        <v>0</v>
      </c>
      <c r="I51" s="186">
        <f>I25+I32+I35+I43+I46+I50</f>
        <v>2868</v>
      </c>
      <c r="J51" s="186">
        <f>J25+J32+J35+J43+J46+J50</f>
        <v>240</v>
      </c>
      <c r="K51" s="186">
        <f>K25+K32+K35+K43+K46+K50</f>
        <v>-2868</v>
      </c>
      <c r="L51" s="37">
        <f>L25+L32+L35+L43+L46+L50</f>
        <v>1987924</v>
      </c>
      <c r="M51" s="37">
        <f>M25+M32+M35+M43+M46+M50</f>
        <v>64325</v>
      </c>
      <c r="N51" s="37">
        <f>N25+N32+N35+N43+N46+N50</f>
        <v>13460</v>
      </c>
      <c r="O51" s="37">
        <f>O25+O32+O35+O43+O46+O50</f>
        <v>1923599</v>
      </c>
    </row>
    <row r="52" spans="1:15" x14ac:dyDescent="0.25">
      <c r="A52" s="12"/>
      <c r="B52" s="12"/>
      <c r="C52" s="44"/>
      <c r="D52" s="12"/>
      <c r="E52" s="12"/>
      <c r="F52" s="12"/>
      <c r="G52" s="12"/>
      <c r="H52" s="322"/>
      <c r="I52" s="322"/>
      <c r="J52" s="322"/>
      <c r="L52" s="12"/>
      <c r="M52" s="12"/>
      <c r="N52" s="12"/>
    </row>
    <row r="53" spans="1:15" x14ac:dyDescent="0.25">
      <c r="A53" s="12"/>
      <c r="B53" s="39"/>
      <c r="C53" s="324"/>
      <c r="D53" s="39"/>
      <c r="E53" s="39"/>
      <c r="F53" s="39"/>
      <c r="G53" s="39"/>
      <c r="H53" s="323"/>
      <c r="I53" s="323"/>
      <c r="J53" s="323"/>
      <c r="K53" s="323"/>
      <c r="L53" s="39"/>
      <c r="M53" s="39"/>
      <c r="N53" s="39"/>
    </row>
    <row r="54" spans="1:15" x14ac:dyDescent="0.25">
      <c r="A54" s="12"/>
      <c r="B54" s="12"/>
      <c r="C54" s="44"/>
      <c r="D54" s="12"/>
      <c r="E54" s="12"/>
      <c r="F54" s="12"/>
      <c r="G54" s="12"/>
      <c r="H54" s="322"/>
      <c r="I54" s="322"/>
      <c r="J54" s="322"/>
      <c r="L54" s="12"/>
      <c r="M54" s="12"/>
      <c r="N54" s="12"/>
    </row>
    <row r="55" spans="1:15" x14ac:dyDescent="0.25">
      <c r="A55" s="12"/>
      <c r="B55" s="12"/>
      <c r="C55" s="44"/>
      <c r="D55" s="12"/>
      <c r="E55" s="12"/>
      <c r="F55" s="12"/>
      <c r="G55" s="12"/>
      <c r="H55" s="322"/>
      <c r="I55" s="322"/>
      <c r="J55" s="322"/>
      <c r="L55" s="12"/>
      <c r="M55" s="12"/>
      <c r="N55" s="12"/>
    </row>
    <row r="56" spans="1:15" x14ac:dyDescent="0.25">
      <c r="A56" s="12"/>
      <c r="B56" s="12"/>
      <c r="C56" s="44"/>
      <c r="D56" s="12"/>
      <c r="E56" s="12"/>
      <c r="F56" s="12"/>
      <c r="G56" s="12"/>
      <c r="H56" s="322"/>
      <c r="I56" s="322"/>
      <c r="J56" s="322"/>
      <c r="L56" s="12"/>
      <c r="M56" s="12"/>
      <c r="N56" s="12"/>
    </row>
    <row r="57" spans="1:15" x14ac:dyDescent="0.25">
      <c r="A57" s="12"/>
      <c r="B57" s="12"/>
      <c r="C57" s="44"/>
      <c r="D57" s="12"/>
      <c r="E57" s="12"/>
      <c r="F57" s="12"/>
      <c r="G57" s="12"/>
      <c r="H57" s="322"/>
      <c r="I57" s="322"/>
      <c r="J57" s="322"/>
      <c r="L57" s="12"/>
      <c r="M57" s="12"/>
      <c r="N57" s="12"/>
    </row>
    <row r="58" spans="1:15" x14ac:dyDescent="0.25">
      <c r="A58" s="12"/>
      <c r="B58" s="12"/>
      <c r="C58" s="44"/>
      <c r="D58" s="12"/>
      <c r="E58" s="12"/>
      <c r="F58" s="12"/>
      <c r="G58" s="12"/>
      <c r="H58" s="322"/>
      <c r="I58" s="322"/>
      <c r="J58" s="322"/>
      <c r="L58" s="12"/>
      <c r="M58" s="12"/>
      <c r="N58" s="12"/>
    </row>
    <row r="59" spans="1:15" x14ac:dyDescent="0.25">
      <c r="A59" s="12"/>
      <c r="B59" s="12"/>
      <c r="C59" s="44"/>
      <c r="D59" s="12"/>
      <c r="E59" s="12"/>
      <c r="F59" s="12"/>
      <c r="G59" s="12"/>
      <c r="H59" s="322"/>
      <c r="I59" s="322"/>
      <c r="J59" s="322"/>
      <c r="L59" s="12"/>
      <c r="M59" s="12"/>
      <c r="N59" s="12"/>
    </row>
    <row r="60" spans="1:15" x14ac:dyDescent="0.25">
      <c r="A60" s="12"/>
      <c r="B60" s="12"/>
      <c r="C60" s="44"/>
      <c r="D60" s="12"/>
      <c r="E60" s="12"/>
      <c r="F60" s="12"/>
      <c r="G60" s="12"/>
      <c r="H60" s="322"/>
      <c r="I60" s="322"/>
      <c r="J60" s="322"/>
      <c r="L60" s="12"/>
      <c r="M60" s="12"/>
      <c r="N60" s="12"/>
    </row>
    <row r="61" spans="1:15" x14ac:dyDescent="0.25">
      <c r="A61" s="12"/>
      <c r="B61" s="12"/>
      <c r="C61" s="44"/>
      <c r="D61" s="12"/>
      <c r="E61" s="12"/>
      <c r="F61" s="12"/>
      <c r="G61" s="12"/>
      <c r="H61" s="322"/>
      <c r="I61" s="322"/>
      <c r="J61" s="322"/>
      <c r="L61" s="12"/>
      <c r="M61" s="12"/>
      <c r="N61" s="12"/>
    </row>
    <row r="62" spans="1:15" x14ac:dyDescent="0.25">
      <c r="A62" s="12"/>
      <c r="B62" s="12"/>
      <c r="C62" s="44"/>
      <c r="D62" s="12"/>
      <c r="E62" s="12"/>
      <c r="F62" s="12"/>
      <c r="G62" s="12"/>
      <c r="H62" s="322"/>
      <c r="I62" s="322"/>
      <c r="J62" s="322"/>
      <c r="L62" s="12"/>
      <c r="M62" s="12"/>
      <c r="N62" s="12"/>
    </row>
    <row r="63" spans="1:15" x14ac:dyDescent="0.25">
      <c r="A63" s="12"/>
      <c r="B63" s="12"/>
      <c r="C63" s="44"/>
      <c r="D63" s="12"/>
      <c r="E63" s="12"/>
      <c r="F63" s="12"/>
      <c r="G63" s="12"/>
      <c r="H63" s="322"/>
      <c r="I63" s="322"/>
      <c r="J63" s="322"/>
      <c r="L63" s="12"/>
      <c r="M63" s="12"/>
      <c r="N63" s="12"/>
    </row>
    <row r="64" spans="1:15" x14ac:dyDescent="0.25">
      <c r="A64" s="12"/>
      <c r="B64" s="12"/>
      <c r="C64" s="44"/>
      <c r="D64" s="12"/>
      <c r="E64" s="12"/>
      <c r="F64" s="12"/>
      <c r="G64" s="12"/>
      <c r="H64" s="322"/>
      <c r="I64" s="322"/>
      <c r="J64" s="322"/>
      <c r="L64" s="12"/>
      <c r="M64" s="12"/>
      <c r="N64" s="12"/>
    </row>
    <row r="65" spans="1:14" x14ac:dyDescent="0.25">
      <c r="A65" s="12"/>
      <c r="B65" s="12"/>
      <c r="C65" s="44"/>
      <c r="D65" s="12"/>
      <c r="E65" s="12"/>
      <c r="F65" s="12"/>
      <c r="G65" s="12"/>
      <c r="H65" s="322"/>
      <c r="I65" s="322"/>
      <c r="J65" s="322"/>
      <c r="L65" s="12"/>
      <c r="M65" s="12"/>
      <c r="N65" s="12"/>
    </row>
    <row r="66" spans="1:14" x14ac:dyDescent="0.25">
      <c r="A66" s="12"/>
      <c r="B66" s="12"/>
      <c r="C66" s="44"/>
      <c r="D66" s="12"/>
      <c r="E66" s="12"/>
      <c r="F66" s="12"/>
      <c r="G66" s="12"/>
      <c r="H66" s="322"/>
      <c r="I66" s="322"/>
      <c r="J66" s="322"/>
      <c r="L66" s="12"/>
      <c r="M66" s="12"/>
      <c r="N66" s="12"/>
    </row>
    <row r="67" spans="1:14" x14ac:dyDescent="0.25">
      <c r="A67" s="12"/>
      <c r="B67" s="12"/>
      <c r="C67" s="44"/>
      <c r="D67" s="12"/>
      <c r="E67" s="12"/>
      <c r="F67" s="12"/>
      <c r="G67" s="12"/>
      <c r="H67" s="322"/>
      <c r="I67" s="322"/>
      <c r="J67" s="322"/>
      <c r="L67" s="12"/>
      <c r="M67" s="12"/>
      <c r="N67" s="12"/>
    </row>
    <row r="68" spans="1:14" x14ac:dyDescent="0.25">
      <c r="A68" s="12"/>
      <c r="B68" s="12"/>
      <c r="C68" s="44"/>
      <c r="D68" s="12"/>
      <c r="E68" s="12"/>
      <c r="F68" s="12"/>
      <c r="G68" s="12"/>
      <c r="H68" s="322"/>
      <c r="I68" s="322"/>
      <c r="J68" s="322"/>
      <c r="L68" s="12"/>
      <c r="M68" s="12"/>
      <c r="N68" s="12"/>
    </row>
    <row r="69" spans="1:14" x14ac:dyDescent="0.25">
      <c r="A69" s="12"/>
      <c r="B69" s="12"/>
      <c r="C69" s="44"/>
      <c r="D69" s="12"/>
      <c r="E69" s="12"/>
      <c r="F69" s="12"/>
      <c r="G69" s="12"/>
      <c r="H69" s="322"/>
      <c r="I69" s="322"/>
      <c r="J69" s="322"/>
      <c r="L69" s="12"/>
      <c r="M69" s="12"/>
      <c r="N69" s="12"/>
    </row>
    <row r="70" spans="1:14" x14ac:dyDescent="0.25">
      <c r="A70" s="12"/>
      <c r="B70" s="12"/>
      <c r="C70" s="44"/>
      <c r="D70" s="12"/>
      <c r="E70" s="12"/>
      <c r="F70" s="12"/>
      <c r="G70" s="12"/>
      <c r="H70" s="322"/>
      <c r="I70" s="322"/>
      <c r="J70" s="322"/>
      <c r="L70" s="12"/>
      <c r="M70" s="12"/>
      <c r="N70" s="12"/>
    </row>
    <row r="71" spans="1:14" x14ac:dyDescent="0.25">
      <c r="A71" s="12"/>
      <c r="B71" s="12"/>
      <c r="C71" s="44"/>
      <c r="D71" s="12"/>
      <c r="E71" s="12"/>
      <c r="F71" s="12"/>
      <c r="G71" s="12"/>
      <c r="H71" s="322"/>
      <c r="I71" s="322"/>
      <c r="J71" s="322"/>
      <c r="L71" s="12"/>
      <c r="M71" s="12"/>
      <c r="N71" s="12"/>
    </row>
    <row r="72" spans="1:14" x14ac:dyDescent="0.25">
      <c r="A72" s="12"/>
      <c r="B72" s="12"/>
      <c r="C72" s="44"/>
      <c r="D72" s="12"/>
      <c r="E72" s="12"/>
      <c r="F72" s="12"/>
      <c r="G72" s="12"/>
      <c r="H72" s="322"/>
      <c r="I72" s="322"/>
      <c r="J72" s="322"/>
      <c r="L72" s="12"/>
      <c r="M72" s="12"/>
      <c r="N72" s="12"/>
    </row>
    <row r="73" spans="1:14" x14ac:dyDescent="0.25">
      <c r="A73" s="12"/>
      <c r="B73" s="12"/>
      <c r="C73" s="44"/>
      <c r="D73" s="12"/>
      <c r="E73" s="12"/>
      <c r="F73" s="12"/>
      <c r="G73" s="12"/>
      <c r="H73" s="322"/>
      <c r="I73" s="322"/>
      <c r="J73" s="322"/>
      <c r="L73" s="12"/>
      <c r="M73" s="12"/>
      <c r="N73" s="12"/>
    </row>
    <row r="74" spans="1:14" x14ac:dyDescent="0.25">
      <c r="A74" s="12"/>
      <c r="B74" s="12"/>
      <c r="C74" s="44"/>
      <c r="D74" s="12"/>
      <c r="E74" s="12"/>
      <c r="F74" s="12"/>
      <c r="G74" s="12"/>
      <c r="H74" s="322"/>
      <c r="I74" s="322"/>
      <c r="J74" s="322"/>
      <c r="L74" s="12"/>
      <c r="M74" s="12"/>
      <c r="N74" s="12"/>
    </row>
    <row r="75" spans="1:14" x14ac:dyDescent="0.25">
      <c r="A75" s="12"/>
      <c r="B75" s="12"/>
      <c r="C75" s="44"/>
      <c r="D75" s="12"/>
      <c r="E75" s="12"/>
      <c r="F75" s="12"/>
      <c r="G75" s="12"/>
      <c r="H75" s="322"/>
      <c r="I75" s="322"/>
      <c r="J75" s="322"/>
      <c r="L75" s="12"/>
      <c r="M75" s="12"/>
      <c r="N75" s="12"/>
    </row>
    <row r="76" spans="1:14" x14ac:dyDescent="0.25">
      <c r="A76" s="12"/>
      <c r="B76" s="12"/>
      <c r="C76" s="44"/>
      <c r="D76" s="12"/>
      <c r="E76" s="12"/>
      <c r="F76" s="12"/>
      <c r="G76" s="12"/>
      <c r="H76" s="322"/>
      <c r="I76" s="322"/>
      <c r="J76" s="322"/>
      <c r="L76" s="12"/>
      <c r="M76" s="12"/>
      <c r="N76" s="12"/>
    </row>
    <row r="77" spans="1:14" x14ac:dyDescent="0.25">
      <c r="A77" s="12"/>
      <c r="B77" s="12"/>
      <c r="C77" s="44"/>
      <c r="D77" s="12"/>
      <c r="E77" s="12"/>
      <c r="F77" s="12"/>
      <c r="G77" s="12"/>
      <c r="H77" s="322"/>
      <c r="I77" s="322"/>
      <c r="J77" s="322"/>
      <c r="L77" s="12"/>
      <c r="M77" s="12"/>
      <c r="N77" s="12"/>
    </row>
    <row r="78" spans="1:14" x14ac:dyDescent="0.25">
      <c r="A78" s="12"/>
      <c r="B78" s="12"/>
      <c r="C78" s="44"/>
      <c r="D78" s="12"/>
      <c r="E78" s="12"/>
      <c r="F78" s="12"/>
      <c r="G78" s="12"/>
      <c r="H78" s="322"/>
      <c r="I78" s="322"/>
      <c r="J78" s="322"/>
      <c r="L78" s="12"/>
      <c r="M78" s="12"/>
      <c r="N78" s="12"/>
    </row>
    <row r="79" spans="1:14" x14ac:dyDescent="0.25">
      <c r="A79" s="12"/>
      <c r="B79" s="12"/>
      <c r="C79" s="44"/>
      <c r="D79" s="12"/>
      <c r="E79" s="12"/>
      <c r="F79" s="12"/>
      <c r="G79" s="12"/>
      <c r="H79" s="322"/>
      <c r="I79" s="322"/>
      <c r="J79" s="322"/>
      <c r="L79" s="12"/>
      <c r="M79" s="12"/>
      <c r="N79" s="12"/>
    </row>
    <row r="80" spans="1:14" x14ac:dyDescent="0.25">
      <c r="A80" s="12"/>
      <c r="B80" s="12"/>
      <c r="C80" s="44"/>
      <c r="D80" s="12"/>
      <c r="E80" s="12"/>
      <c r="F80" s="12"/>
      <c r="G80" s="12"/>
      <c r="H80" s="322"/>
      <c r="I80" s="322"/>
      <c r="J80" s="322"/>
      <c r="L80" s="12"/>
      <c r="M80" s="12"/>
      <c r="N80" s="12"/>
    </row>
    <row r="81" spans="1:14" x14ac:dyDescent="0.25">
      <c r="A81" s="12"/>
      <c r="B81" s="12"/>
      <c r="C81" s="44"/>
      <c r="D81" s="12"/>
      <c r="E81" s="12"/>
      <c r="F81" s="12"/>
      <c r="G81" s="12"/>
      <c r="H81" s="322"/>
      <c r="I81" s="322"/>
      <c r="J81" s="322"/>
      <c r="L81" s="12"/>
      <c r="M81" s="12"/>
      <c r="N81" s="12"/>
    </row>
    <row r="82" spans="1:14" x14ac:dyDescent="0.25">
      <c r="A82" s="12"/>
      <c r="B82" s="12"/>
      <c r="C82" s="44"/>
      <c r="D82" s="12"/>
      <c r="E82" s="12"/>
      <c r="F82" s="12"/>
      <c r="G82" s="12"/>
      <c r="H82" s="322"/>
      <c r="I82" s="322"/>
      <c r="J82" s="322"/>
      <c r="L82" s="12"/>
      <c r="M82" s="12"/>
      <c r="N82" s="12"/>
    </row>
    <row r="83" spans="1:14" x14ac:dyDescent="0.25">
      <c r="A83" s="12"/>
      <c r="B83" s="12"/>
      <c r="C83" s="44"/>
      <c r="D83" s="12"/>
      <c r="E83" s="12"/>
      <c r="F83" s="12"/>
      <c r="G83" s="12"/>
      <c r="H83" s="322"/>
      <c r="I83" s="322"/>
      <c r="J83" s="322"/>
      <c r="L83" s="12"/>
      <c r="M83" s="12"/>
      <c r="N83" s="12"/>
    </row>
    <row r="84" spans="1:14" x14ac:dyDescent="0.25">
      <c r="A84" s="12"/>
      <c r="B84" s="12"/>
      <c r="C84" s="44"/>
      <c r="D84" s="12"/>
      <c r="E84" s="12"/>
      <c r="F84" s="12"/>
      <c r="G84" s="12"/>
      <c r="H84" s="322"/>
      <c r="I84" s="322"/>
      <c r="J84" s="322"/>
      <c r="L84" s="12"/>
      <c r="M84" s="12"/>
      <c r="N84" s="12"/>
    </row>
    <row r="85" spans="1:14" x14ac:dyDescent="0.25">
      <c r="A85" s="12"/>
      <c r="B85" s="12"/>
      <c r="C85" s="44"/>
      <c r="D85" s="12"/>
      <c r="E85" s="12"/>
      <c r="F85" s="12"/>
      <c r="G85" s="12"/>
      <c r="H85" s="322"/>
      <c r="I85" s="322"/>
      <c r="J85" s="322"/>
      <c r="L85" s="12"/>
      <c r="M85" s="12"/>
      <c r="N85" s="12"/>
    </row>
    <row r="86" spans="1:14" x14ac:dyDescent="0.25">
      <c r="A86" s="12"/>
      <c r="B86" s="12"/>
      <c r="C86" s="44"/>
      <c r="D86" s="12"/>
      <c r="E86" s="12"/>
      <c r="F86" s="12"/>
      <c r="G86" s="12"/>
      <c r="H86" s="322"/>
      <c r="I86" s="322"/>
      <c r="J86" s="322"/>
      <c r="L86" s="12"/>
      <c r="M86" s="12"/>
      <c r="N86" s="12"/>
    </row>
    <row r="87" spans="1:14" x14ac:dyDescent="0.25">
      <c r="A87" s="12"/>
      <c r="B87" s="12"/>
      <c r="C87" s="44"/>
      <c r="D87" s="12"/>
      <c r="E87" s="12"/>
      <c r="F87" s="12"/>
      <c r="G87" s="12"/>
      <c r="H87" s="322"/>
      <c r="I87" s="322"/>
      <c r="J87" s="322"/>
      <c r="L87" s="12"/>
      <c r="M87" s="12"/>
      <c r="N87" s="12"/>
    </row>
    <row r="88" spans="1:14" x14ac:dyDescent="0.25">
      <c r="A88" s="12"/>
      <c r="B88" s="12"/>
      <c r="C88" s="44"/>
      <c r="D88" s="12"/>
      <c r="E88" s="12"/>
      <c r="F88" s="12"/>
      <c r="G88" s="12"/>
      <c r="H88" s="322"/>
      <c r="I88" s="322"/>
      <c r="J88" s="322"/>
      <c r="L88" s="12"/>
      <c r="M88" s="12"/>
      <c r="N88" s="12"/>
    </row>
    <row r="89" spans="1:14" x14ac:dyDescent="0.25">
      <c r="A89" s="12"/>
      <c r="B89" s="12"/>
      <c r="C89" s="44"/>
      <c r="D89" s="12"/>
      <c r="E89" s="12"/>
      <c r="F89" s="12"/>
      <c r="G89" s="12"/>
      <c r="H89" s="322"/>
      <c r="I89" s="322"/>
      <c r="J89" s="322"/>
      <c r="L89" s="12"/>
      <c r="M89" s="12"/>
      <c r="N89" s="12"/>
    </row>
    <row r="90" spans="1:14" x14ac:dyDescent="0.25">
      <c r="A90" s="12"/>
      <c r="B90" s="12"/>
      <c r="C90" s="44"/>
      <c r="D90" s="12"/>
      <c r="E90" s="12"/>
      <c r="F90" s="12"/>
      <c r="G90" s="12"/>
      <c r="H90" s="322"/>
      <c r="I90" s="322"/>
      <c r="J90" s="322"/>
      <c r="L90" s="12"/>
      <c r="M90" s="12"/>
      <c r="N90" s="12"/>
    </row>
    <row r="91" spans="1:14" x14ac:dyDescent="0.25">
      <c r="A91" s="12"/>
      <c r="B91" s="12"/>
      <c r="C91" s="44"/>
      <c r="D91" s="12"/>
      <c r="E91" s="12"/>
      <c r="F91" s="12"/>
      <c r="G91" s="12"/>
      <c r="H91" s="322"/>
      <c r="I91" s="322"/>
      <c r="J91" s="322"/>
      <c r="L91" s="12"/>
      <c r="M91" s="12"/>
      <c r="N91" s="12"/>
    </row>
    <row r="92" spans="1:14" x14ac:dyDescent="0.25">
      <c r="A92" s="12"/>
      <c r="B92" s="12"/>
      <c r="C92" s="44"/>
      <c r="D92" s="12"/>
      <c r="E92" s="12"/>
      <c r="F92" s="12"/>
      <c r="G92" s="12"/>
      <c r="H92" s="322"/>
      <c r="I92" s="322"/>
      <c r="J92" s="322"/>
      <c r="L92" s="12"/>
      <c r="M92" s="12"/>
      <c r="N92" s="12"/>
    </row>
    <row r="93" spans="1:14" x14ac:dyDescent="0.25">
      <c r="A93" s="12"/>
      <c r="B93" s="12"/>
      <c r="C93" s="44"/>
      <c r="D93" s="12"/>
      <c r="E93" s="12"/>
      <c r="F93" s="12"/>
      <c r="G93" s="12"/>
      <c r="H93" s="322"/>
      <c r="I93" s="322"/>
      <c r="J93" s="322"/>
      <c r="L93" s="12"/>
      <c r="M93" s="12"/>
      <c r="N93" s="12"/>
    </row>
    <row r="94" spans="1:14" x14ac:dyDescent="0.25">
      <c r="A94" s="12"/>
      <c r="B94" s="12"/>
      <c r="C94" s="44"/>
      <c r="D94" s="12"/>
      <c r="E94" s="12"/>
      <c r="F94" s="12"/>
      <c r="G94" s="12"/>
      <c r="H94" s="322"/>
      <c r="I94" s="322"/>
      <c r="J94" s="322"/>
      <c r="L94" s="12"/>
      <c r="M94" s="12"/>
      <c r="N94" s="12"/>
    </row>
    <row r="95" spans="1:14" x14ac:dyDescent="0.25">
      <c r="A95" s="12"/>
      <c r="B95" s="12"/>
      <c r="C95" s="44"/>
      <c r="D95" s="12"/>
      <c r="E95" s="12"/>
      <c r="F95" s="12"/>
      <c r="G95" s="12"/>
      <c r="H95" s="322"/>
      <c r="I95" s="322"/>
      <c r="J95" s="322"/>
      <c r="L95" s="12"/>
      <c r="M95" s="12"/>
      <c r="N95" s="12"/>
    </row>
    <row r="96" spans="1:14" x14ac:dyDescent="0.25">
      <c r="A96" s="12"/>
      <c r="B96" s="12"/>
      <c r="C96" s="44"/>
      <c r="D96" s="12"/>
      <c r="E96" s="12"/>
      <c r="F96" s="12"/>
      <c r="G96" s="12"/>
      <c r="H96" s="322"/>
      <c r="I96" s="322"/>
      <c r="J96" s="322"/>
      <c r="L96" s="12"/>
      <c r="M96" s="12"/>
      <c r="N96" s="12"/>
    </row>
    <row r="97" spans="1:14" x14ac:dyDescent="0.25">
      <c r="A97" s="12"/>
      <c r="B97" s="12"/>
      <c r="C97" s="44"/>
      <c r="D97" s="12"/>
      <c r="E97" s="12"/>
      <c r="F97" s="12"/>
      <c r="G97" s="12"/>
      <c r="H97" s="322"/>
      <c r="I97" s="322"/>
      <c r="J97" s="322"/>
      <c r="L97" s="12"/>
      <c r="M97" s="12"/>
      <c r="N97" s="12"/>
    </row>
    <row r="98" spans="1:14" x14ac:dyDescent="0.25">
      <c r="A98" s="12"/>
      <c r="B98" s="12"/>
      <c r="C98" s="44"/>
      <c r="D98" s="12"/>
      <c r="E98" s="12"/>
      <c r="F98" s="12"/>
      <c r="G98" s="12"/>
      <c r="H98" s="322"/>
      <c r="I98" s="322"/>
      <c r="J98" s="322"/>
      <c r="L98" s="12"/>
      <c r="M98" s="12"/>
      <c r="N98" s="12"/>
    </row>
    <row r="99" spans="1:14" x14ac:dyDescent="0.25">
      <c r="A99" s="12"/>
      <c r="B99" s="12"/>
      <c r="C99" s="44"/>
      <c r="D99" s="12"/>
      <c r="E99" s="12"/>
      <c r="F99" s="12"/>
      <c r="G99" s="12"/>
      <c r="H99" s="322"/>
      <c r="I99" s="322"/>
      <c r="J99" s="322"/>
      <c r="L99" s="12"/>
      <c r="M99" s="12"/>
      <c r="N99" s="12"/>
    </row>
    <row r="100" spans="1:14" x14ac:dyDescent="0.25">
      <c r="A100" s="12"/>
      <c r="B100" s="12"/>
      <c r="C100" s="44"/>
      <c r="D100" s="12"/>
      <c r="E100" s="12"/>
      <c r="F100" s="12"/>
      <c r="G100" s="12"/>
      <c r="H100" s="322"/>
      <c r="I100" s="322"/>
      <c r="J100" s="322"/>
      <c r="L100" s="12"/>
      <c r="M100" s="12"/>
      <c r="N100" s="12"/>
    </row>
    <row r="101" spans="1:14" x14ac:dyDescent="0.25">
      <c r="A101" s="12"/>
      <c r="B101" s="12"/>
      <c r="C101" s="44"/>
      <c r="D101" s="12"/>
      <c r="E101" s="12"/>
      <c r="F101" s="12"/>
      <c r="G101" s="12"/>
      <c r="H101" s="322"/>
      <c r="I101" s="322"/>
      <c r="J101" s="322"/>
      <c r="L101" s="12"/>
      <c r="M101" s="12"/>
      <c r="N101" s="12"/>
    </row>
    <row r="102" spans="1:14" x14ac:dyDescent="0.25">
      <c r="A102" s="12"/>
      <c r="B102" s="12"/>
      <c r="C102" s="44"/>
      <c r="D102" s="12"/>
      <c r="E102" s="12"/>
      <c r="F102" s="12"/>
      <c r="G102" s="12"/>
      <c r="H102" s="322"/>
      <c r="I102" s="322"/>
      <c r="J102" s="322"/>
      <c r="L102" s="12"/>
      <c r="M102" s="12"/>
      <c r="N102" s="12"/>
    </row>
    <row r="103" spans="1:14" x14ac:dyDescent="0.25">
      <c r="A103" s="12"/>
      <c r="B103" s="12"/>
      <c r="C103" s="44"/>
      <c r="D103" s="12"/>
      <c r="E103" s="12"/>
      <c r="F103" s="12"/>
      <c r="G103" s="12"/>
      <c r="H103" s="322"/>
      <c r="I103" s="322"/>
      <c r="J103" s="322"/>
      <c r="L103" s="12"/>
      <c r="M103" s="12"/>
      <c r="N103" s="12"/>
    </row>
    <row r="104" spans="1:14" x14ac:dyDescent="0.25">
      <c r="A104" s="12"/>
      <c r="B104" s="12"/>
      <c r="C104" s="44"/>
      <c r="D104" s="12"/>
      <c r="E104" s="12"/>
      <c r="F104" s="12"/>
      <c r="G104" s="12"/>
      <c r="H104" s="322"/>
      <c r="I104" s="322"/>
      <c r="J104" s="322"/>
      <c r="L104" s="12"/>
      <c r="M104" s="12"/>
      <c r="N104" s="12"/>
    </row>
    <row r="105" spans="1:14" x14ac:dyDescent="0.25">
      <c r="A105" s="12"/>
      <c r="B105" s="12"/>
      <c r="C105" s="44"/>
      <c r="D105" s="12"/>
      <c r="E105" s="12"/>
      <c r="F105" s="12"/>
      <c r="G105" s="12"/>
      <c r="H105" s="322"/>
      <c r="I105" s="322"/>
      <c r="J105" s="322"/>
      <c r="L105" s="12"/>
      <c r="M105" s="12"/>
      <c r="N105" s="12"/>
    </row>
    <row r="106" spans="1:14" x14ac:dyDescent="0.25">
      <c r="A106" s="12"/>
      <c r="B106" s="12"/>
      <c r="C106" s="44"/>
      <c r="D106" s="12"/>
      <c r="E106" s="12"/>
      <c r="F106" s="12"/>
      <c r="G106" s="12"/>
      <c r="H106" s="322"/>
      <c r="I106" s="322"/>
      <c r="J106" s="322"/>
      <c r="L106" s="12"/>
      <c r="M106" s="12"/>
      <c r="N106" s="12"/>
    </row>
    <row r="107" spans="1:14" x14ac:dyDescent="0.25">
      <c r="A107" s="12"/>
      <c r="B107" s="12"/>
      <c r="C107" s="44"/>
      <c r="D107" s="12"/>
      <c r="E107" s="12"/>
      <c r="F107" s="12"/>
      <c r="G107" s="12"/>
      <c r="H107" s="322"/>
      <c r="I107" s="322"/>
      <c r="J107" s="322"/>
      <c r="L107" s="12"/>
      <c r="M107" s="12"/>
      <c r="N107" s="12"/>
    </row>
    <row r="108" spans="1:14" x14ac:dyDescent="0.25">
      <c r="A108" s="12"/>
      <c r="B108" s="12"/>
      <c r="C108" s="44"/>
      <c r="D108" s="12"/>
      <c r="E108" s="12"/>
      <c r="F108" s="12"/>
      <c r="G108" s="12"/>
      <c r="H108" s="322"/>
      <c r="I108" s="322"/>
      <c r="J108" s="322"/>
      <c r="L108" s="12"/>
      <c r="M108" s="12"/>
      <c r="N108" s="12"/>
    </row>
    <row r="109" spans="1:14" x14ac:dyDescent="0.25">
      <c r="A109" s="12"/>
      <c r="B109" s="12"/>
      <c r="C109" s="44"/>
      <c r="D109" s="12"/>
      <c r="E109" s="12"/>
      <c r="F109" s="12"/>
      <c r="G109" s="12"/>
      <c r="H109" s="322"/>
      <c r="I109" s="322"/>
      <c r="J109" s="322"/>
      <c r="L109" s="12"/>
      <c r="M109" s="12"/>
      <c r="N109" s="12"/>
    </row>
    <row r="110" spans="1:14" x14ac:dyDescent="0.25">
      <c r="A110" s="12"/>
      <c r="B110" s="12"/>
      <c r="C110" s="44"/>
      <c r="D110" s="12"/>
      <c r="E110" s="12"/>
      <c r="F110" s="12"/>
      <c r="G110" s="12"/>
      <c r="H110" s="322"/>
      <c r="I110" s="322"/>
      <c r="J110" s="322"/>
      <c r="L110" s="12"/>
      <c r="M110" s="12"/>
      <c r="N110" s="12"/>
    </row>
    <row r="111" spans="1:14" x14ac:dyDescent="0.25">
      <c r="A111" s="12"/>
      <c r="B111" s="12"/>
      <c r="C111" s="44"/>
      <c r="D111" s="12"/>
      <c r="E111" s="12"/>
      <c r="F111" s="12"/>
      <c r="G111" s="12"/>
      <c r="H111" s="322"/>
      <c r="I111" s="322"/>
      <c r="J111" s="322"/>
      <c r="L111" s="12"/>
      <c r="M111" s="12"/>
      <c r="N111" s="12"/>
    </row>
    <row r="112" spans="1:14" x14ac:dyDescent="0.25">
      <c r="A112" s="12"/>
      <c r="B112" s="12"/>
      <c r="C112" s="44"/>
      <c r="D112" s="12"/>
      <c r="E112" s="12"/>
      <c r="F112" s="12"/>
      <c r="G112" s="12"/>
      <c r="H112" s="322"/>
      <c r="I112" s="322"/>
      <c r="J112" s="322"/>
      <c r="L112" s="12"/>
      <c r="M112" s="12"/>
      <c r="N112" s="12"/>
    </row>
    <row r="113" spans="1:14" x14ac:dyDescent="0.25">
      <c r="A113" s="12"/>
      <c r="B113" s="12"/>
      <c r="C113" s="44"/>
      <c r="D113" s="12"/>
      <c r="E113" s="12"/>
      <c r="F113" s="12"/>
      <c r="G113" s="12"/>
      <c r="H113" s="322"/>
      <c r="I113" s="322"/>
      <c r="J113" s="322"/>
      <c r="L113" s="12"/>
      <c r="M113" s="12"/>
      <c r="N113" s="12"/>
    </row>
    <row r="114" spans="1:14" x14ac:dyDescent="0.25">
      <c r="A114" s="12"/>
      <c r="B114" s="12"/>
      <c r="C114" s="44"/>
      <c r="D114" s="12"/>
      <c r="E114" s="12"/>
      <c r="F114" s="12"/>
      <c r="G114" s="12"/>
      <c r="H114" s="322"/>
      <c r="I114" s="322"/>
      <c r="J114" s="322"/>
      <c r="L114" s="12"/>
      <c r="M114" s="12"/>
      <c r="N114" s="12"/>
    </row>
    <row r="115" spans="1:14" x14ac:dyDescent="0.25">
      <c r="A115" s="12"/>
      <c r="B115" s="12"/>
      <c r="C115" s="44"/>
      <c r="D115" s="12"/>
      <c r="E115" s="12"/>
      <c r="F115" s="12"/>
      <c r="G115" s="12"/>
      <c r="H115" s="322"/>
      <c r="I115" s="322"/>
      <c r="J115" s="322"/>
      <c r="L115" s="12"/>
      <c r="M115" s="12"/>
      <c r="N115" s="12"/>
    </row>
    <row r="116" spans="1:14" x14ac:dyDescent="0.25">
      <c r="A116" s="12"/>
      <c r="B116" s="12"/>
      <c r="C116" s="44"/>
      <c r="D116" s="12"/>
      <c r="E116" s="12"/>
      <c r="F116" s="12"/>
      <c r="G116" s="12"/>
      <c r="H116" s="322"/>
      <c r="I116" s="322"/>
      <c r="J116" s="322"/>
      <c r="L116" s="12"/>
      <c r="M116" s="12"/>
      <c r="N116" s="12"/>
    </row>
    <row r="117" spans="1:14" x14ac:dyDescent="0.25">
      <c r="A117" s="12"/>
      <c r="B117" s="12"/>
      <c r="C117" s="44"/>
      <c r="D117" s="12"/>
      <c r="E117" s="12"/>
      <c r="F117" s="12"/>
      <c r="G117" s="12"/>
      <c r="H117" s="322"/>
      <c r="I117" s="322"/>
      <c r="J117" s="322"/>
      <c r="L117" s="12"/>
      <c r="M117" s="12"/>
      <c r="N117" s="12"/>
    </row>
    <row r="118" spans="1:14" x14ac:dyDescent="0.25">
      <c r="A118" s="12"/>
      <c r="B118" s="12"/>
      <c r="C118" s="44"/>
      <c r="D118" s="12"/>
      <c r="E118" s="12"/>
      <c r="F118" s="12"/>
      <c r="G118" s="12"/>
      <c r="H118" s="322"/>
      <c r="I118" s="322"/>
      <c r="J118" s="322"/>
      <c r="L118" s="12"/>
      <c r="M118" s="12"/>
      <c r="N118" s="12"/>
    </row>
    <row r="119" spans="1:14" x14ac:dyDescent="0.25">
      <c r="A119" s="12"/>
      <c r="B119" s="12"/>
      <c r="C119" s="44"/>
      <c r="D119" s="12"/>
      <c r="E119" s="12"/>
      <c r="F119" s="12"/>
      <c r="G119" s="12"/>
      <c r="H119" s="322"/>
      <c r="I119" s="322"/>
      <c r="J119" s="322"/>
      <c r="L119" s="12"/>
      <c r="M119" s="12"/>
      <c r="N119" s="12"/>
    </row>
    <row r="120" spans="1:14" x14ac:dyDescent="0.25">
      <c r="A120" s="12"/>
      <c r="B120" s="12"/>
      <c r="C120" s="44"/>
      <c r="D120" s="12"/>
      <c r="E120" s="12"/>
      <c r="F120" s="12"/>
      <c r="G120" s="12"/>
      <c r="H120" s="322"/>
      <c r="I120" s="322"/>
      <c r="J120" s="322"/>
      <c r="L120" s="12"/>
      <c r="M120" s="12"/>
      <c r="N120" s="12"/>
    </row>
    <row r="121" spans="1:14" x14ac:dyDescent="0.25">
      <c r="A121" s="12"/>
      <c r="B121" s="12"/>
      <c r="C121" s="44"/>
      <c r="D121" s="12"/>
      <c r="E121" s="12"/>
      <c r="F121" s="12"/>
      <c r="G121" s="12"/>
      <c r="H121" s="322"/>
      <c r="I121" s="322"/>
      <c r="J121" s="322"/>
      <c r="L121" s="12"/>
      <c r="M121" s="12"/>
      <c r="N121" s="12"/>
    </row>
    <row r="122" spans="1:14" x14ac:dyDescent="0.25">
      <c r="A122" s="12"/>
      <c r="B122" s="12"/>
      <c r="C122" s="44"/>
      <c r="D122" s="12"/>
      <c r="E122" s="12"/>
      <c r="F122" s="12"/>
      <c r="G122" s="12"/>
      <c r="H122" s="322"/>
      <c r="I122" s="322"/>
      <c r="J122" s="322"/>
      <c r="L122" s="12"/>
      <c r="M122" s="12"/>
      <c r="N122" s="12"/>
    </row>
    <row r="123" spans="1:14" x14ac:dyDescent="0.25">
      <c r="A123" s="12"/>
      <c r="B123" s="12"/>
      <c r="C123" s="44"/>
      <c r="D123" s="12"/>
      <c r="E123" s="12"/>
      <c r="F123" s="12"/>
      <c r="G123" s="12"/>
      <c r="H123" s="322"/>
      <c r="I123" s="322"/>
      <c r="J123" s="322"/>
      <c r="L123" s="12"/>
      <c r="M123" s="12"/>
      <c r="N123" s="12"/>
    </row>
    <row r="124" spans="1:14" x14ac:dyDescent="0.25">
      <c r="A124" s="12"/>
      <c r="B124" s="12"/>
      <c r="C124" s="44"/>
      <c r="D124" s="12"/>
      <c r="E124" s="12"/>
      <c r="F124" s="12"/>
      <c r="G124" s="12"/>
      <c r="H124" s="322"/>
      <c r="I124" s="322"/>
      <c r="J124" s="322"/>
      <c r="L124" s="12"/>
      <c r="M124" s="12"/>
      <c r="N124" s="12"/>
    </row>
    <row r="125" spans="1:14" x14ac:dyDescent="0.25">
      <c r="A125" s="12"/>
      <c r="B125" s="12"/>
      <c r="C125" s="44"/>
      <c r="D125" s="12"/>
      <c r="E125" s="12"/>
      <c r="F125" s="12"/>
      <c r="G125" s="12"/>
      <c r="H125" s="322"/>
      <c r="I125" s="322"/>
      <c r="J125" s="322"/>
      <c r="L125" s="12"/>
      <c r="M125" s="12"/>
      <c r="N125" s="12"/>
    </row>
    <row r="126" spans="1:14" x14ac:dyDescent="0.25">
      <c r="A126" s="12"/>
      <c r="B126" s="12"/>
      <c r="C126" s="44"/>
      <c r="D126" s="12"/>
      <c r="E126" s="12"/>
      <c r="F126" s="12"/>
      <c r="G126" s="12"/>
      <c r="H126" s="322"/>
      <c r="I126" s="322"/>
      <c r="J126" s="322"/>
      <c r="L126" s="12"/>
      <c r="M126" s="12"/>
      <c r="N126" s="12"/>
    </row>
    <row r="127" spans="1:14" x14ac:dyDescent="0.25">
      <c r="A127" s="12"/>
      <c r="B127" s="12"/>
      <c r="C127" s="44"/>
      <c r="D127" s="12"/>
      <c r="E127" s="12"/>
      <c r="F127" s="12"/>
      <c r="G127" s="12"/>
      <c r="H127" s="322"/>
      <c r="I127" s="322"/>
      <c r="J127" s="322"/>
      <c r="L127" s="12"/>
      <c r="M127" s="12"/>
      <c r="N127" s="12"/>
    </row>
    <row r="128" spans="1:14" x14ac:dyDescent="0.25">
      <c r="A128" s="12"/>
      <c r="B128" s="12"/>
      <c r="C128" s="44"/>
      <c r="D128" s="12"/>
      <c r="E128" s="12"/>
      <c r="F128" s="12"/>
      <c r="G128" s="12"/>
      <c r="H128" s="322"/>
      <c r="I128" s="322"/>
      <c r="J128" s="322"/>
      <c r="L128" s="12"/>
      <c r="M128" s="12"/>
      <c r="N128" s="12"/>
    </row>
    <row r="129" spans="1:14" x14ac:dyDescent="0.25">
      <c r="A129" s="12"/>
      <c r="B129" s="12"/>
      <c r="C129" s="44"/>
      <c r="D129" s="12"/>
      <c r="E129" s="12"/>
      <c r="F129" s="12"/>
      <c r="G129" s="12"/>
      <c r="H129" s="322"/>
      <c r="I129" s="322"/>
      <c r="J129" s="322"/>
      <c r="L129" s="12"/>
      <c r="M129" s="12"/>
      <c r="N129" s="12"/>
    </row>
    <row r="130" spans="1:14" x14ac:dyDescent="0.25">
      <c r="A130" s="12"/>
      <c r="B130" s="12"/>
      <c r="C130" s="44"/>
      <c r="D130" s="12"/>
      <c r="E130" s="12"/>
      <c r="F130" s="12"/>
      <c r="G130" s="12"/>
      <c r="H130" s="322"/>
      <c r="I130" s="322"/>
      <c r="J130" s="322"/>
      <c r="L130" s="12"/>
      <c r="M130" s="12"/>
      <c r="N130" s="12"/>
    </row>
    <row r="131" spans="1:14" x14ac:dyDescent="0.25">
      <c r="A131" s="12"/>
      <c r="B131" s="12"/>
      <c r="C131" s="44"/>
      <c r="D131" s="12"/>
      <c r="E131" s="12"/>
      <c r="F131" s="12"/>
      <c r="G131" s="12"/>
      <c r="H131" s="322"/>
      <c r="I131" s="322"/>
      <c r="J131" s="322"/>
      <c r="L131" s="12"/>
      <c r="M131" s="12"/>
      <c r="N131" s="12"/>
    </row>
    <row r="132" spans="1:14" x14ac:dyDescent="0.25">
      <c r="A132" s="12"/>
      <c r="B132" s="12"/>
      <c r="C132" s="44"/>
      <c r="D132" s="12"/>
      <c r="E132" s="12"/>
      <c r="F132" s="12"/>
      <c r="G132" s="12"/>
      <c r="H132" s="322"/>
      <c r="I132" s="322"/>
      <c r="J132" s="322"/>
      <c r="L132" s="12"/>
      <c r="M132" s="12"/>
      <c r="N132" s="12"/>
    </row>
    <row r="133" spans="1:14" x14ac:dyDescent="0.25">
      <c r="A133" s="12"/>
      <c r="B133" s="12"/>
      <c r="C133" s="44"/>
      <c r="D133" s="12"/>
      <c r="E133" s="12"/>
      <c r="F133" s="12"/>
      <c r="G133" s="12"/>
      <c r="H133" s="322"/>
      <c r="I133" s="322"/>
      <c r="J133" s="322"/>
      <c r="L133" s="12"/>
      <c r="M133" s="12"/>
      <c r="N133" s="12"/>
    </row>
    <row r="134" spans="1:14" x14ac:dyDescent="0.25">
      <c r="A134" s="12"/>
      <c r="B134" s="12"/>
      <c r="C134" s="44"/>
      <c r="D134" s="12"/>
      <c r="E134" s="12"/>
      <c r="F134" s="12"/>
      <c r="G134" s="12"/>
      <c r="H134" s="322"/>
      <c r="I134" s="322"/>
      <c r="J134" s="322"/>
      <c r="L134" s="12"/>
      <c r="M134" s="12"/>
      <c r="N134" s="12"/>
    </row>
    <row r="135" spans="1:14" x14ac:dyDescent="0.25">
      <c r="A135" s="12"/>
      <c r="B135" s="12"/>
      <c r="C135" s="44"/>
      <c r="D135" s="12"/>
      <c r="E135" s="12"/>
      <c r="F135" s="12"/>
      <c r="G135" s="12"/>
      <c r="H135" s="322"/>
      <c r="I135" s="322"/>
      <c r="J135" s="322"/>
      <c r="L135" s="12"/>
      <c r="M135" s="12"/>
      <c r="N135" s="12"/>
    </row>
    <row r="136" spans="1:14" x14ac:dyDescent="0.25">
      <c r="A136" s="12"/>
      <c r="B136" s="12"/>
      <c r="C136" s="44"/>
      <c r="D136" s="12"/>
      <c r="E136" s="12"/>
      <c r="F136" s="12"/>
      <c r="G136" s="12"/>
      <c r="H136" s="322"/>
      <c r="I136" s="322"/>
      <c r="J136" s="322"/>
      <c r="L136" s="12"/>
      <c r="M136" s="12"/>
      <c r="N136" s="12"/>
    </row>
    <row r="137" spans="1:14" x14ac:dyDescent="0.25">
      <c r="A137" s="12"/>
      <c r="B137" s="12"/>
      <c r="C137" s="44"/>
      <c r="D137" s="12"/>
      <c r="E137" s="12"/>
      <c r="F137" s="12"/>
      <c r="G137" s="12"/>
      <c r="H137" s="322"/>
      <c r="I137" s="322"/>
      <c r="J137" s="322"/>
      <c r="L137" s="12"/>
      <c r="M137" s="12"/>
      <c r="N137" s="12"/>
    </row>
    <row r="138" spans="1:14" x14ac:dyDescent="0.25">
      <c r="A138" s="12"/>
      <c r="B138" s="12"/>
      <c r="C138" s="44"/>
      <c r="D138" s="12"/>
      <c r="E138" s="12"/>
      <c r="F138" s="12"/>
      <c r="G138" s="12"/>
      <c r="H138" s="322"/>
      <c r="I138" s="322"/>
      <c r="J138" s="322"/>
      <c r="L138" s="12"/>
      <c r="M138" s="12"/>
      <c r="N138" s="12"/>
    </row>
    <row r="139" spans="1:14" x14ac:dyDescent="0.25">
      <c r="A139" s="12"/>
      <c r="B139" s="12"/>
      <c r="C139" s="44"/>
      <c r="D139" s="12"/>
      <c r="E139" s="12"/>
      <c r="F139" s="12"/>
      <c r="G139" s="12"/>
      <c r="H139" s="322"/>
      <c r="I139" s="322"/>
      <c r="J139" s="322"/>
      <c r="L139" s="12"/>
      <c r="M139" s="12"/>
      <c r="N139" s="12"/>
    </row>
    <row r="140" spans="1:14" x14ac:dyDescent="0.25">
      <c r="A140" s="12"/>
      <c r="B140" s="12"/>
      <c r="C140" s="44"/>
      <c r="D140" s="12"/>
      <c r="E140" s="12"/>
      <c r="F140" s="12"/>
      <c r="G140" s="12"/>
      <c r="H140" s="322"/>
      <c r="I140" s="322"/>
      <c r="J140" s="322"/>
      <c r="L140" s="12"/>
      <c r="M140" s="12"/>
      <c r="N140" s="12"/>
    </row>
    <row r="141" spans="1:14" x14ac:dyDescent="0.25">
      <c r="A141" s="12"/>
      <c r="B141" s="12"/>
      <c r="C141" s="44"/>
      <c r="D141" s="12"/>
      <c r="E141" s="12"/>
      <c r="F141" s="12"/>
      <c r="G141" s="12"/>
      <c r="H141" s="322"/>
      <c r="I141" s="322"/>
      <c r="J141" s="322"/>
      <c r="L141" s="12"/>
      <c r="M141" s="12"/>
      <c r="N141" s="12"/>
    </row>
    <row r="142" spans="1:14" x14ac:dyDescent="0.25">
      <c r="A142" s="12"/>
      <c r="B142" s="12"/>
      <c r="C142" s="44"/>
      <c r="D142" s="12"/>
      <c r="E142" s="12"/>
      <c r="F142" s="12"/>
      <c r="G142" s="12"/>
      <c r="H142" s="322"/>
      <c r="I142" s="322"/>
      <c r="J142" s="322"/>
      <c r="L142" s="12"/>
      <c r="M142" s="12"/>
      <c r="N142" s="12"/>
    </row>
    <row r="143" spans="1:14" x14ac:dyDescent="0.25">
      <c r="A143" s="12"/>
      <c r="B143" s="12"/>
      <c r="C143" s="44"/>
      <c r="D143" s="12"/>
      <c r="E143" s="12"/>
      <c r="F143" s="12"/>
      <c r="G143" s="12"/>
      <c r="H143" s="322"/>
      <c r="I143" s="322"/>
      <c r="J143" s="322"/>
      <c r="L143" s="12"/>
      <c r="M143" s="12"/>
      <c r="N143" s="12"/>
    </row>
    <row r="144" spans="1:14" x14ac:dyDescent="0.25">
      <c r="A144" s="12"/>
      <c r="B144" s="12"/>
      <c r="C144" s="44"/>
      <c r="D144" s="12"/>
      <c r="E144" s="12"/>
      <c r="F144" s="12"/>
      <c r="G144" s="12"/>
      <c r="H144" s="322"/>
      <c r="I144" s="322"/>
      <c r="J144" s="322"/>
      <c r="L144" s="12"/>
      <c r="M144" s="12"/>
      <c r="N144" s="12"/>
    </row>
    <row r="145" spans="1:14" x14ac:dyDescent="0.25">
      <c r="A145" s="12"/>
      <c r="B145" s="12"/>
      <c r="C145" s="44"/>
      <c r="D145" s="12"/>
      <c r="E145" s="12"/>
      <c r="F145" s="12"/>
      <c r="G145" s="12"/>
      <c r="H145" s="322"/>
      <c r="I145" s="322"/>
      <c r="J145" s="322"/>
      <c r="L145" s="12"/>
      <c r="M145" s="12"/>
      <c r="N145" s="12"/>
    </row>
    <row r="146" spans="1:14" x14ac:dyDescent="0.25">
      <c r="A146" s="12"/>
      <c r="B146" s="12"/>
      <c r="C146" s="44"/>
      <c r="D146" s="12"/>
      <c r="E146" s="12"/>
      <c r="F146" s="12"/>
      <c r="G146" s="12"/>
      <c r="H146" s="322"/>
      <c r="I146" s="322"/>
      <c r="J146" s="322"/>
      <c r="L146" s="12"/>
      <c r="M146" s="12"/>
      <c r="N146" s="12"/>
    </row>
    <row r="147" spans="1:14" x14ac:dyDescent="0.25">
      <c r="A147" s="12"/>
      <c r="B147" s="12"/>
      <c r="C147" s="44"/>
      <c r="D147" s="12"/>
      <c r="E147" s="12"/>
      <c r="F147" s="12"/>
      <c r="G147" s="12"/>
      <c r="H147" s="322"/>
      <c r="I147" s="322"/>
      <c r="J147" s="322"/>
      <c r="L147" s="12"/>
      <c r="M147" s="12"/>
      <c r="N147" s="12"/>
    </row>
    <row r="148" spans="1:14" x14ac:dyDescent="0.25">
      <c r="A148" s="12"/>
      <c r="B148" s="12"/>
      <c r="C148" s="44"/>
      <c r="D148" s="12"/>
      <c r="E148" s="12"/>
      <c r="F148" s="12"/>
      <c r="G148" s="12"/>
      <c r="H148" s="322"/>
      <c r="I148" s="322"/>
      <c r="J148" s="322"/>
      <c r="L148" s="12"/>
      <c r="M148" s="12"/>
      <c r="N148" s="12"/>
    </row>
    <row r="149" spans="1:14" x14ac:dyDescent="0.25">
      <c r="A149" s="12"/>
      <c r="B149" s="12"/>
      <c r="C149" s="44"/>
      <c r="D149" s="12"/>
      <c r="E149" s="12"/>
      <c r="F149" s="12"/>
      <c r="G149" s="12"/>
      <c r="H149" s="322"/>
      <c r="I149" s="322"/>
      <c r="J149" s="322"/>
      <c r="L149" s="12"/>
      <c r="M149" s="12"/>
      <c r="N149" s="12"/>
    </row>
    <row r="150" spans="1:14" x14ac:dyDescent="0.25">
      <c r="A150" s="12"/>
      <c r="B150" s="12"/>
      <c r="C150" s="44"/>
      <c r="D150" s="12"/>
      <c r="E150" s="12"/>
      <c r="F150" s="12"/>
      <c r="G150" s="12"/>
      <c r="H150" s="322"/>
      <c r="I150" s="322"/>
      <c r="J150" s="322"/>
      <c r="L150" s="12"/>
      <c r="M150" s="12"/>
      <c r="N150" s="12"/>
    </row>
    <row r="151" spans="1:14" x14ac:dyDescent="0.25">
      <c r="A151" s="12"/>
      <c r="B151" s="12"/>
      <c r="C151" s="44"/>
      <c r="D151" s="12"/>
      <c r="E151" s="12"/>
      <c r="F151" s="12"/>
      <c r="G151" s="12"/>
      <c r="H151" s="322"/>
      <c r="I151" s="322"/>
      <c r="J151" s="322"/>
      <c r="L151" s="12"/>
      <c r="M151" s="12"/>
      <c r="N151" s="12"/>
    </row>
    <row r="152" spans="1:14" x14ac:dyDescent="0.25">
      <c r="A152" s="12"/>
      <c r="B152" s="12"/>
      <c r="C152" s="44"/>
      <c r="D152" s="12"/>
      <c r="E152" s="12"/>
      <c r="F152" s="12"/>
      <c r="G152" s="12"/>
      <c r="H152" s="322"/>
      <c r="I152" s="322"/>
      <c r="J152" s="322"/>
      <c r="L152" s="12"/>
      <c r="M152" s="12"/>
      <c r="N152" s="12"/>
    </row>
    <row r="153" spans="1:14" x14ac:dyDescent="0.25">
      <c r="A153" s="12"/>
      <c r="B153" s="12"/>
      <c r="C153" s="44"/>
      <c r="D153" s="12"/>
      <c r="E153" s="12"/>
      <c r="F153" s="12"/>
      <c r="G153" s="12"/>
      <c r="H153" s="322"/>
      <c r="I153" s="322"/>
      <c r="J153" s="322"/>
      <c r="L153" s="12"/>
      <c r="M153" s="12"/>
      <c r="N153" s="12"/>
    </row>
    <row r="154" spans="1:14" x14ac:dyDescent="0.25">
      <c r="A154" s="12"/>
      <c r="B154" s="12"/>
      <c r="C154" s="44"/>
      <c r="D154" s="12"/>
      <c r="E154" s="12"/>
      <c r="F154" s="12"/>
      <c r="G154" s="12"/>
      <c r="H154" s="322"/>
      <c r="I154" s="322"/>
      <c r="J154" s="322"/>
      <c r="L154" s="12"/>
      <c r="M154" s="12"/>
      <c r="N154" s="12"/>
    </row>
    <row r="155" spans="1:14" x14ac:dyDescent="0.25">
      <c r="A155" s="12"/>
      <c r="B155" s="12"/>
      <c r="C155" s="44"/>
      <c r="D155" s="12"/>
      <c r="E155" s="12"/>
      <c r="F155" s="12"/>
      <c r="G155" s="12"/>
      <c r="H155" s="322"/>
      <c r="I155" s="322"/>
      <c r="J155" s="322"/>
      <c r="L155" s="12"/>
      <c r="M155" s="12"/>
      <c r="N155" s="12"/>
    </row>
    <row r="156" spans="1:14" x14ac:dyDescent="0.25">
      <c r="A156" s="12"/>
      <c r="B156" s="12"/>
      <c r="C156" s="44"/>
      <c r="D156" s="12"/>
      <c r="E156" s="12"/>
      <c r="F156" s="12"/>
      <c r="G156" s="12"/>
      <c r="H156" s="322"/>
      <c r="I156" s="322"/>
      <c r="J156" s="322"/>
      <c r="L156" s="12"/>
      <c r="M156" s="12"/>
      <c r="N156" s="12"/>
    </row>
    <row r="157" spans="1:14" x14ac:dyDescent="0.25">
      <c r="A157" s="12"/>
      <c r="B157" s="12"/>
      <c r="C157" s="44"/>
      <c r="D157" s="12"/>
      <c r="E157" s="12"/>
      <c r="F157" s="12"/>
      <c r="G157" s="12"/>
      <c r="H157" s="322"/>
      <c r="I157" s="322"/>
      <c r="J157" s="322"/>
      <c r="L157" s="12"/>
      <c r="M157" s="12"/>
      <c r="N157" s="12"/>
    </row>
    <row r="158" spans="1:14" x14ac:dyDescent="0.25">
      <c r="A158" s="12"/>
      <c r="B158" s="12"/>
      <c r="C158" s="44"/>
      <c r="D158" s="12"/>
      <c r="E158" s="12"/>
      <c r="F158" s="12"/>
      <c r="G158" s="12"/>
      <c r="H158" s="322"/>
      <c r="I158" s="322"/>
      <c r="J158" s="322"/>
      <c r="L158" s="12"/>
      <c r="M158" s="12"/>
      <c r="N158" s="12"/>
    </row>
    <row r="159" spans="1:14" x14ac:dyDescent="0.25">
      <c r="A159" s="12"/>
      <c r="B159" s="12"/>
      <c r="C159" s="44"/>
      <c r="D159" s="12"/>
      <c r="E159" s="12"/>
      <c r="F159" s="12"/>
      <c r="G159" s="12"/>
      <c r="H159" s="322"/>
      <c r="I159" s="322"/>
      <c r="J159" s="322"/>
      <c r="L159" s="12"/>
      <c r="M159" s="12"/>
      <c r="N159" s="12"/>
    </row>
    <row r="160" spans="1:14" x14ac:dyDescent="0.25">
      <c r="A160" s="12"/>
      <c r="B160" s="12"/>
      <c r="C160" s="44"/>
      <c r="D160" s="12"/>
      <c r="E160" s="12"/>
      <c r="F160" s="12"/>
      <c r="G160" s="12"/>
      <c r="H160" s="322"/>
      <c r="I160" s="322"/>
      <c r="J160" s="322"/>
      <c r="L160" s="12"/>
      <c r="M160" s="12"/>
      <c r="N160" s="12"/>
    </row>
    <row r="161" spans="3:3" x14ac:dyDescent="0.25">
      <c r="C161" s="45"/>
    </row>
    <row r="162" spans="3:3" x14ac:dyDescent="0.25">
      <c r="C162" s="45"/>
    </row>
    <row r="163" spans="3:3" x14ac:dyDescent="0.25">
      <c r="C163" s="45"/>
    </row>
    <row r="164" spans="3:3" x14ac:dyDescent="0.25">
      <c r="C164" s="45"/>
    </row>
    <row r="165" spans="3:3" x14ac:dyDescent="0.25">
      <c r="C165" s="45"/>
    </row>
    <row r="166" spans="3:3" x14ac:dyDescent="0.25">
      <c r="C166" s="45"/>
    </row>
    <row r="167" spans="3:3" x14ac:dyDescent="0.25">
      <c r="C167" s="45"/>
    </row>
    <row r="168" spans="3:3" x14ac:dyDescent="0.25">
      <c r="C168" s="45"/>
    </row>
    <row r="169" spans="3:3" x14ac:dyDescent="0.25">
      <c r="C169" s="45"/>
    </row>
    <row r="170" spans="3:3" x14ac:dyDescent="0.25">
      <c r="C170" s="45"/>
    </row>
    <row r="171" spans="3:3" x14ac:dyDescent="0.25">
      <c r="C171" s="45"/>
    </row>
    <row r="172" spans="3:3" x14ac:dyDescent="0.25">
      <c r="C172" s="45"/>
    </row>
    <row r="173" spans="3:3" x14ac:dyDescent="0.25">
      <c r="C173" s="45"/>
    </row>
    <row r="174" spans="3:3" x14ac:dyDescent="0.25">
      <c r="C174" s="45"/>
    </row>
    <row r="175" spans="3:3" x14ac:dyDescent="0.25">
      <c r="C175" s="45"/>
    </row>
    <row r="176" spans="3:3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</sheetData>
  <mergeCells count="36">
    <mergeCell ref="B14:O14"/>
    <mergeCell ref="B7:O7"/>
    <mergeCell ref="B8:O8"/>
    <mergeCell ref="O19:O20"/>
    <mergeCell ref="E18:G18"/>
    <mergeCell ref="E19:F19"/>
    <mergeCell ref="B6:O6"/>
    <mergeCell ref="B11:O11"/>
    <mergeCell ref="B12:O12"/>
    <mergeCell ref="C18:C20"/>
    <mergeCell ref="B44:O44"/>
    <mergeCell ref="B33:O33"/>
    <mergeCell ref="B21:O21"/>
    <mergeCell ref="B26:O26"/>
    <mergeCell ref="B36:O36"/>
    <mergeCell ref="B13:O13"/>
    <mergeCell ref="D18:D20"/>
    <mergeCell ref="K19:K20"/>
    <mergeCell ref="G19:G20"/>
    <mergeCell ref="I19:J19"/>
    <mergeCell ref="H18:H20"/>
    <mergeCell ref="B1:O1"/>
    <mergeCell ref="B2:O2"/>
    <mergeCell ref="B3:O3"/>
    <mergeCell ref="B4:O4"/>
    <mergeCell ref="B5:O5"/>
    <mergeCell ref="B9:O9"/>
    <mergeCell ref="B10:O10"/>
    <mergeCell ref="B47:O47"/>
    <mergeCell ref="A16:O16"/>
    <mergeCell ref="L18:L20"/>
    <mergeCell ref="M18:O18"/>
    <mergeCell ref="M19:N19"/>
    <mergeCell ref="I18:K18"/>
    <mergeCell ref="A18:A20"/>
    <mergeCell ref="B18:B20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4"/>
  <sheetViews>
    <sheetView showZeros="0" workbookViewId="0">
      <selection activeCell="X21" sqref="X21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495" t="s">
        <v>376</v>
      </c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</row>
    <row r="2" spans="1:15" x14ac:dyDescent="0.25">
      <c r="B2" s="495" t="s">
        <v>375</v>
      </c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</row>
    <row r="3" spans="1:15" x14ac:dyDescent="0.25">
      <c r="B3" s="495" t="s">
        <v>374</v>
      </c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  <c r="O3" s="495"/>
    </row>
    <row r="4" spans="1:15" x14ac:dyDescent="0.25">
      <c r="B4" s="495" t="s">
        <v>393</v>
      </c>
      <c r="C4" s="495"/>
      <c r="D4" s="495"/>
      <c r="E4" s="495"/>
      <c r="F4" s="495"/>
      <c r="G4" s="495"/>
      <c r="H4" s="495"/>
      <c r="I4" s="495"/>
      <c r="J4" s="495"/>
      <c r="K4" s="495"/>
      <c r="L4" s="495"/>
      <c r="M4" s="495"/>
      <c r="N4" s="495"/>
      <c r="O4" s="495"/>
    </row>
    <row r="5" spans="1:15" ht="15" customHeight="1" x14ac:dyDescent="0.25">
      <c r="B5" s="496" t="s">
        <v>372</v>
      </c>
      <c r="C5" s="496"/>
      <c r="D5" s="496"/>
      <c r="E5" s="496"/>
      <c r="F5" s="496"/>
      <c r="G5" s="496"/>
      <c r="H5" s="496"/>
      <c r="I5" s="496"/>
      <c r="J5" s="496"/>
      <c r="K5" s="496"/>
      <c r="L5" s="496"/>
      <c r="M5" s="496"/>
      <c r="N5" s="496"/>
      <c r="O5" s="496"/>
    </row>
    <row r="6" spans="1:15" ht="15" customHeight="1" x14ac:dyDescent="0.25">
      <c r="B6" s="496" t="s">
        <v>378</v>
      </c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6"/>
      <c r="O6" s="496"/>
    </row>
    <row r="7" spans="1:15" x14ac:dyDescent="0.25">
      <c r="B7" s="496" t="s">
        <v>486</v>
      </c>
      <c r="C7" s="496"/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O7" s="496"/>
    </row>
    <row r="8" spans="1:15" ht="15" customHeight="1" x14ac:dyDescent="0.25">
      <c r="B8" s="496" t="s">
        <v>487</v>
      </c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</row>
    <row r="9" spans="1:15" x14ac:dyDescent="0.25">
      <c r="E9" s="3"/>
      <c r="F9" s="3"/>
      <c r="G9" s="3"/>
      <c r="H9" s="3"/>
      <c r="I9" s="3"/>
      <c r="J9" s="3"/>
      <c r="K9" s="3"/>
      <c r="L9" s="3"/>
      <c r="M9" s="3"/>
      <c r="N9" s="3"/>
    </row>
    <row r="10" spans="1:15" ht="30" customHeight="1" x14ac:dyDescent="0.25">
      <c r="A10" s="414" t="s">
        <v>264</v>
      </c>
      <c r="B10" s="414"/>
      <c r="C10" s="414"/>
      <c r="D10" s="414"/>
      <c r="E10" s="414"/>
      <c r="F10" s="414"/>
      <c r="G10" s="414"/>
      <c r="H10" s="414"/>
      <c r="I10" s="414"/>
      <c r="J10" s="414"/>
      <c r="K10" s="414"/>
      <c r="L10" s="414"/>
      <c r="M10" s="414"/>
      <c r="N10" s="414"/>
      <c r="O10" s="414"/>
    </row>
    <row r="11" spans="1:15" ht="18.75" customHeight="1" x14ac:dyDescent="0.25">
      <c r="A11" s="253"/>
      <c r="B11" s="253"/>
      <c r="C11" s="253"/>
      <c r="D11" s="252"/>
      <c r="E11" s="252"/>
      <c r="F11" s="252"/>
      <c r="G11" s="252"/>
      <c r="H11" s="252"/>
      <c r="I11" s="252"/>
      <c r="J11" s="252"/>
      <c r="K11" s="252"/>
      <c r="L11" s="252"/>
      <c r="M11" s="252"/>
      <c r="N11" s="252"/>
      <c r="O11" s="4" t="s">
        <v>185</v>
      </c>
    </row>
    <row r="12" spans="1:15" x14ac:dyDescent="0.25">
      <c r="A12" s="430" t="s">
        <v>5</v>
      </c>
      <c r="B12" s="433" t="s">
        <v>495</v>
      </c>
      <c r="C12" s="433" t="s">
        <v>60</v>
      </c>
      <c r="D12" s="416" t="s">
        <v>420</v>
      </c>
      <c r="E12" s="420" t="s">
        <v>213</v>
      </c>
      <c r="F12" s="420"/>
      <c r="G12" s="421"/>
      <c r="H12" s="436" t="s">
        <v>422</v>
      </c>
      <c r="I12" s="439" t="s">
        <v>213</v>
      </c>
      <c r="J12" s="440"/>
      <c r="K12" s="441"/>
      <c r="L12" s="415" t="s">
        <v>0</v>
      </c>
      <c r="M12" s="423" t="s">
        <v>213</v>
      </c>
      <c r="N12" s="424"/>
      <c r="O12" s="425"/>
    </row>
    <row r="13" spans="1:15" x14ac:dyDescent="0.25">
      <c r="A13" s="431"/>
      <c r="B13" s="434"/>
      <c r="C13" s="434"/>
      <c r="D13" s="417"/>
      <c r="E13" s="421" t="s">
        <v>1</v>
      </c>
      <c r="F13" s="443"/>
      <c r="G13" s="422" t="s">
        <v>2</v>
      </c>
      <c r="H13" s="437"/>
      <c r="I13" s="442" t="s">
        <v>1</v>
      </c>
      <c r="J13" s="442"/>
      <c r="K13" s="409" t="s">
        <v>2</v>
      </c>
      <c r="L13" s="415"/>
      <c r="M13" s="415" t="s">
        <v>1</v>
      </c>
      <c r="N13" s="415"/>
      <c r="O13" s="406" t="s">
        <v>2</v>
      </c>
    </row>
    <row r="14" spans="1:15" ht="29.25" customHeight="1" x14ac:dyDescent="0.25">
      <c r="A14" s="432"/>
      <c r="B14" s="435"/>
      <c r="C14" s="435"/>
      <c r="D14" s="418"/>
      <c r="E14" s="226" t="s">
        <v>3</v>
      </c>
      <c r="F14" s="225" t="s">
        <v>4</v>
      </c>
      <c r="G14" s="416"/>
      <c r="H14" s="438"/>
      <c r="I14" s="224" t="s">
        <v>3</v>
      </c>
      <c r="J14" s="223" t="s">
        <v>4</v>
      </c>
      <c r="K14" s="436"/>
      <c r="L14" s="468"/>
      <c r="M14" s="160" t="s">
        <v>3</v>
      </c>
      <c r="N14" s="159" t="s">
        <v>4</v>
      </c>
      <c r="O14" s="433"/>
    </row>
    <row r="15" spans="1:15" ht="15.75" customHeight="1" x14ac:dyDescent="0.25">
      <c r="A15" s="5" t="s">
        <v>78</v>
      </c>
      <c r="B15" s="413" t="s">
        <v>6</v>
      </c>
      <c r="C15" s="413"/>
      <c r="D15" s="413"/>
      <c r="E15" s="413"/>
      <c r="F15" s="413"/>
      <c r="G15" s="413"/>
      <c r="H15" s="413"/>
      <c r="I15" s="413"/>
      <c r="J15" s="413"/>
      <c r="K15" s="413"/>
      <c r="L15" s="413"/>
      <c r="M15" s="413"/>
      <c r="N15" s="413"/>
      <c r="O15" s="413"/>
    </row>
    <row r="16" spans="1:15" ht="15" customHeight="1" x14ac:dyDescent="0.25">
      <c r="A16" s="5" t="s">
        <v>198</v>
      </c>
      <c r="B16" s="12" t="s">
        <v>20</v>
      </c>
      <c r="C16" s="76"/>
      <c r="D16" s="194">
        <f t="shared" ref="D16:D40" si="0">E16+G16</f>
        <v>161545</v>
      </c>
      <c r="E16" s="194">
        <f t="shared" ref="E16:O16" si="1">E17+E20</f>
        <v>156937</v>
      </c>
      <c r="F16" s="194">
        <f t="shared" si="1"/>
        <v>0</v>
      </c>
      <c r="G16" s="194">
        <f t="shared" si="1"/>
        <v>4608</v>
      </c>
      <c r="H16" s="195">
        <f t="shared" si="1"/>
        <v>0</v>
      </c>
      <c r="I16" s="195">
        <f t="shared" si="1"/>
        <v>0</v>
      </c>
      <c r="J16" s="195">
        <f t="shared" si="1"/>
        <v>0</v>
      </c>
      <c r="K16" s="195">
        <f t="shared" si="1"/>
        <v>0</v>
      </c>
      <c r="L16" s="77">
        <f t="shared" si="1"/>
        <v>161545</v>
      </c>
      <c r="M16" s="77">
        <f t="shared" si="1"/>
        <v>156937</v>
      </c>
      <c r="N16" s="77">
        <f t="shared" si="1"/>
        <v>0</v>
      </c>
      <c r="O16" s="77">
        <f t="shared" si="1"/>
        <v>4608</v>
      </c>
    </row>
    <row r="17" spans="1:17" ht="15" customHeight="1" x14ac:dyDescent="0.25">
      <c r="A17" s="11"/>
      <c r="B17" s="12"/>
      <c r="C17" s="7" t="s">
        <v>9</v>
      </c>
      <c r="D17" s="191">
        <f t="shared" si="0"/>
        <v>5398</v>
      </c>
      <c r="E17" s="191">
        <f>E19+E18</f>
        <v>790</v>
      </c>
      <c r="F17" s="191">
        <f>F19+F18</f>
        <v>0</v>
      </c>
      <c r="G17" s="191">
        <f>G19+G18</f>
        <v>4608</v>
      </c>
      <c r="H17" s="190">
        <f>I17+K17</f>
        <v>0</v>
      </c>
      <c r="I17" s="190"/>
      <c r="J17" s="190"/>
      <c r="K17" s="190"/>
      <c r="L17" s="8">
        <f>M17+O17</f>
        <v>5398</v>
      </c>
      <c r="M17" s="8">
        <f t="shared" ref="M17:O21" si="2">E17+I17</f>
        <v>790</v>
      </c>
      <c r="N17" s="8">
        <f t="shared" si="2"/>
        <v>0</v>
      </c>
      <c r="O17" s="8">
        <f t="shared" si="2"/>
        <v>4608</v>
      </c>
    </row>
    <row r="18" spans="1:17" ht="15" customHeight="1" x14ac:dyDescent="0.25">
      <c r="A18" s="11"/>
      <c r="B18" s="110" t="s">
        <v>250</v>
      </c>
      <c r="C18" s="7" t="s">
        <v>9</v>
      </c>
      <c r="D18" s="191">
        <f t="shared" si="0"/>
        <v>4608</v>
      </c>
      <c r="E18" s="191"/>
      <c r="F18" s="191"/>
      <c r="G18" s="191">
        <v>4608</v>
      </c>
      <c r="H18" s="190">
        <f>I18+K18</f>
        <v>0</v>
      </c>
      <c r="I18" s="190"/>
      <c r="J18" s="190"/>
      <c r="K18" s="190"/>
      <c r="L18" s="8">
        <f>M18+O18</f>
        <v>4608</v>
      </c>
      <c r="M18" s="8">
        <f t="shared" si="2"/>
        <v>0</v>
      </c>
      <c r="N18" s="8">
        <f t="shared" si="2"/>
        <v>0</v>
      </c>
      <c r="O18" s="8">
        <f t="shared" si="2"/>
        <v>4608</v>
      </c>
      <c r="P18" s="491"/>
      <c r="Q18" s="491"/>
    </row>
    <row r="19" spans="1:17" s="24" customFormat="1" ht="15" customHeight="1" x14ac:dyDescent="0.25">
      <c r="A19" s="111"/>
      <c r="B19" s="112" t="s">
        <v>251</v>
      </c>
      <c r="C19" s="7" t="s">
        <v>9</v>
      </c>
      <c r="D19" s="201">
        <f t="shared" si="0"/>
        <v>790</v>
      </c>
      <c r="E19" s="201">
        <v>790</v>
      </c>
      <c r="F19" s="201"/>
      <c r="G19" s="201"/>
      <c r="H19" s="190">
        <f>I19+K19</f>
        <v>0</v>
      </c>
      <c r="I19" s="190"/>
      <c r="J19" s="190"/>
      <c r="K19" s="190"/>
      <c r="L19" s="8">
        <f>M19+O19</f>
        <v>790</v>
      </c>
      <c r="M19" s="8">
        <f t="shared" si="2"/>
        <v>790</v>
      </c>
      <c r="N19" s="8">
        <f t="shared" si="2"/>
        <v>0</v>
      </c>
      <c r="O19" s="8">
        <f t="shared" si="2"/>
        <v>0</v>
      </c>
      <c r="P19" s="222" t="s">
        <v>389</v>
      </c>
      <c r="Q19" s="221">
        <f>L17+L22+L24+L26+L28+L30+L32+L34+L36+L38</f>
        <v>21294</v>
      </c>
    </row>
    <row r="20" spans="1:17" s="114" customFormat="1" ht="15.75" customHeight="1" x14ac:dyDescent="0.25">
      <c r="A20" s="29"/>
      <c r="B20" s="113"/>
      <c r="C20" s="51" t="s">
        <v>25</v>
      </c>
      <c r="D20" s="191">
        <f t="shared" si="0"/>
        <v>156147</v>
      </c>
      <c r="E20" s="191">
        <f>E21</f>
        <v>156147</v>
      </c>
      <c r="F20" s="191">
        <f>F21</f>
        <v>0</v>
      </c>
      <c r="G20" s="191">
        <f>G21</f>
        <v>0</v>
      </c>
      <c r="H20" s="190">
        <f>I20+K20</f>
        <v>0</v>
      </c>
      <c r="I20" s="190"/>
      <c r="J20" s="190"/>
      <c r="K20" s="190"/>
      <c r="L20" s="8">
        <f>M20+O20</f>
        <v>156147</v>
      </c>
      <c r="M20" s="8">
        <f t="shared" si="2"/>
        <v>156147</v>
      </c>
      <c r="N20" s="8">
        <f t="shared" si="2"/>
        <v>0</v>
      </c>
      <c r="O20" s="8">
        <f t="shared" si="2"/>
        <v>0</v>
      </c>
      <c r="P20" s="222" t="s">
        <v>388</v>
      </c>
      <c r="Q20" s="221"/>
    </row>
    <row r="21" spans="1:17" s="117" customFormat="1" ht="15" customHeight="1" x14ac:dyDescent="0.25">
      <c r="A21" s="115"/>
      <c r="B21" s="116" t="s">
        <v>250</v>
      </c>
      <c r="C21" s="51" t="s">
        <v>25</v>
      </c>
      <c r="D21" s="201">
        <f t="shared" si="0"/>
        <v>156147</v>
      </c>
      <c r="E21" s="201">
        <v>156147</v>
      </c>
      <c r="F21" s="201"/>
      <c r="G21" s="201"/>
      <c r="H21" s="190">
        <f>I21+K21</f>
        <v>0</v>
      </c>
      <c r="I21" s="190"/>
      <c r="J21" s="190"/>
      <c r="K21" s="190"/>
      <c r="L21" s="8">
        <f>M21+O21</f>
        <v>156147</v>
      </c>
      <c r="M21" s="8">
        <f t="shared" si="2"/>
        <v>156147</v>
      </c>
      <c r="N21" s="8">
        <f t="shared" si="2"/>
        <v>0</v>
      </c>
      <c r="O21" s="8">
        <f t="shared" si="2"/>
        <v>0</v>
      </c>
      <c r="P21" s="222" t="s">
        <v>387</v>
      </c>
      <c r="Q21" s="221">
        <f>L46</f>
        <v>8489</v>
      </c>
    </row>
    <row r="22" spans="1:17" ht="15" customHeight="1" x14ac:dyDescent="0.25">
      <c r="A22" s="5" t="s">
        <v>79</v>
      </c>
      <c r="B22" s="6" t="s">
        <v>7</v>
      </c>
      <c r="C22" s="7" t="s">
        <v>9</v>
      </c>
      <c r="D22" s="191">
        <f t="shared" si="0"/>
        <v>187</v>
      </c>
      <c r="E22" s="191">
        <f t="shared" ref="E22:O22" si="3">E23</f>
        <v>187</v>
      </c>
      <c r="F22" s="191">
        <f t="shared" si="3"/>
        <v>0</v>
      </c>
      <c r="G22" s="191">
        <f t="shared" si="3"/>
        <v>0</v>
      </c>
      <c r="H22" s="190">
        <f t="shared" si="3"/>
        <v>0</v>
      </c>
      <c r="I22" s="190">
        <f t="shared" si="3"/>
        <v>0</v>
      </c>
      <c r="J22" s="190">
        <f t="shared" si="3"/>
        <v>0</v>
      </c>
      <c r="K22" s="190">
        <f t="shared" si="3"/>
        <v>0</v>
      </c>
      <c r="L22" s="8">
        <f t="shared" si="3"/>
        <v>187</v>
      </c>
      <c r="M22" s="8">
        <f t="shared" si="3"/>
        <v>187</v>
      </c>
      <c r="N22" s="8">
        <f t="shared" si="3"/>
        <v>0</v>
      </c>
      <c r="O22" s="8">
        <f t="shared" si="3"/>
        <v>0</v>
      </c>
      <c r="P22" s="222" t="s">
        <v>386</v>
      </c>
      <c r="Q22" s="221">
        <f>L20+L148</f>
        <v>223618</v>
      </c>
    </row>
    <row r="23" spans="1:17" s="24" customFormat="1" ht="15" customHeight="1" x14ac:dyDescent="0.25">
      <c r="A23" s="29"/>
      <c r="B23" s="116" t="s">
        <v>252</v>
      </c>
      <c r="C23" s="51" t="s">
        <v>9</v>
      </c>
      <c r="D23" s="201">
        <f t="shared" si="0"/>
        <v>187</v>
      </c>
      <c r="E23" s="201">
        <v>187</v>
      </c>
      <c r="F23" s="201"/>
      <c r="G23" s="201"/>
      <c r="H23" s="190">
        <f>I23+K23</f>
        <v>0</v>
      </c>
      <c r="I23" s="190"/>
      <c r="J23" s="190"/>
      <c r="K23" s="190"/>
      <c r="L23" s="8">
        <f>M23+O23</f>
        <v>187</v>
      </c>
      <c r="M23" s="8">
        <f>E23+I23</f>
        <v>187</v>
      </c>
      <c r="N23" s="8">
        <f>F23+J23</f>
        <v>0</v>
      </c>
      <c r="O23" s="8">
        <f>G23+K23</f>
        <v>0</v>
      </c>
      <c r="P23" s="222" t="s">
        <v>385</v>
      </c>
      <c r="Q23" s="221">
        <f>L48</f>
        <v>14024</v>
      </c>
    </row>
    <row r="24" spans="1:17" ht="15" customHeight="1" x14ac:dyDescent="0.25">
      <c r="A24" s="5" t="s">
        <v>80</v>
      </c>
      <c r="B24" s="6" t="s">
        <v>10</v>
      </c>
      <c r="C24" s="7" t="s">
        <v>9</v>
      </c>
      <c r="D24" s="191">
        <f t="shared" si="0"/>
        <v>49</v>
      </c>
      <c r="E24" s="191">
        <f t="shared" ref="E24:O24" si="4">E25</f>
        <v>49</v>
      </c>
      <c r="F24" s="191">
        <f t="shared" si="4"/>
        <v>0</v>
      </c>
      <c r="G24" s="191">
        <f t="shared" si="4"/>
        <v>0</v>
      </c>
      <c r="H24" s="190">
        <f t="shared" si="4"/>
        <v>0</v>
      </c>
      <c r="I24" s="190">
        <f t="shared" si="4"/>
        <v>0</v>
      </c>
      <c r="J24" s="190">
        <f t="shared" si="4"/>
        <v>0</v>
      </c>
      <c r="K24" s="190">
        <f t="shared" si="4"/>
        <v>0</v>
      </c>
      <c r="L24" s="8">
        <f t="shared" si="4"/>
        <v>49</v>
      </c>
      <c r="M24" s="8">
        <f t="shared" si="4"/>
        <v>49</v>
      </c>
      <c r="N24" s="8">
        <f t="shared" si="4"/>
        <v>0</v>
      </c>
      <c r="O24" s="8">
        <f t="shared" si="4"/>
        <v>0</v>
      </c>
      <c r="P24" s="222" t="s">
        <v>384</v>
      </c>
      <c r="Q24" s="221">
        <f>L52+L54+L56+L58+L60+L62+L64+L66+L68+L70+L72</f>
        <v>32473</v>
      </c>
    </row>
    <row r="25" spans="1:17" s="24" customFormat="1" ht="15" customHeight="1" x14ac:dyDescent="0.25">
      <c r="A25" s="29"/>
      <c r="B25" s="116" t="s">
        <v>253</v>
      </c>
      <c r="C25" s="51" t="s">
        <v>9</v>
      </c>
      <c r="D25" s="201">
        <f t="shared" si="0"/>
        <v>49</v>
      </c>
      <c r="E25" s="201">
        <v>49</v>
      </c>
      <c r="F25" s="201"/>
      <c r="G25" s="201"/>
      <c r="H25" s="190">
        <f>I25+K25</f>
        <v>0</v>
      </c>
      <c r="I25" s="190"/>
      <c r="J25" s="190"/>
      <c r="K25" s="190"/>
      <c r="L25" s="8">
        <f>M25+O25</f>
        <v>49</v>
      </c>
      <c r="M25" s="8">
        <f>E25+I25</f>
        <v>49</v>
      </c>
      <c r="N25" s="8">
        <f>F25+J25</f>
        <v>0</v>
      </c>
      <c r="O25" s="8">
        <f>G25+K25</f>
        <v>0</v>
      </c>
      <c r="P25" s="222" t="s">
        <v>383</v>
      </c>
      <c r="Q25" s="221">
        <f>L81</f>
        <v>11254</v>
      </c>
    </row>
    <row r="26" spans="1:17" ht="15" customHeight="1" x14ac:dyDescent="0.25">
      <c r="A26" s="5" t="s">
        <v>81</v>
      </c>
      <c r="B26" s="6" t="s">
        <v>11</v>
      </c>
      <c r="C26" s="7" t="s">
        <v>9</v>
      </c>
      <c r="D26" s="191">
        <f t="shared" si="0"/>
        <v>69</v>
      </c>
      <c r="E26" s="191">
        <f t="shared" ref="E26:O26" si="5">E27</f>
        <v>69</v>
      </c>
      <c r="F26" s="191">
        <f t="shared" si="5"/>
        <v>0</v>
      </c>
      <c r="G26" s="191">
        <f t="shared" si="5"/>
        <v>0</v>
      </c>
      <c r="H26" s="190">
        <f t="shared" si="5"/>
        <v>0</v>
      </c>
      <c r="I26" s="190">
        <f t="shared" si="5"/>
        <v>0</v>
      </c>
      <c r="J26" s="190">
        <f t="shared" si="5"/>
        <v>0</v>
      </c>
      <c r="K26" s="190">
        <f t="shared" si="5"/>
        <v>0</v>
      </c>
      <c r="L26" s="8">
        <f t="shared" si="5"/>
        <v>69</v>
      </c>
      <c r="M26" s="8">
        <f t="shared" si="5"/>
        <v>69</v>
      </c>
      <c r="N26" s="8">
        <f t="shared" si="5"/>
        <v>0</v>
      </c>
      <c r="O26" s="8">
        <f t="shared" si="5"/>
        <v>0</v>
      </c>
      <c r="P26" s="222" t="s">
        <v>382</v>
      </c>
      <c r="Q26" s="221">
        <f>L150+L155+L157+L159+L161+L163+L165+L167+L169+L171+L173+L175+L177+L179+L181</f>
        <v>58646</v>
      </c>
    </row>
    <row r="27" spans="1:17" s="24" customFormat="1" ht="15" customHeight="1" x14ac:dyDescent="0.25">
      <c r="A27" s="29"/>
      <c r="B27" s="116" t="s">
        <v>253</v>
      </c>
      <c r="C27" s="51" t="s">
        <v>9</v>
      </c>
      <c r="D27" s="201">
        <f t="shared" si="0"/>
        <v>69</v>
      </c>
      <c r="E27" s="201">
        <v>69</v>
      </c>
      <c r="F27" s="201"/>
      <c r="G27" s="201"/>
      <c r="H27" s="190">
        <f>I27+K27</f>
        <v>0</v>
      </c>
      <c r="I27" s="190"/>
      <c r="J27" s="190"/>
      <c r="K27" s="190"/>
      <c r="L27" s="8">
        <f>M27+O27</f>
        <v>69</v>
      </c>
      <c r="M27" s="8">
        <f>E27+I27</f>
        <v>69</v>
      </c>
      <c r="N27" s="8">
        <f>F27+J27</f>
        <v>0</v>
      </c>
      <c r="O27" s="8">
        <f>G27+K27</f>
        <v>0</v>
      </c>
      <c r="P27" s="222" t="s">
        <v>381</v>
      </c>
      <c r="Q27" s="221">
        <f>L90+L92+L94+L96+L98+L100+L102+L104+L106+L108+L110+L112+L114+L116+L118+L120+L122+L124+L126+L128+L130+L132+L134+L136+L138+L140</f>
        <v>200862</v>
      </c>
    </row>
    <row r="28" spans="1:17" ht="15" customHeight="1" x14ac:dyDescent="0.25">
      <c r="A28" s="5" t="s">
        <v>82</v>
      </c>
      <c r="B28" s="6" t="s">
        <v>12</v>
      </c>
      <c r="C28" s="7" t="s">
        <v>9</v>
      </c>
      <c r="D28" s="191">
        <f t="shared" si="0"/>
        <v>146</v>
      </c>
      <c r="E28" s="191">
        <f t="shared" ref="E28:O28" si="6">E29</f>
        <v>146</v>
      </c>
      <c r="F28" s="191">
        <f t="shared" si="6"/>
        <v>0</v>
      </c>
      <c r="G28" s="191">
        <f t="shared" si="6"/>
        <v>0</v>
      </c>
      <c r="H28" s="190">
        <f t="shared" si="6"/>
        <v>0</v>
      </c>
      <c r="I28" s="190">
        <f t="shared" si="6"/>
        <v>0</v>
      </c>
      <c r="J28" s="190">
        <f t="shared" si="6"/>
        <v>0</v>
      </c>
      <c r="K28" s="190">
        <f t="shared" si="6"/>
        <v>0</v>
      </c>
      <c r="L28" s="8">
        <f t="shared" si="6"/>
        <v>146</v>
      </c>
      <c r="M28" s="8">
        <f t="shared" si="6"/>
        <v>146</v>
      </c>
      <c r="N28" s="8">
        <f t="shared" si="6"/>
        <v>0</v>
      </c>
      <c r="O28" s="8">
        <f t="shared" si="6"/>
        <v>0</v>
      </c>
      <c r="P28" s="222" t="s">
        <v>380</v>
      </c>
      <c r="Q28" s="221">
        <f>L188+L190+L192</f>
        <v>22229</v>
      </c>
    </row>
    <row r="29" spans="1:17" s="24" customFormat="1" ht="15" customHeight="1" x14ac:dyDescent="0.25">
      <c r="A29" s="29"/>
      <c r="B29" s="116" t="s">
        <v>253</v>
      </c>
      <c r="C29" s="51" t="s">
        <v>9</v>
      </c>
      <c r="D29" s="201">
        <f t="shared" si="0"/>
        <v>146</v>
      </c>
      <c r="E29" s="201">
        <v>146</v>
      </c>
      <c r="F29" s="201"/>
      <c r="G29" s="201"/>
      <c r="H29" s="190">
        <f>I29+K29</f>
        <v>0</v>
      </c>
      <c r="I29" s="190"/>
      <c r="J29" s="190"/>
      <c r="K29" s="190"/>
      <c r="L29" s="8">
        <f>M29+O29</f>
        <v>146</v>
      </c>
      <c r="M29" s="8">
        <f>E29+I29</f>
        <v>146</v>
      </c>
      <c r="N29" s="8">
        <f>F29+J29</f>
        <v>0</v>
      </c>
      <c r="O29" s="8">
        <f>G29+K29</f>
        <v>0</v>
      </c>
      <c r="P29" s="220" t="s">
        <v>188</v>
      </c>
      <c r="Q29" s="219">
        <f>SUM(Q19:Q28)</f>
        <v>592889</v>
      </c>
    </row>
    <row r="30" spans="1:17" ht="15" customHeight="1" x14ac:dyDescent="0.25">
      <c r="A30" s="5" t="s">
        <v>83</v>
      </c>
      <c r="B30" s="52" t="s">
        <v>14</v>
      </c>
      <c r="C30" s="7" t="s">
        <v>9</v>
      </c>
      <c r="D30" s="191">
        <f t="shared" si="0"/>
        <v>196</v>
      </c>
      <c r="E30" s="191">
        <f t="shared" ref="E30:O30" si="7">E31</f>
        <v>196</v>
      </c>
      <c r="F30" s="191">
        <f t="shared" si="7"/>
        <v>0</v>
      </c>
      <c r="G30" s="191">
        <f t="shared" si="7"/>
        <v>0</v>
      </c>
      <c r="H30" s="190">
        <f t="shared" si="7"/>
        <v>0</v>
      </c>
      <c r="I30" s="190">
        <f t="shared" si="7"/>
        <v>0</v>
      </c>
      <c r="J30" s="190">
        <f t="shared" si="7"/>
        <v>0</v>
      </c>
      <c r="K30" s="190">
        <f t="shared" si="7"/>
        <v>0</v>
      </c>
      <c r="L30" s="8">
        <f t="shared" si="7"/>
        <v>196</v>
      </c>
      <c r="M30" s="8">
        <f t="shared" si="7"/>
        <v>196</v>
      </c>
      <c r="N30" s="8">
        <f t="shared" si="7"/>
        <v>0</v>
      </c>
      <c r="O30" s="8">
        <f t="shared" si="7"/>
        <v>0</v>
      </c>
      <c r="P30" s="221"/>
      <c r="Q30" s="221"/>
    </row>
    <row r="31" spans="1:17" s="24" customFormat="1" ht="15" customHeight="1" x14ac:dyDescent="0.25">
      <c r="A31" s="54"/>
      <c r="B31" s="118" t="s">
        <v>253</v>
      </c>
      <c r="C31" s="51" t="s">
        <v>9</v>
      </c>
      <c r="D31" s="201">
        <f t="shared" si="0"/>
        <v>196</v>
      </c>
      <c r="E31" s="201">
        <v>196</v>
      </c>
      <c r="F31" s="201"/>
      <c r="G31" s="201"/>
      <c r="H31" s="190">
        <f>I31+K31</f>
        <v>0</v>
      </c>
      <c r="I31" s="190"/>
      <c r="J31" s="190"/>
      <c r="K31" s="190"/>
      <c r="L31" s="8">
        <f>M31+O31</f>
        <v>196</v>
      </c>
      <c r="M31" s="8">
        <f>E31+I31</f>
        <v>196</v>
      </c>
      <c r="N31" s="8">
        <f>F31+J31</f>
        <v>0</v>
      </c>
      <c r="O31" s="8">
        <f>G31+K31</f>
        <v>0</v>
      </c>
      <c r="P31" s="145"/>
      <c r="Q31" s="145">
        <f>Q29-L197</f>
        <v>0</v>
      </c>
    </row>
    <row r="32" spans="1:17" ht="15" customHeight="1" x14ac:dyDescent="0.25">
      <c r="A32" s="5" t="s">
        <v>84</v>
      </c>
      <c r="B32" s="6" t="s">
        <v>16</v>
      </c>
      <c r="C32" s="7" t="s">
        <v>9</v>
      </c>
      <c r="D32" s="191">
        <f t="shared" si="0"/>
        <v>1686</v>
      </c>
      <c r="E32" s="191">
        <f t="shared" ref="E32:O32" si="8">E33</f>
        <v>86</v>
      </c>
      <c r="F32" s="191">
        <f t="shared" si="8"/>
        <v>0</v>
      </c>
      <c r="G32" s="191">
        <f t="shared" si="8"/>
        <v>1600</v>
      </c>
      <c r="H32" s="190">
        <f t="shared" si="8"/>
        <v>0</v>
      </c>
      <c r="I32" s="190">
        <f t="shared" si="8"/>
        <v>0</v>
      </c>
      <c r="J32" s="190">
        <f t="shared" si="8"/>
        <v>0</v>
      </c>
      <c r="K32" s="190">
        <f t="shared" si="8"/>
        <v>0</v>
      </c>
      <c r="L32" s="8">
        <f t="shared" si="8"/>
        <v>1686</v>
      </c>
      <c r="M32" s="8">
        <f t="shared" si="8"/>
        <v>86</v>
      </c>
      <c r="N32" s="8">
        <f t="shared" si="8"/>
        <v>0</v>
      </c>
      <c r="O32" s="8">
        <f t="shared" si="8"/>
        <v>1600</v>
      </c>
      <c r="P32" s="24"/>
      <c r="Q32" s="24"/>
    </row>
    <row r="33" spans="1:17" s="24" customFormat="1" ht="15" customHeight="1" x14ac:dyDescent="0.25">
      <c r="A33" s="29"/>
      <c r="B33" s="116" t="s">
        <v>253</v>
      </c>
      <c r="C33" s="51" t="s">
        <v>9</v>
      </c>
      <c r="D33" s="201">
        <f t="shared" si="0"/>
        <v>1686</v>
      </c>
      <c r="E33" s="201">
        <v>86</v>
      </c>
      <c r="F33" s="201"/>
      <c r="G33" s="201">
        <v>1600</v>
      </c>
      <c r="H33" s="190">
        <f>I33+K33</f>
        <v>0</v>
      </c>
      <c r="I33" s="190"/>
      <c r="J33" s="190"/>
      <c r="K33" s="190"/>
      <c r="L33" s="8">
        <f>M33+O33</f>
        <v>1686</v>
      </c>
      <c r="M33" s="8">
        <f>E33+I33</f>
        <v>86</v>
      </c>
      <c r="N33" s="8">
        <f>F33+J33</f>
        <v>0</v>
      </c>
      <c r="O33" s="8">
        <f>G33+K33</f>
        <v>1600</v>
      </c>
      <c r="P33" s="2"/>
      <c r="Q33" s="2"/>
    </row>
    <row r="34" spans="1:17" ht="15" customHeight="1" x14ac:dyDescent="0.25">
      <c r="A34" s="5" t="s">
        <v>85</v>
      </c>
      <c r="B34" s="6" t="s">
        <v>17</v>
      </c>
      <c r="C34" s="7" t="s">
        <v>9</v>
      </c>
      <c r="D34" s="191">
        <f t="shared" si="0"/>
        <v>107</v>
      </c>
      <c r="E34" s="191">
        <f t="shared" ref="E34:O34" si="9">E35</f>
        <v>107</v>
      </c>
      <c r="F34" s="191">
        <f t="shared" si="9"/>
        <v>0</v>
      </c>
      <c r="G34" s="191">
        <f t="shared" si="9"/>
        <v>0</v>
      </c>
      <c r="H34" s="190">
        <f t="shared" si="9"/>
        <v>0</v>
      </c>
      <c r="I34" s="190">
        <f t="shared" si="9"/>
        <v>0</v>
      </c>
      <c r="J34" s="190">
        <f t="shared" si="9"/>
        <v>0</v>
      </c>
      <c r="K34" s="190">
        <f t="shared" si="9"/>
        <v>0</v>
      </c>
      <c r="L34" s="8">
        <f t="shared" si="9"/>
        <v>107</v>
      </c>
      <c r="M34" s="8">
        <f t="shared" si="9"/>
        <v>107</v>
      </c>
      <c r="N34" s="8">
        <f t="shared" si="9"/>
        <v>0</v>
      </c>
      <c r="O34" s="8">
        <f t="shared" si="9"/>
        <v>0</v>
      </c>
      <c r="P34" s="24"/>
      <c r="Q34" s="24"/>
    </row>
    <row r="35" spans="1:17" s="24" customFormat="1" ht="15" customHeight="1" x14ac:dyDescent="0.25">
      <c r="A35" s="29"/>
      <c r="B35" s="116" t="s">
        <v>253</v>
      </c>
      <c r="C35" s="51" t="s">
        <v>9</v>
      </c>
      <c r="D35" s="201">
        <f t="shared" si="0"/>
        <v>107</v>
      </c>
      <c r="E35" s="201">
        <v>107</v>
      </c>
      <c r="F35" s="201"/>
      <c r="G35" s="201"/>
      <c r="H35" s="190">
        <f>I35+K35</f>
        <v>0</v>
      </c>
      <c r="I35" s="190"/>
      <c r="J35" s="190"/>
      <c r="K35" s="190"/>
      <c r="L35" s="8">
        <f>M35+O35</f>
        <v>107</v>
      </c>
      <c r="M35" s="8">
        <f>E35+I35</f>
        <v>107</v>
      </c>
      <c r="N35" s="8">
        <f>F35+J35</f>
        <v>0</v>
      </c>
      <c r="O35" s="8">
        <f>G35+K35</f>
        <v>0</v>
      </c>
      <c r="P35" s="2"/>
      <c r="Q35" s="2"/>
    </row>
    <row r="36" spans="1:17" ht="15" customHeight="1" x14ac:dyDescent="0.25">
      <c r="A36" s="5" t="s">
        <v>86</v>
      </c>
      <c r="B36" s="6" t="s">
        <v>18</v>
      </c>
      <c r="C36" s="7" t="s">
        <v>9</v>
      </c>
      <c r="D36" s="191">
        <f t="shared" si="0"/>
        <v>482</v>
      </c>
      <c r="E36" s="191">
        <f t="shared" ref="E36:O36" si="10">E37</f>
        <v>482</v>
      </c>
      <c r="F36" s="191">
        <f t="shared" si="10"/>
        <v>0</v>
      </c>
      <c r="G36" s="191">
        <f t="shared" si="10"/>
        <v>0</v>
      </c>
      <c r="H36" s="190">
        <f t="shared" si="10"/>
        <v>0</v>
      </c>
      <c r="I36" s="190">
        <f t="shared" si="10"/>
        <v>0</v>
      </c>
      <c r="J36" s="190">
        <f t="shared" si="10"/>
        <v>0</v>
      </c>
      <c r="K36" s="190">
        <f t="shared" si="10"/>
        <v>0</v>
      </c>
      <c r="L36" s="8">
        <f t="shared" si="10"/>
        <v>482</v>
      </c>
      <c r="M36" s="8">
        <f t="shared" si="10"/>
        <v>482</v>
      </c>
      <c r="N36" s="8">
        <f t="shared" si="10"/>
        <v>0</v>
      </c>
      <c r="O36" s="8">
        <f t="shared" si="10"/>
        <v>0</v>
      </c>
      <c r="P36" s="24"/>
      <c r="Q36" s="24"/>
    </row>
    <row r="37" spans="1:17" s="24" customFormat="1" ht="15" customHeight="1" x14ac:dyDescent="0.25">
      <c r="A37" s="29"/>
      <c r="B37" s="116" t="s">
        <v>253</v>
      </c>
      <c r="C37" s="51" t="s">
        <v>9</v>
      </c>
      <c r="D37" s="201">
        <f t="shared" si="0"/>
        <v>482</v>
      </c>
      <c r="E37" s="201">
        <v>482</v>
      </c>
      <c r="F37" s="201"/>
      <c r="G37" s="201"/>
      <c r="H37" s="190">
        <f>I37+K37</f>
        <v>0</v>
      </c>
      <c r="I37" s="190"/>
      <c r="J37" s="190"/>
      <c r="K37" s="190"/>
      <c r="L37" s="8">
        <f>M37+O37</f>
        <v>482</v>
      </c>
      <c r="M37" s="8">
        <f>E37+I37</f>
        <v>482</v>
      </c>
      <c r="N37" s="8">
        <f>F37+J37</f>
        <v>0</v>
      </c>
      <c r="O37" s="8">
        <f>G37+K37</f>
        <v>0</v>
      </c>
      <c r="P37" s="2"/>
      <c r="Q37" s="2"/>
    </row>
    <row r="38" spans="1:17" ht="15" customHeight="1" x14ac:dyDescent="0.25">
      <c r="A38" s="5" t="s">
        <v>87</v>
      </c>
      <c r="B38" s="6" t="s">
        <v>26</v>
      </c>
      <c r="C38" s="7" t="s">
        <v>9</v>
      </c>
      <c r="D38" s="191">
        <f t="shared" si="0"/>
        <v>12974</v>
      </c>
      <c r="E38" s="191">
        <f t="shared" ref="E38:O38" si="11">E39</f>
        <v>0</v>
      </c>
      <c r="F38" s="191">
        <f t="shared" si="11"/>
        <v>0</v>
      </c>
      <c r="G38" s="191">
        <f t="shared" si="11"/>
        <v>12974</v>
      </c>
      <c r="H38" s="190">
        <f t="shared" si="11"/>
        <v>0</v>
      </c>
      <c r="I38" s="190">
        <f t="shared" si="11"/>
        <v>0</v>
      </c>
      <c r="J38" s="190">
        <f t="shared" si="11"/>
        <v>0</v>
      </c>
      <c r="K38" s="190">
        <f t="shared" si="11"/>
        <v>0</v>
      </c>
      <c r="L38" s="8">
        <f t="shared" si="11"/>
        <v>12974</v>
      </c>
      <c r="M38" s="8">
        <f t="shared" si="11"/>
        <v>0</v>
      </c>
      <c r="N38" s="8">
        <f t="shared" si="11"/>
        <v>0</v>
      </c>
      <c r="O38" s="8">
        <f t="shared" si="11"/>
        <v>12974</v>
      </c>
      <c r="P38" s="24"/>
      <c r="Q38" s="24"/>
    </row>
    <row r="39" spans="1:17" s="24" customFormat="1" ht="15" customHeight="1" x14ac:dyDescent="0.25">
      <c r="A39" s="29"/>
      <c r="B39" s="116" t="s">
        <v>250</v>
      </c>
      <c r="C39" s="51" t="s">
        <v>9</v>
      </c>
      <c r="D39" s="201">
        <f t="shared" si="0"/>
        <v>12974</v>
      </c>
      <c r="E39" s="201"/>
      <c r="F39" s="201"/>
      <c r="G39" s="201">
        <v>12974</v>
      </c>
      <c r="H39" s="190">
        <f>I39+K39</f>
        <v>0</v>
      </c>
      <c r="I39" s="190"/>
      <c r="J39" s="190"/>
      <c r="K39" s="190"/>
      <c r="L39" s="8">
        <f>M39+O39</f>
        <v>12974</v>
      </c>
      <c r="M39" s="8">
        <f>E39+I39</f>
        <v>0</v>
      </c>
      <c r="N39" s="8">
        <f>F39+J39</f>
        <v>0</v>
      </c>
      <c r="O39" s="8">
        <f>G39+K39</f>
        <v>12974</v>
      </c>
      <c r="P39" s="2"/>
      <c r="Q39" s="2"/>
    </row>
    <row r="40" spans="1:17" ht="15" customHeight="1" x14ac:dyDescent="0.25">
      <c r="A40" s="60" t="s">
        <v>88</v>
      </c>
      <c r="B40" s="153" t="s">
        <v>254</v>
      </c>
      <c r="C40" s="18"/>
      <c r="D40" s="189">
        <f t="shared" si="0"/>
        <v>177441</v>
      </c>
      <c r="E40" s="189">
        <f t="shared" ref="E40:O40" si="12">E42+E43</f>
        <v>158259</v>
      </c>
      <c r="F40" s="189">
        <f t="shared" si="12"/>
        <v>0</v>
      </c>
      <c r="G40" s="189">
        <f t="shared" si="12"/>
        <v>19182</v>
      </c>
      <c r="H40" s="188">
        <f t="shared" si="12"/>
        <v>0</v>
      </c>
      <c r="I40" s="188">
        <f t="shared" si="12"/>
        <v>0</v>
      </c>
      <c r="J40" s="188">
        <f t="shared" si="12"/>
        <v>0</v>
      </c>
      <c r="K40" s="188">
        <f t="shared" si="12"/>
        <v>0</v>
      </c>
      <c r="L40" s="1">
        <f t="shared" si="12"/>
        <v>177441</v>
      </c>
      <c r="M40" s="1">
        <f t="shared" si="12"/>
        <v>158259</v>
      </c>
      <c r="N40" s="1">
        <f t="shared" si="12"/>
        <v>0</v>
      </c>
      <c r="O40" s="1">
        <f t="shared" si="12"/>
        <v>19182</v>
      </c>
      <c r="P40" s="24"/>
      <c r="Q40" s="24"/>
    </row>
    <row r="41" spans="1:17" ht="15" customHeight="1" x14ac:dyDescent="0.25">
      <c r="A41" s="67"/>
      <c r="B41" s="151" t="s">
        <v>213</v>
      </c>
      <c r="C41" s="18"/>
      <c r="D41" s="189"/>
      <c r="E41" s="189"/>
      <c r="F41" s="189"/>
      <c r="G41" s="189"/>
      <c r="H41" s="188"/>
      <c r="I41" s="188"/>
      <c r="J41" s="188"/>
      <c r="K41" s="188"/>
      <c r="L41" s="1"/>
      <c r="M41" s="1"/>
      <c r="N41" s="1"/>
      <c r="O41" s="1"/>
      <c r="P41" s="24"/>
      <c r="Q41" s="24"/>
    </row>
    <row r="42" spans="1:17" s="24" customFormat="1" ht="15" customHeight="1" x14ac:dyDescent="0.25">
      <c r="A42" s="150"/>
      <c r="B42" s="99" t="s">
        <v>8</v>
      </c>
      <c r="C42" s="18"/>
      <c r="D42" s="201">
        <f>E42+G42</f>
        <v>173729</v>
      </c>
      <c r="E42" s="201">
        <f t="shared" ref="E42:O42" si="13">E18+E21+E39</f>
        <v>156147</v>
      </c>
      <c r="F42" s="201">
        <f t="shared" si="13"/>
        <v>0</v>
      </c>
      <c r="G42" s="201">
        <f t="shared" si="13"/>
        <v>17582</v>
      </c>
      <c r="H42" s="199">
        <f t="shared" si="13"/>
        <v>0</v>
      </c>
      <c r="I42" s="199">
        <f t="shared" si="13"/>
        <v>0</v>
      </c>
      <c r="J42" s="199">
        <f t="shared" si="13"/>
        <v>0</v>
      </c>
      <c r="K42" s="199">
        <f t="shared" si="13"/>
        <v>0</v>
      </c>
      <c r="L42" s="69">
        <f t="shared" si="13"/>
        <v>173729</v>
      </c>
      <c r="M42" s="69">
        <f t="shared" si="13"/>
        <v>156147</v>
      </c>
      <c r="N42" s="69">
        <f t="shared" si="13"/>
        <v>0</v>
      </c>
      <c r="O42" s="69">
        <f t="shared" si="13"/>
        <v>17582</v>
      </c>
      <c r="P42" s="2"/>
      <c r="Q42" s="2"/>
    </row>
    <row r="43" spans="1:17" s="24" customFormat="1" ht="15.75" customHeight="1" x14ac:dyDescent="0.2">
      <c r="A43" s="149"/>
      <c r="B43" s="340" t="s">
        <v>257</v>
      </c>
      <c r="C43" s="18"/>
      <c r="D43" s="201">
        <f>E43+G43</f>
        <v>3712</v>
      </c>
      <c r="E43" s="201">
        <f t="shared" ref="E43:O43" si="14">E19+E23+E25+E27+E29+E31+E33+E35+E37</f>
        <v>2112</v>
      </c>
      <c r="F43" s="201">
        <f t="shared" si="14"/>
        <v>0</v>
      </c>
      <c r="G43" s="201">
        <f t="shared" si="14"/>
        <v>1600</v>
      </c>
      <c r="H43" s="199">
        <f t="shared" si="14"/>
        <v>0</v>
      </c>
      <c r="I43" s="199">
        <f t="shared" si="14"/>
        <v>0</v>
      </c>
      <c r="J43" s="199">
        <f t="shared" si="14"/>
        <v>0</v>
      </c>
      <c r="K43" s="199">
        <f t="shared" si="14"/>
        <v>0</v>
      </c>
      <c r="L43" s="69">
        <f t="shared" si="14"/>
        <v>3712</v>
      </c>
      <c r="M43" s="69">
        <f t="shared" si="14"/>
        <v>2112</v>
      </c>
      <c r="N43" s="69">
        <f t="shared" si="14"/>
        <v>0</v>
      </c>
      <c r="O43" s="69">
        <f t="shared" si="14"/>
        <v>1600</v>
      </c>
    </row>
    <row r="44" spans="1:17" ht="18.75" customHeight="1" x14ac:dyDescent="0.25">
      <c r="A44" s="11" t="s">
        <v>89</v>
      </c>
      <c r="B44" s="481" t="s">
        <v>65</v>
      </c>
      <c r="C44" s="449"/>
      <c r="D44" s="449"/>
      <c r="E44" s="449"/>
      <c r="F44" s="449"/>
      <c r="G44" s="449"/>
      <c r="H44" s="449"/>
      <c r="I44" s="449"/>
      <c r="J44" s="449"/>
      <c r="K44" s="449"/>
      <c r="L44" s="449"/>
      <c r="M44" s="449"/>
      <c r="N44" s="449"/>
      <c r="O44" s="449"/>
    </row>
    <row r="45" spans="1:17" ht="15" customHeight="1" x14ac:dyDescent="0.25">
      <c r="A45" s="5" t="s">
        <v>90</v>
      </c>
      <c r="B45" s="52" t="s">
        <v>20</v>
      </c>
      <c r="C45" s="20"/>
      <c r="D45" s="191">
        <f t="shared" ref="D45:D74" si="15">E45+G45</f>
        <v>48817</v>
      </c>
      <c r="E45" s="191">
        <f t="shared" ref="E45:O45" si="16">E46+E48+E52</f>
        <v>13903</v>
      </c>
      <c r="F45" s="191">
        <f t="shared" si="16"/>
        <v>0</v>
      </c>
      <c r="G45" s="191">
        <f t="shared" si="16"/>
        <v>34914</v>
      </c>
      <c r="H45" s="190">
        <f t="shared" si="16"/>
        <v>0</v>
      </c>
      <c r="I45" s="190">
        <f t="shared" si="16"/>
        <v>0</v>
      </c>
      <c r="J45" s="190">
        <f t="shared" si="16"/>
        <v>0</v>
      </c>
      <c r="K45" s="190">
        <f t="shared" si="16"/>
        <v>0</v>
      </c>
      <c r="L45" s="8">
        <f t="shared" si="16"/>
        <v>48817</v>
      </c>
      <c r="M45" s="8">
        <f t="shared" si="16"/>
        <v>13903</v>
      </c>
      <c r="N45" s="8">
        <f t="shared" si="16"/>
        <v>0</v>
      </c>
      <c r="O45" s="8">
        <f t="shared" si="16"/>
        <v>34914</v>
      </c>
      <c r="P45" s="24"/>
      <c r="Q45" s="24"/>
    </row>
    <row r="46" spans="1:17" ht="15" customHeight="1" x14ac:dyDescent="0.25">
      <c r="A46" s="11"/>
      <c r="B46" s="53"/>
      <c r="C46" s="20" t="s">
        <v>21</v>
      </c>
      <c r="D46" s="191">
        <f t="shared" si="15"/>
        <v>8489</v>
      </c>
      <c r="E46" s="191">
        <f>E47</f>
        <v>8489</v>
      </c>
      <c r="F46" s="191">
        <f>F47</f>
        <v>0</v>
      </c>
      <c r="G46" s="191">
        <f>G47</f>
        <v>0</v>
      </c>
      <c r="H46" s="190">
        <f t="shared" ref="H46:H53" si="17">I46+K46</f>
        <v>0</v>
      </c>
      <c r="I46" s="190"/>
      <c r="J46" s="190"/>
      <c r="K46" s="190"/>
      <c r="L46" s="8">
        <f t="shared" ref="L46:L53" si="18">M46+O46</f>
        <v>8489</v>
      </c>
      <c r="M46" s="8">
        <f t="shared" ref="M46:O53" si="19">E46+I46</f>
        <v>8489</v>
      </c>
      <c r="N46" s="8">
        <f t="shared" si="19"/>
        <v>0</v>
      </c>
      <c r="O46" s="8">
        <f t="shared" si="19"/>
        <v>0</v>
      </c>
      <c r="P46" s="24"/>
      <c r="Q46" s="24"/>
    </row>
    <row r="47" spans="1:17" s="24" customFormat="1" ht="15" customHeight="1" x14ac:dyDescent="0.25">
      <c r="A47" s="115"/>
      <c r="B47" s="110" t="s">
        <v>250</v>
      </c>
      <c r="C47" s="55" t="s">
        <v>21</v>
      </c>
      <c r="D47" s="191">
        <f t="shared" si="15"/>
        <v>8489</v>
      </c>
      <c r="E47" s="201">
        <v>8489</v>
      </c>
      <c r="F47" s="201"/>
      <c r="G47" s="201"/>
      <c r="H47" s="190">
        <f t="shared" si="17"/>
        <v>0</v>
      </c>
      <c r="I47" s="190"/>
      <c r="J47" s="190"/>
      <c r="K47" s="190"/>
      <c r="L47" s="8">
        <f t="shared" si="18"/>
        <v>8489</v>
      </c>
      <c r="M47" s="8">
        <f t="shared" si="19"/>
        <v>8489</v>
      </c>
      <c r="N47" s="8">
        <f t="shared" si="19"/>
        <v>0</v>
      </c>
      <c r="O47" s="8">
        <f t="shared" si="19"/>
        <v>0</v>
      </c>
      <c r="P47" s="2"/>
      <c r="Q47" s="2"/>
    </row>
    <row r="48" spans="1:17" ht="15" customHeight="1" x14ac:dyDescent="0.25">
      <c r="A48" s="11"/>
      <c r="B48" s="53"/>
      <c r="C48" s="20" t="s">
        <v>33</v>
      </c>
      <c r="D48" s="191">
        <f t="shared" si="15"/>
        <v>14024</v>
      </c>
      <c r="E48" s="191">
        <f>E49+E50+E51</f>
        <v>5414</v>
      </c>
      <c r="F48" s="191">
        <f>F49+F50+F51</f>
        <v>0</v>
      </c>
      <c r="G48" s="191">
        <f>G49+G50+G51</f>
        <v>8610</v>
      </c>
      <c r="H48" s="190">
        <f t="shared" si="17"/>
        <v>0</v>
      </c>
      <c r="I48" s="190"/>
      <c r="J48" s="190"/>
      <c r="K48" s="190"/>
      <c r="L48" s="8">
        <f t="shared" si="18"/>
        <v>14024</v>
      </c>
      <c r="M48" s="8">
        <f t="shared" si="19"/>
        <v>5414</v>
      </c>
      <c r="N48" s="8">
        <f t="shared" si="19"/>
        <v>0</v>
      </c>
      <c r="O48" s="8">
        <f t="shared" si="19"/>
        <v>8610</v>
      </c>
    </row>
    <row r="49" spans="1:17" s="24" customFormat="1" ht="15" customHeight="1" x14ac:dyDescent="0.25">
      <c r="A49" s="115"/>
      <c r="B49" s="110" t="s">
        <v>250</v>
      </c>
      <c r="C49" s="55" t="s">
        <v>33</v>
      </c>
      <c r="D49" s="191">
        <f t="shared" si="15"/>
        <v>9587</v>
      </c>
      <c r="E49" s="201">
        <v>977</v>
      </c>
      <c r="F49" s="201"/>
      <c r="G49" s="201">
        <v>8610</v>
      </c>
      <c r="H49" s="190">
        <f t="shared" si="17"/>
        <v>0</v>
      </c>
      <c r="I49" s="190"/>
      <c r="J49" s="190"/>
      <c r="K49" s="190"/>
      <c r="L49" s="8">
        <f t="shared" si="18"/>
        <v>9587</v>
      </c>
      <c r="M49" s="8">
        <f t="shared" si="19"/>
        <v>977</v>
      </c>
      <c r="N49" s="8">
        <f t="shared" si="19"/>
        <v>0</v>
      </c>
      <c r="O49" s="8">
        <f t="shared" si="19"/>
        <v>8610</v>
      </c>
      <c r="P49" s="2"/>
      <c r="Q49" s="2"/>
    </row>
    <row r="50" spans="1:17" s="24" customFormat="1" ht="15" customHeight="1" x14ac:dyDescent="0.25">
      <c r="A50" s="115"/>
      <c r="B50" s="119" t="s">
        <v>255</v>
      </c>
      <c r="C50" s="55" t="s">
        <v>33</v>
      </c>
      <c r="D50" s="191">
        <f t="shared" si="15"/>
        <v>4145</v>
      </c>
      <c r="E50" s="201">
        <v>4145</v>
      </c>
      <c r="F50" s="201"/>
      <c r="G50" s="201"/>
      <c r="H50" s="190">
        <f t="shared" si="17"/>
        <v>0</v>
      </c>
      <c r="I50" s="190"/>
      <c r="J50" s="190"/>
      <c r="K50" s="190"/>
      <c r="L50" s="8">
        <f t="shared" si="18"/>
        <v>4145</v>
      </c>
      <c r="M50" s="8">
        <f t="shared" si="19"/>
        <v>4145</v>
      </c>
      <c r="N50" s="8">
        <f t="shared" si="19"/>
        <v>0</v>
      </c>
      <c r="O50" s="8">
        <f t="shared" si="19"/>
        <v>0</v>
      </c>
    </row>
    <row r="51" spans="1:17" s="24" customFormat="1" ht="26.25" customHeight="1" x14ac:dyDescent="0.25">
      <c r="A51" s="115"/>
      <c r="B51" s="120" t="s">
        <v>66</v>
      </c>
      <c r="C51" s="55" t="s">
        <v>33</v>
      </c>
      <c r="D51" s="201">
        <f t="shared" si="15"/>
        <v>292</v>
      </c>
      <c r="E51" s="201">
        <v>292</v>
      </c>
      <c r="F51" s="201"/>
      <c r="G51" s="201"/>
      <c r="H51" s="190">
        <f t="shared" si="17"/>
        <v>0</v>
      </c>
      <c r="I51" s="190"/>
      <c r="J51" s="190"/>
      <c r="K51" s="190"/>
      <c r="L51" s="8">
        <f t="shared" si="18"/>
        <v>292</v>
      </c>
      <c r="M51" s="8">
        <f t="shared" si="19"/>
        <v>292</v>
      </c>
      <c r="N51" s="8">
        <f t="shared" si="19"/>
        <v>0</v>
      </c>
      <c r="O51" s="8">
        <f t="shared" si="19"/>
        <v>0</v>
      </c>
      <c r="P51" s="2"/>
      <c r="Q51" s="2"/>
    </row>
    <row r="52" spans="1:17" ht="15" customHeight="1" x14ac:dyDescent="0.25">
      <c r="A52" s="11"/>
      <c r="B52" s="53"/>
      <c r="C52" s="20" t="s">
        <v>22</v>
      </c>
      <c r="D52" s="191">
        <f t="shared" si="15"/>
        <v>26304</v>
      </c>
      <c r="E52" s="191">
        <f>E53</f>
        <v>0</v>
      </c>
      <c r="F52" s="191">
        <f>F53</f>
        <v>0</v>
      </c>
      <c r="G52" s="191">
        <f>G53</f>
        <v>26304</v>
      </c>
      <c r="H52" s="190">
        <f t="shared" si="17"/>
        <v>0</v>
      </c>
      <c r="I52" s="190"/>
      <c r="J52" s="190"/>
      <c r="K52" s="190"/>
      <c r="L52" s="8">
        <f t="shared" si="18"/>
        <v>26304</v>
      </c>
      <c r="M52" s="8">
        <f t="shared" si="19"/>
        <v>0</v>
      </c>
      <c r="N52" s="8">
        <f t="shared" si="19"/>
        <v>0</v>
      </c>
      <c r="O52" s="8">
        <f t="shared" si="19"/>
        <v>26304</v>
      </c>
      <c r="P52" s="24"/>
      <c r="Q52" s="24"/>
    </row>
    <row r="53" spans="1:17" s="24" customFormat="1" ht="15" customHeight="1" x14ac:dyDescent="0.25">
      <c r="A53" s="115"/>
      <c r="B53" s="110" t="s">
        <v>250</v>
      </c>
      <c r="C53" s="55" t="s">
        <v>22</v>
      </c>
      <c r="D53" s="191">
        <f t="shared" si="15"/>
        <v>26304</v>
      </c>
      <c r="E53" s="201"/>
      <c r="F53" s="201"/>
      <c r="G53" s="201">
        <v>26304</v>
      </c>
      <c r="H53" s="190">
        <f t="shared" si="17"/>
        <v>0</v>
      </c>
      <c r="I53" s="190"/>
      <c r="J53" s="190"/>
      <c r="K53" s="190"/>
      <c r="L53" s="8">
        <f t="shared" si="18"/>
        <v>26304</v>
      </c>
      <c r="M53" s="8">
        <f t="shared" si="19"/>
        <v>0</v>
      </c>
      <c r="N53" s="8">
        <f t="shared" si="19"/>
        <v>0</v>
      </c>
      <c r="O53" s="8">
        <f t="shared" si="19"/>
        <v>26304</v>
      </c>
    </row>
    <row r="54" spans="1:17" ht="15" customHeight="1" x14ac:dyDescent="0.25">
      <c r="A54" s="5" t="s">
        <v>91</v>
      </c>
      <c r="B54" s="6" t="s">
        <v>7</v>
      </c>
      <c r="C54" s="7" t="s">
        <v>22</v>
      </c>
      <c r="D54" s="191">
        <f t="shared" si="15"/>
        <v>5</v>
      </c>
      <c r="E54" s="191">
        <f t="shared" ref="E54:O54" si="20">E55</f>
        <v>5</v>
      </c>
      <c r="F54" s="191">
        <f t="shared" si="20"/>
        <v>0</v>
      </c>
      <c r="G54" s="191">
        <f t="shared" si="20"/>
        <v>0</v>
      </c>
      <c r="H54" s="190">
        <f t="shared" si="20"/>
        <v>0</v>
      </c>
      <c r="I54" s="190">
        <f t="shared" si="20"/>
        <v>0</v>
      </c>
      <c r="J54" s="190">
        <f t="shared" si="20"/>
        <v>0</v>
      </c>
      <c r="K54" s="190">
        <f t="shared" si="20"/>
        <v>0</v>
      </c>
      <c r="L54" s="8">
        <f t="shared" si="20"/>
        <v>5</v>
      </c>
      <c r="M54" s="8">
        <f t="shared" si="20"/>
        <v>5</v>
      </c>
      <c r="N54" s="8">
        <f t="shared" si="20"/>
        <v>0</v>
      </c>
      <c r="O54" s="8">
        <f t="shared" si="20"/>
        <v>0</v>
      </c>
      <c r="P54" s="24"/>
      <c r="Q54" s="24"/>
    </row>
    <row r="55" spans="1:17" s="24" customFormat="1" ht="15" customHeight="1" x14ac:dyDescent="0.25">
      <c r="A55" s="29"/>
      <c r="B55" s="116" t="s">
        <v>253</v>
      </c>
      <c r="C55" s="51" t="s">
        <v>22</v>
      </c>
      <c r="D55" s="201">
        <f t="shared" si="15"/>
        <v>5</v>
      </c>
      <c r="E55" s="201">
        <v>5</v>
      </c>
      <c r="F55" s="201"/>
      <c r="G55" s="201"/>
      <c r="H55" s="190">
        <f>I55+K55</f>
        <v>0</v>
      </c>
      <c r="I55" s="190"/>
      <c r="J55" s="190"/>
      <c r="K55" s="190"/>
      <c r="L55" s="8">
        <f>M55+O55</f>
        <v>5</v>
      </c>
      <c r="M55" s="8">
        <f>E55+I55</f>
        <v>5</v>
      </c>
      <c r="N55" s="8">
        <f>F55+J55</f>
        <v>0</v>
      </c>
      <c r="O55" s="8">
        <f>G55+K55</f>
        <v>0</v>
      </c>
      <c r="P55" s="2"/>
      <c r="Q55" s="2"/>
    </row>
    <row r="56" spans="1:17" ht="15" customHeight="1" x14ac:dyDescent="0.25">
      <c r="A56" s="5" t="s">
        <v>92</v>
      </c>
      <c r="B56" s="6" t="s">
        <v>10</v>
      </c>
      <c r="C56" s="7" t="s">
        <v>22</v>
      </c>
      <c r="D56" s="191">
        <f t="shared" si="15"/>
        <v>186</v>
      </c>
      <c r="E56" s="191">
        <f t="shared" ref="E56:O56" si="21">E57</f>
        <v>186</v>
      </c>
      <c r="F56" s="191">
        <f t="shared" si="21"/>
        <v>0</v>
      </c>
      <c r="G56" s="191">
        <f t="shared" si="21"/>
        <v>0</v>
      </c>
      <c r="H56" s="190">
        <f t="shared" si="21"/>
        <v>0</v>
      </c>
      <c r="I56" s="190">
        <f t="shared" si="21"/>
        <v>0</v>
      </c>
      <c r="J56" s="190">
        <f t="shared" si="21"/>
        <v>0</v>
      </c>
      <c r="K56" s="190">
        <f t="shared" si="21"/>
        <v>0</v>
      </c>
      <c r="L56" s="8">
        <f t="shared" si="21"/>
        <v>186</v>
      </c>
      <c r="M56" s="8">
        <f t="shared" si="21"/>
        <v>186</v>
      </c>
      <c r="N56" s="8">
        <f t="shared" si="21"/>
        <v>0</v>
      </c>
      <c r="O56" s="8">
        <f t="shared" si="21"/>
        <v>0</v>
      </c>
      <c r="P56" s="24"/>
      <c r="Q56" s="24"/>
    </row>
    <row r="57" spans="1:17" s="24" customFormat="1" ht="15" customHeight="1" x14ac:dyDescent="0.25">
      <c r="A57" s="29"/>
      <c r="B57" s="116" t="s">
        <v>253</v>
      </c>
      <c r="C57" s="51" t="s">
        <v>22</v>
      </c>
      <c r="D57" s="201">
        <f t="shared" si="15"/>
        <v>186</v>
      </c>
      <c r="E57" s="201">
        <v>186</v>
      </c>
      <c r="F57" s="201"/>
      <c r="G57" s="201"/>
      <c r="H57" s="190">
        <f>I57+K57</f>
        <v>0</v>
      </c>
      <c r="I57" s="190"/>
      <c r="J57" s="190"/>
      <c r="K57" s="190"/>
      <c r="L57" s="8">
        <f>M57+O57</f>
        <v>186</v>
      </c>
      <c r="M57" s="8">
        <f>E57+I57</f>
        <v>186</v>
      </c>
      <c r="N57" s="8">
        <f>F57+J57</f>
        <v>0</v>
      </c>
      <c r="O57" s="8">
        <f>G57+K57</f>
        <v>0</v>
      </c>
      <c r="P57" s="2"/>
      <c r="Q57" s="2"/>
    </row>
    <row r="58" spans="1:17" ht="15" customHeight="1" x14ac:dyDescent="0.25">
      <c r="A58" s="5" t="s">
        <v>93</v>
      </c>
      <c r="B58" s="6" t="s">
        <v>11</v>
      </c>
      <c r="C58" s="7" t="s">
        <v>22</v>
      </c>
      <c r="D58" s="191">
        <f t="shared" si="15"/>
        <v>1225</v>
      </c>
      <c r="E58" s="191">
        <f t="shared" ref="E58:O58" si="22">E59</f>
        <v>384</v>
      </c>
      <c r="F58" s="191">
        <f t="shared" si="22"/>
        <v>0</v>
      </c>
      <c r="G58" s="191">
        <f t="shared" si="22"/>
        <v>841</v>
      </c>
      <c r="H58" s="190">
        <f t="shared" si="22"/>
        <v>0</v>
      </c>
      <c r="I58" s="190">
        <f t="shared" si="22"/>
        <v>0</v>
      </c>
      <c r="J58" s="190">
        <f t="shared" si="22"/>
        <v>0</v>
      </c>
      <c r="K58" s="190">
        <f t="shared" si="22"/>
        <v>0</v>
      </c>
      <c r="L58" s="8">
        <f t="shared" si="22"/>
        <v>1225</v>
      </c>
      <c r="M58" s="8">
        <f t="shared" si="22"/>
        <v>384</v>
      </c>
      <c r="N58" s="8">
        <f t="shared" si="22"/>
        <v>0</v>
      </c>
      <c r="O58" s="8">
        <f t="shared" si="22"/>
        <v>841</v>
      </c>
      <c r="P58" s="24"/>
      <c r="Q58" s="24"/>
    </row>
    <row r="59" spans="1:17" s="24" customFormat="1" ht="15" customHeight="1" x14ac:dyDescent="0.25">
      <c r="A59" s="29"/>
      <c r="B59" s="116" t="s">
        <v>253</v>
      </c>
      <c r="C59" s="51" t="s">
        <v>22</v>
      </c>
      <c r="D59" s="201">
        <f t="shared" si="15"/>
        <v>1225</v>
      </c>
      <c r="E59" s="201">
        <v>384</v>
      </c>
      <c r="F59" s="201"/>
      <c r="G59" s="201">
        <v>841</v>
      </c>
      <c r="H59" s="190">
        <f>I59+K59</f>
        <v>0</v>
      </c>
      <c r="I59" s="190"/>
      <c r="J59" s="190"/>
      <c r="K59" s="190"/>
      <c r="L59" s="8">
        <f>M59+O59</f>
        <v>1225</v>
      </c>
      <c r="M59" s="8">
        <f>E59+I59</f>
        <v>384</v>
      </c>
      <c r="N59" s="8">
        <f>F59+J59</f>
        <v>0</v>
      </c>
      <c r="O59" s="8">
        <f>G59+K59</f>
        <v>841</v>
      </c>
      <c r="P59" s="2"/>
      <c r="Q59" s="2"/>
    </row>
    <row r="60" spans="1:17" ht="15" customHeight="1" x14ac:dyDescent="0.25">
      <c r="A60" s="25" t="s">
        <v>94</v>
      </c>
      <c r="B60" s="16" t="s">
        <v>12</v>
      </c>
      <c r="C60" s="7" t="s">
        <v>22</v>
      </c>
      <c r="D60" s="191">
        <f t="shared" si="15"/>
        <v>117</v>
      </c>
      <c r="E60" s="191">
        <f t="shared" ref="E60:O60" si="23">E61</f>
        <v>117</v>
      </c>
      <c r="F60" s="191">
        <f t="shared" si="23"/>
        <v>0</v>
      </c>
      <c r="G60" s="191">
        <f t="shared" si="23"/>
        <v>0</v>
      </c>
      <c r="H60" s="190">
        <f t="shared" si="23"/>
        <v>0</v>
      </c>
      <c r="I60" s="190">
        <f t="shared" si="23"/>
        <v>0</v>
      </c>
      <c r="J60" s="190">
        <f t="shared" si="23"/>
        <v>0</v>
      </c>
      <c r="K60" s="190">
        <f t="shared" si="23"/>
        <v>0</v>
      </c>
      <c r="L60" s="27">
        <f t="shared" si="23"/>
        <v>117</v>
      </c>
      <c r="M60" s="27">
        <f t="shared" si="23"/>
        <v>117</v>
      </c>
      <c r="N60" s="27">
        <f t="shared" si="23"/>
        <v>0</v>
      </c>
      <c r="O60" s="27">
        <f t="shared" si="23"/>
        <v>0</v>
      </c>
      <c r="P60" s="24"/>
      <c r="Q60" s="24"/>
    </row>
    <row r="61" spans="1:17" s="24" customFormat="1" ht="15" customHeight="1" x14ac:dyDescent="0.25">
      <c r="A61" s="54"/>
      <c r="B61" s="116" t="s">
        <v>253</v>
      </c>
      <c r="C61" s="51" t="s">
        <v>22</v>
      </c>
      <c r="D61" s="201">
        <f t="shared" si="15"/>
        <v>117</v>
      </c>
      <c r="E61" s="201">
        <v>117</v>
      </c>
      <c r="F61" s="201"/>
      <c r="G61" s="201"/>
      <c r="H61" s="190">
        <f>I61+K61</f>
        <v>0</v>
      </c>
      <c r="I61" s="190"/>
      <c r="J61" s="190"/>
      <c r="K61" s="190"/>
      <c r="L61" s="8">
        <f>M61+O61</f>
        <v>117</v>
      </c>
      <c r="M61" s="8">
        <f>E61+I61</f>
        <v>117</v>
      </c>
      <c r="N61" s="8">
        <f>F61+J61</f>
        <v>0</v>
      </c>
      <c r="O61" s="8">
        <f>G61+K61</f>
        <v>0</v>
      </c>
      <c r="P61" s="2"/>
      <c r="Q61" s="2"/>
    </row>
    <row r="62" spans="1:17" ht="15" customHeight="1" x14ac:dyDescent="0.25">
      <c r="A62" s="25" t="s">
        <v>95</v>
      </c>
      <c r="B62" s="16" t="s">
        <v>13</v>
      </c>
      <c r="C62" s="7" t="s">
        <v>22</v>
      </c>
      <c r="D62" s="191">
        <f t="shared" si="15"/>
        <v>334</v>
      </c>
      <c r="E62" s="191">
        <f t="shared" ref="E62:O62" si="24">E63</f>
        <v>334</v>
      </c>
      <c r="F62" s="191">
        <f t="shared" si="24"/>
        <v>0</v>
      </c>
      <c r="G62" s="191">
        <f t="shared" si="24"/>
        <v>0</v>
      </c>
      <c r="H62" s="190">
        <f t="shared" si="24"/>
        <v>0</v>
      </c>
      <c r="I62" s="190">
        <f t="shared" si="24"/>
        <v>0</v>
      </c>
      <c r="J62" s="190">
        <f t="shared" si="24"/>
        <v>0</v>
      </c>
      <c r="K62" s="190">
        <f t="shared" si="24"/>
        <v>0</v>
      </c>
      <c r="L62" s="27">
        <f t="shared" si="24"/>
        <v>334</v>
      </c>
      <c r="M62" s="27">
        <f t="shared" si="24"/>
        <v>334</v>
      </c>
      <c r="N62" s="27">
        <f t="shared" si="24"/>
        <v>0</v>
      </c>
      <c r="O62" s="27">
        <f t="shared" si="24"/>
        <v>0</v>
      </c>
      <c r="P62" s="24"/>
      <c r="Q62" s="24"/>
    </row>
    <row r="63" spans="1:17" s="24" customFormat="1" ht="15" customHeight="1" x14ac:dyDescent="0.25">
      <c r="A63" s="54"/>
      <c r="B63" s="116" t="s">
        <v>253</v>
      </c>
      <c r="C63" s="51" t="s">
        <v>22</v>
      </c>
      <c r="D63" s="201">
        <f t="shared" si="15"/>
        <v>334</v>
      </c>
      <c r="E63" s="201">
        <v>334</v>
      </c>
      <c r="F63" s="201"/>
      <c r="G63" s="201"/>
      <c r="H63" s="190">
        <f>I63+K63</f>
        <v>0</v>
      </c>
      <c r="I63" s="190"/>
      <c r="J63" s="190"/>
      <c r="K63" s="190"/>
      <c r="L63" s="8">
        <f>M63+O63</f>
        <v>334</v>
      </c>
      <c r="M63" s="8">
        <f>E63+I63</f>
        <v>334</v>
      </c>
      <c r="N63" s="8">
        <f>F63+J63</f>
        <v>0</v>
      </c>
      <c r="O63" s="8">
        <f>G63+K63</f>
        <v>0</v>
      </c>
      <c r="P63" s="2"/>
      <c r="Q63" s="2"/>
    </row>
    <row r="64" spans="1:17" ht="15" customHeight="1" x14ac:dyDescent="0.25">
      <c r="A64" s="5" t="s">
        <v>96</v>
      </c>
      <c r="B64" s="52" t="s">
        <v>14</v>
      </c>
      <c r="C64" s="7" t="s">
        <v>22</v>
      </c>
      <c r="D64" s="191">
        <f t="shared" si="15"/>
        <v>1182</v>
      </c>
      <c r="E64" s="191">
        <f t="shared" ref="E64:O64" si="25">E65</f>
        <v>1182</v>
      </c>
      <c r="F64" s="191">
        <f t="shared" si="25"/>
        <v>0</v>
      </c>
      <c r="G64" s="191">
        <f t="shared" si="25"/>
        <v>0</v>
      </c>
      <c r="H64" s="190">
        <f t="shared" si="25"/>
        <v>0</v>
      </c>
      <c r="I64" s="190">
        <f t="shared" si="25"/>
        <v>0</v>
      </c>
      <c r="J64" s="190">
        <f t="shared" si="25"/>
        <v>0</v>
      </c>
      <c r="K64" s="190">
        <f t="shared" si="25"/>
        <v>0</v>
      </c>
      <c r="L64" s="8">
        <f t="shared" si="25"/>
        <v>1182</v>
      </c>
      <c r="M64" s="8">
        <f t="shared" si="25"/>
        <v>1182</v>
      </c>
      <c r="N64" s="8">
        <f t="shared" si="25"/>
        <v>0</v>
      </c>
      <c r="O64" s="8">
        <f t="shared" si="25"/>
        <v>0</v>
      </c>
      <c r="P64" s="24"/>
      <c r="Q64" s="24"/>
    </row>
    <row r="65" spans="1:17" s="24" customFormat="1" ht="15" customHeight="1" x14ac:dyDescent="0.25">
      <c r="A65" s="54"/>
      <c r="B65" s="118" t="s">
        <v>253</v>
      </c>
      <c r="C65" s="51" t="s">
        <v>22</v>
      </c>
      <c r="D65" s="201">
        <f t="shared" si="15"/>
        <v>1182</v>
      </c>
      <c r="E65" s="201">
        <v>1182</v>
      </c>
      <c r="F65" s="201"/>
      <c r="G65" s="201"/>
      <c r="H65" s="190">
        <f>I65+K65</f>
        <v>0</v>
      </c>
      <c r="I65" s="190"/>
      <c r="J65" s="190"/>
      <c r="K65" s="190"/>
      <c r="L65" s="8">
        <f>M65+O65</f>
        <v>1182</v>
      </c>
      <c r="M65" s="8">
        <f>E65+I65</f>
        <v>1182</v>
      </c>
      <c r="N65" s="8">
        <f>F65+J65</f>
        <v>0</v>
      </c>
      <c r="O65" s="8">
        <f>G65+K65</f>
        <v>0</v>
      </c>
      <c r="P65" s="2"/>
      <c r="Q65" s="2"/>
    </row>
    <row r="66" spans="1:17" ht="15" customHeight="1" x14ac:dyDescent="0.25">
      <c r="A66" s="11" t="s">
        <v>97</v>
      </c>
      <c r="B66" s="12" t="s">
        <v>15</v>
      </c>
      <c r="C66" s="7" t="s">
        <v>22</v>
      </c>
      <c r="D66" s="191">
        <f t="shared" si="15"/>
        <v>646</v>
      </c>
      <c r="E66" s="191">
        <f t="shared" ref="E66:O66" si="26">E67</f>
        <v>646</v>
      </c>
      <c r="F66" s="191">
        <f t="shared" si="26"/>
        <v>0</v>
      </c>
      <c r="G66" s="191">
        <f t="shared" si="26"/>
        <v>0</v>
      </c>
      <c r="H66" s="190">
        <f t="shared" si="26"/>
        <v>0</v>
      </c>
      <c r="I66" s="190">
        <f t="shared" si="26"/>
        <v>0</v>
      </c>
      <c r="J66" s="190">
        <f t="shared" si="26"/>
        <v>0</v>
      </c>
      <c r="K66" s="190">
        <f t="shared" si="26"/>
        <v>0</v>
      </c>
      <c r="L66" s="8">
        <f t="shared" si="26"/>
        <v>646</v>
      </c>
      <c r="M66" s="8">
        <f t="shared" si="26"/>
        <v>646</v>
      </c>
      <c r="N66" s="8">
        <f t="shared" si="26"/>
        <v>0</v>
      </c>
      <c r="O66" s="8">
        <f t="shared" si="26"/>
        <v>0</v>
      </c>
      <c r="P66" s="24"/>
      <c r="Q66" s="24"/>
    </row>
    <row r="67" spans="1:17" s="24" customFormat="1" ht="15" customHeight="1" x14ac:dyDescent="0.25">
      <c r="A67" s="29"/>
      <c r="B67" s="116" t="s">
        <v>253</v>
      </c>
      <c r="C67" s="51" t="s">
        <v>22</v>
      </c>
      <c r="D67" s="201">
        <f t="shared" si="15"/>
        <v>646</v>
      </c>
      <c r="E67" s="201">
        <v>646</v>
      </c>
      <c r="F67" s="201"/>
      <c r="G67" s="201"/>
      <c r="H67" s="190">
        <f>I67+K67</f>
        <v>0</v>
      </c>
      <c r="I67" s="190"/>
      <c r="J67" s="190"/>
      <c r="K67" s="190"/>
      <c r="L67" s="8">
        <f>M67+O67</f>
        <v>646</v>
      </c>
      <c r="M67" s="8">
        <f>E67+I67</f>
        <v>646</v>
      </c>
      <c r="N67" s="8">
        <f>F67+J67</f>
        <v>0</v>
      </c>
      <c r="O67" s="8">
        <f>G67+K67</f>
        <v>0</v>
      </c>
      <c r="P67" s="2"/>
      <c r="Q67" s="2"/>
    </row>
    <row r="68" spans="1:17" ht="15" customHeight="1" x14ac:dyDescent="0.25">
      <c r="A68" s="5" t="s">
        <v>98</v>
      </c>
      <c r="B68" s="6" t="s">
        <v>16</v>
      </c>
      <c r="C68" s="7" t="s">
        <v>22</v>
      </c>
      <c r="D68" s="191">
        <f t="shared" si="15"/>
        <v>2002</v>
      </c>
      <c r="E68" s="191">
        <f t="shared" ref="E68:O68" si="27">E69</f>
        <v>502</v>
      </c>
      <c r="F68" s="191">
        <f t="shared" si="27"/>
        <v>0</v>
      </c>
      <c r="G68" s="191">
        <f t="shared" si="27"/>
        <v>1500</v>
      </c>
      <c r="H68" s="190">
        <f t="shared" si="27"/>
        <v>0</v>
      </c>
      <c r="I68" s="190">
        <f t="shared" si="27"/>
        <v>0</v>
      </c>
      <c r="J68" s="190">
        <f t="shared" si="27"/>
        <v>0</v>
      </c>
      <c r="K68" s="190">
        <f t="shared" si="27"/>
        <v>0</v>
      </c>
      <c r="L68" s="8">
        <f t="shared" si="27"/>
        <v>2002</v>
      </c>
      <c r="M68" s="8">
        <f t="shared" si="27"/>
        <v>502</v>
      </c>
      <c r="N68" s="8">
        <f t="shared" si="27"/>
        <v>0</v>
      </c>
      <c r="O68" s="8">
        <f t="shared" si="27"/>
        <v>1500</v>
      </c>
      <c r="P68" s="24"/>
      <c r="Q68" s="24"/>
    </row>
    <row r="69" spans="1:17" s="24" customFormat="1" ht="15" customHeight="1" x14ac:dyDescent="0.25">
      <c r="A69" s="29"/>
      <c r="B69" s="116" t="s">
        <v>253</v>
      </c>
      <c r="C69" s="51" t="s">
        <v>22</v>
      </c>
      <c r="D69" s="201">
        <f t="shared" si="15"/>
        <v>2002</v>
      </c>
      <c r="E69" s="201">
        <v>502</v>
      </c>
      <c r="F69" s="201"/>
      <c r="G69" s="201">
        <v>1500</v>
      </c>
      <c r="H69" s="190">
        <f>I69+K69</f>
        <v>0</v>
      </c>
      <c r="I69" s="190"/>
      <c r="J69" s="190"/>
      <c r="K69" s="190"/>
      <c r="L69" s="8">
        <f>M69+O69</f>
        <v>2002</v>
      </c>
      <c r="M69" s="8">
        <f>E69+I69</f>
        <v>502</v>
      </c>
      <c r="N69" s="8">
        <f>F69+J69</f>
        <v>0</v>
      </c>
      <c r="O69" s="8">
        <f>G69+K69</f>
        <v>1500</v>
      </c>
      <c r="P69" s="2"/>
      <c r="Q69" s="2"/>
    </row>
    <row r="70" spans="1:17" ht="15" customHeight="1" x14ac:dyDescent="0.25">
      <c r="A70" s="5" t="s">
        <v>99</v>
      </c>
      <c r="B70" s="6" t="s">
        <v>17</v>
      </c>
      <c r="C70" s="7" t="s">
        <v>22</v>
      </c>
      <c r="D70" s="191">
        <f t="shared" si="15"/>
        <v>243</v>
      </c>
      <c r="E70" s="191">
        <f t="shared" ref="E70:O70" si="28">E71</f>
        <v>243</v>
      </c>
      <c r="F70" s="191">
        <f t="shared" si="28"/>
        <v>0</v>
      </c>
      <c r="G70" s="191">
        <f t="shared" si="28"/>
        <v>0</v>
      </c>
      <c r="H70" s="190">
        <f t="shared" si="28"/>
        <v>0</v>
      </c>
      <c r="I70" s="190">
        <f t="shared" si="28"/>
        <v>0</v>
      </c>
      <c r="J70" s="190">
        <f t="shared" si="28"/>
        <v>0</v>
      </c>
      <c r="K70" s="190">
        <f t="shared" si="28"/>
        <v>0</v>
      </c>
      <c r="L70" s="8">
        <f t="shared" si="28"/>
        <v>243</v>
      </c>
      <c r="M70" s="8">
        <f t="shared" si="28"/>
        <v>243</v>
      </c>
      <c r="N70" s="8">
        <f t="shared" si="28"/>
        <v>0</v>
      </c>
      <c r="O70" s="8">
        <f t="shared" si="28"/>
        <v>0</v>
      </c>
      <c r="P70" s="24"/>
      <c r="Q70" s="24"/>
    </row>
    <row r="71" spans="1:17" s="24" customFormat="1" ht="15" customHeight="1" x14ac:dyDescent="0.25">
      <c r="A71" s="29"/>
      <c r="B71" s="116" t="s">
        <v>253</v>
      </c>
      <c r="C71" s="51" t="s">
        <v>22</v>
      </c>
      <c r="D71" s="201">
        <f t="shared" si="15"/>
        <v>243</v>
      </c>
      <c r="E71" s="201">
        <v>243</v>
      </c>
      <c r="F71" s="201"/>
      <c r="G71" s="201"/>
      <c r="H71" s="190">
        <f>I71+K71</f>
        <v>0</v>
      </c>
      <c r="I71" s="190"/>
      <c r="J71" s="190"/>
      <c r="K71" s="190"/>
      <c r="L71" s="8">
        <f>M71+O71</f>
        <v>243</v>
      </c>
      <c r="M71" s="8">
        <f>E71+I71</f>
        <v>243</v>
      </c>
      <c r="N71" s="8">
        <f>F71+J71</f>
        <v>0</v>
      </c>
      <c r="O71" s="8">
        <f>G71+K71</f>
        <v>0</v>
      </c>
      <c r="P71" s="2"/>
      <c r="Q71" s="2"/>
    </row>
    <row r="72" spans="1:17" ht="15" customHeight="1" x14ac:dyDescent="0.25">
      <c r="A72" s="5" t="s">
        <v>100</v>
      </c>
      <c r="B72" s="6" t="s">
        <v>18</v>
      </c>
      <c r="C72" s="7" t="s">
        <v>22</v>
      </c>
      <c r="D72" s="191">
        <f t="shared" si="15"/>
        <v>229</v>
      </c>
      <c r="E72" s="191">
        <f t="shared" ref="E72:O72" si="29">E73</f>
        <v>229</v>
      </c>
      <c r="F72" s="191">
        <f t="shared" si="29"/>
        <v>0</v>
      </c>
      <c r="G72" s="191">
        <f t="shared" si="29"/>
        <v>0</v>
      </c>
      <c r="H72" s="190">
        <f t="shared" si="29"/>
        <v>0</v>
      </c>
      <c r="I72" s="190">
        <f t="shared" si="29"/>
        <v>0</v>
      </c>
      <c r="J72" s="190">
        <f t="shared" si="29"/>
        <v>0</v>
      </c>
      <c r="K72" s="190">
        <f t="shared" si="29"/>
        <v>0</v>
      </c>
      <c r="L72" s="8">
        <f t="shared" si="29"/>
        <v>229</v>
      </c>
      <c r="M72" s="8">
        <f t="shared" si="29"/>
        <v>229</v>
      </c>
      <c r="N72" s="8">
        <f t="shared" si="29"/>
        <v>0</v>
      </c>
      <c r="O72" s="8">
        <f t="shared" si="29"/>
        <v>0</v>
      </c>
      <c r="P72" s="24"/>
      <c r="Q72" s="24"/>
    </row>
    <row r="73" spans="1:17" s="24" customFormat="1" ht="15" customHeight="1" x14ac:dyDescent="0.25">
      <c r="A73" s="29"/>
      <c r="B73" s="116" t="s">
        <v>253</v>
      </c>
      <c r="C73" s="51" t="s">
        <v>22</v>
      </c>
      <c r="D73" s="201">
        <f t="shared" si="15"/>
        <v>229</v>
      </c>
      <c r="E73" s="201">
        <v>229</v>
      </c>
      <c r="F73" s="201"/>
      <c r="G73" s="201"/>
      <c r="H73" s="190">
        <f>I73+K73</f>
        <v>0</v>
      </c>
      <c r="I73" s="190"/>
      <c r="J73" s="190"/>
      <c r="K73" s="190"/>
      <c r="L73" s="8">
        <f>M73+O73</f>
        <v>229</v>
      </c>
      <c r="M73" s="8">
        <f>E73+I73</f>
        <v>229</v>
      </c>
      <c r="N73" s="8">
        <f>F73+J73</f>
        <v>0</v>
      </c>
      <c r="O73" s="8">
        <f>G73+K73</f>
        <v>0</v>
      </c>
      <c r="P73" s="2"/>
      <c r="Q73" s="2"/>
    </row>
    <row r="74" spans="1:17" ht="15" customHeight="1" x14ac:dyDescent="0.25">
      <c r="A74" s="32" t="s">
        <v>101</v>
      </c>
      <c r="B74" s="33" t="s">
        <v>256</v>
      </c>
      <c r="C74" s="15"/>
      <c r="D74" s="189">
        <f t="shared" si="15"/>
        <v>54986</v>
      </c>
      <c r="E74" s="189">
        <f t="shared" ref="E74:O74" si="30">E76+E77+E78+E79</f>
        <v>17731</v>
      </c>
      <c r="F74" s="189">
        <f t="shared" si="30"/>
        <v>0</v>
      </c>
      <c r="G74" s="189">
        <f t="shared" si="30"/>
        <v>37255</v>
      </c>
      <c r="H74" s="188">
        <f t="shared" si="30"/>
        <v>0</v>
      </c>
      <c r="I74" s="188">
        <f t="shared" si="30"/>
        <v>0</v>
      </c>
      <c r="J74" s="188">
        <f t="shared" si="30"/>
        <v>0</v>
      </c>
      <c r="K74" s="188">
        <f t="shared" si="30"/>
        <v>0</v>
      </c>
      <c r="L74" s="1">
        <f t="shared" si="30"/>
        <v>54986</v>
      </c>
      <c r="M74" s="1">
        <f t="shared" si="30"/>
        <v>17731</v>
      </c>
      <c r="N74" s="1">
        <f t="shared" si="30"/>
        <v>0</v>
      </c>
      <c r="O74" s="1">
        <f t="shared" si="30"/>
        <v>37255</v>
      </c>
      <c r="P74" s="24"/>
      <c r="Q74" s="24"/>
    </row>
    <row r="75" spans="1:17" ht="15" customHeight="1" x14ac:dyDescent="0.25">
      <c r="A75" s="102"/>
      <c r="B75" s="151" t="s">
        <v>213</v>
      </c>
      <c r="C75" s="15"/>
      <c r="D75" s="189"/>
      <c r="E75" s="189"/>
      <c r="F75" s="189"/>
      <c r="G75" s="189"/>
      <c r="H75" s="188"/>
      <c r="I75" s="188"/>
      <c r="J75" s="188"/>
      <c r="K75" s="188"/>
      <c r="L75" s="1"/>
      <c r="M75" s="1"/>
      <c r="N75" s="1"/>
      <c r="O75" s="1"/>
      <c r="P75" s="24"/>
      <c r="Q75" s="24"/>
    </row>
    <row r="76" spans="1:17" s="24" customFormat="1" ht="15" customHeight="1" x14ac:dyDescent="0.25">
      <c r="A76" s="152"/>
      <c r="B76" s="329" t="s">
        <v>8</v>
      </c>
      <c r="C76" s="15"/>
      <c r="D76" s="201">
        <f>E76+G76</f>
        <v>44380</v>
      </c>
      <c r="E76" s="201">
        <f t="shared" ref="E76:O76" si="31">E47+E49+E53</f>
        <v>9466</v>
      </c>
      <c r="F76" s="201">
        <f t="shared" si="31"/>
        <v>0</v>
      </c>
      <c r="G76" s="201">
        <f t="shared" si="31"/>
        <v>34914</v>
      </c>
      <c r="H76" s="199">
        <f t="shared" si="31"/>
        <v>0</v>
      </c>
      <c r="I76" s="199">
        <f t="shared" si="31"/>
        <v>0</v>
      </c>
      <c r="J76" s="199">
        <f t="shared" si="31"/>
        <v>0</v>
      </c>
      <c r="K76" s="199">
        <f t="shared" si="31"/>
        <v>0</v>
      </c>
      <c r="L76" s="69">
        <f t="shared" si="31"/>
        <v>44380</v>
      </c>
      <c r="M76" s="69">
        <f t="shared" si="31"/>
        <v>9466</v>
      </c>
      <c r="N76" s="69">
        <f t="shared" si="31"/>
        <v>0</v>
      </c>
      <c r="O76" s="69">
        <f t="shared" si="31"/>
        <v>34914</v>
      </c>
      <c r="P76" s="2"/>
      <c r="Q76" s="2"/>
    </row>
    <row r="77" spans="1:17" s="24" customFormat="1" ht="15" customHeight="1" x14ac:dyDescent="0.2">
      <c r="A77" s="152"/>
      <c r="B77" s="329" t="s">
        <v>255</v>
      </c>
      <c r="C77" s="15"/>
      <c r="D77" s="201">
        <f>E77+G77</f>
        <v>4145</v>
      </c>
      <c r="E77" s="201">
        <f t="shared" ref="E77:O77" si="32">E50</f>
        <v>4145</v>
      </c>
      <c r="F77" s="201">
        <f t="shared" si="32"/>
        <v>0</v>
      </c>
      <c r="G77" s="201">
        <f t="shared" si="32"/>
        <v>0</v>
      </c>
      <c r="H77" s="199">
        <f t="shared" si="32"/>
        <v>0</v>
      </c>
      <c r="I77" s="199">
        <f t="shared" si="32"/>
        <v>0</v>
      </c>
      <c r="J77" s="199">
        <f t="shared" si="32"/>
        <v>0</v>
      </c>
      <c r="K77" s="199">
        <f t="shared" si="32"/>
        <v>0</v>
      </c>
      <c r="L77" s="69">
        <f t="shared" si="32"/>
        <v>4145</v>
      </c>
      <c r="M77" s="69">
        <f t="shared" si="32"/>
        <v>4145</v>
      </c>
      <c r="N77" s="69">
        <f t="shared" si="32"/>
        <v>0</v>
      </c>
      <c r="O77" s="69">
        <f t="shared" si="32"/>
        <v>0</v>
      </c>
    </row>
    <row r="78" spans="1:17" s="24" customFormat="1" ht="15" customHeight="1" x14ac:dyDescent="0.25">
      <c r="A78" s="152"/>
      <c r="B78" s="329" t="s">
        <v>257</v>
      </c>
      <c r="C78" s="15"/>
      <c r="D78" s="201">
        <f>E78+G78</f>
        <v>6169</v>
      </c>
      <c r="E78" s="201">
        <f t="shared" ref="E78:O78" si="33">E55+E57+E59+E61+E63+E65+E67+E69+E71+E73</f>
        <v>3828</v>
      </c>
      <c r="F78" s="201">
        <f t="shared" si="33"/>
        <v>0</v>
      </c>
      <c r="G78" s="201">
        <f t="shared" si="33"/>
        <v>2341</v>
      </c>
      <c r="H78" s="199">
        <f t="shared" si="33"/>
        <v>0</v>
      </c>
      <c r="I78" s="199">
        <f t="shared" si="33"/>
        <v>0</v>
      </c>
      <c r="J78" s="199">
        <f t="shared" si="33"/>
        <v>0</v>
      </c>
      <c r="K78" s="199">
        <f t="shared" si="33"/>
        <v>0</v>
      </c>
      <c r="L78" s="69">
        <f t="shared" si="33"/>
        <v>6169</v>
      </c>
      <c r="M78" s="69">
        <f t="shared" si="33"/>
        <v>3828</v>
      </c>
      <c r="N78" s="69">
        <f t="shared" si="33"/>
        <v>0</v>
      </c>
      <c r="O78" s="69">
        <f t="shared" si="33"/>
        <v>2341</v>
      </c>
      <c r="P78" s="2"/>
      <c r="Q78" s="2"/>
    </row>
    <row r="79" spans="1:17" s="24" customFormat="1" ht="26.25" customHeight="1" x14ac:dyDescent="0.2">
      <c r="A79" s="154"/>
      <c r="B79" s="255" t="s">
        <v>66</v>
      </c>
      <c r="C79" s="15"/>
      <c r="D79" s="201">
        <f>E79+G79</f>
        <v>292</v>
      </c>
      <c r="E79" s="201">
        <f t="shared" ref="E79:O79" si="34">E51</f>
        <v>292</v>
      </c>
      <c r="F79" s="201">
        <f t="shared" si="34"/>
        <v>0</v>
      </c>
      <c r="G79" s="201">
        <f t="shared" si="34"/>
        <v>0</v>
      </c>
      <c r="H79" s="199">
        <f t="shared" si="34"/>
        <v>0</v>
      </c>
      <c r="I79" s="199">
        <f t="shared" si="34"/>
        <v>0</v>
      </c>
      <c r="J79" s="199">
        <f t="shared" si="34"/>
        <v>0</v>
      </c>
      <c r="K79" s="199">
        <f t="shared" si="34"/>
        <v>0</v>
      </c>
      <c r="L79" s="69">
        <f t="shared" si="34"/>
        <v>292</v>
      </c>
      <c r="M79" s="69">
        <f t="shared" si="34"/>
        <v>292</v>
      </c>
      <c r="N79" s="69">
        <f t="shared" si="34"/>
        <v>0</v>
      </c>
      <c r="O79" s="69">
        <f t="shared" si="34"/>
        <v>0</v>
      </c>
    </row>
    <row r="80" spans="1:17" ht="18" customHeight="1" x14ac:dyDescent="0.25">
      <c r="A80" s="11" t="s">
        <v>102</v>
      </c>
      <c r="B80" s="492" t="s">
        <v>69</v>
      </c>
      <c r="C80" s="493"/>
      <c r="D80" s="493"/>
      <c r="E80" s="493"/>
      <c r="F80" s="493"/>
      <c r="G80" s="493"/>
      <c r="H80" s="493"/>
      <c r="I80" s="493"/>
      <c r="J80" s="493"/>
      <c r="K80" s="493"/>
      <c r="L80" s="493"/>
      <c r="M80" s="493"/>
      <c r="N80" s="493"/>
      <c r="O80" s="493"/>
      <c r="P80" s="24"/>
      <c r="Q80" s="24"/>
    </row>
    <row r="81" spans="1:17" ht="15" customHeight="1" x14ac:dyDescent="0.25">
      <c r="A81" s="5" t="s">
        <v>103</v>
      </c>
      <c r="B81" s="16" t="s">
        <v>20</v>
      </c>
      <c r="C81" s="7" t="s">
        <v>34</v>
      </c>
      <c r="D81" s="191">
        <f>E81+G81</f>
        <v>11254</v>
      </c>
      <c r="E81" s="191">
        <f t="shared" ref="E81:O81" si="35">E83+E84</f>
        <v>3748</v>
      </c>
      <c r="F81" s="191">
        <f t="shared" si="35"/>
        <v>0</v>
      </c>
      <c r="G81" s="191">
        <f t="shared" si="35"/>
        <v>7506</v>
      </c>
      <c r="H81" s="188">
        <f t="shared" si="35"/>
        <v>0</v>
      </c>
      <c r="I81" s="188">
        <f t="shared" si="35"/>
        <v>7506</v>
      </c>
      <c r="J81" s="188">
        <f t="shared" si="35"/>
        <v>0</v>
      </c>
      <c r="K81" s="188">
        <f t="shared" si="35"/>
        <v>-7506</v>
      </c>
      <c r="L81" s="8">
        <f t="shared" si="35"/>
        <v>11254</v>
      </c>
      <c r="M81" s="8">
        <f t="shared" si="35"/>
        <v>11254</v>
      </c>
      <c r="N81" s="8">
        <f t="shared" si="35"/>
        <v>0</v>
      </c>
      <c r="O81" s="8">
        <f t="shared" si="35"/>
        <v>0</v>
      </c>
      <c r="P81" s="24"/>
      <c r="Q81" s="24"/>
    </row>
    <row r="82" spans="1:17" ht="15" customHeight="1" x14ac:dyDescent="0.25">
      <c r="A82" s="11"/>
      <c r="B82" s="59"/>
      <c r="C82" s="7"/>
      <c r="D82" s="191"/>
      <c r="E82" s="191"/>
      <c r="F82" s="191"/>
      <c r="G82" s="191"/>
      <c r="H82" s="188"/>
      <c r="I82" s="188"/>
      <c r="J82" s="188"/>
      <c r="K82" s="188"/>
      <c r="L82" s="8"/>
      <c r="M82" s="8"/>
      <c r="N82" s="8"/>
      <c r="O82" s="8"/>
      <c r="P82" s="24"/>
      <c r="Q82" s="24"/>
    </row>
    <row r="83" spans="1:17" s="24" customFormat="1" ht="15" customHeight="1" x14ac:dyDescent="0.25">
      <c r="A83" s="11"/>
      <c r="B83" s="343" t="s">
        <v>255</v>
      </c>
      <c r="C83" s="7" t="s">
        <v>34</v>
      </c>
      <c r="D83" s="201">
        <f>E83+G83</f>
        <v>3748</v>
      </c>
      <c r="E83" s="201">
        <v>3748</v>
      </c>
      <c r="F83" s="201"/>
      <c r="G83" s="201"/>
      <c r="H83" s="188">
        <f>I83+K83</f>
        <v>0</v>
      </c>
      <c r="I83" s="188"/>
      <c r="J83" s="188"/>
      <c r="K83" s="188"/>
      <c r="L83" s="8">
        <f>M83+O83</f>
        <v>3748</v>
      </c>
      <c r="M83" s="8">
        <f t="shared" ref="M83:O84" si="36">E83+I83</f>
        <v>3748</v>
      </c>
      <c r="N83" s="8">
        <f t="shared" si="36"/>
        <v>0</v>
      </c>
      <c r="O83" s="8">
        <f t="shared" si="36"/>
        <v>0</v>
      </c>
    </row>
    <row r="84" spans="1:17" s="24" customFormat="1" ht="15" customHeight="1" x14ac:dyDescent="0.25">
      <c r="A84" s="11"/>
      <c r="B84" s="342" t="s">
        <v>251</v>
      </c>
      <c r="C84" s="7" t="s">
        <v>34</v>
      </c>
      <c r="D84" s="201">
        <f>E84+G84</f>
        <v>7506</v>
      </c>
      <c r="E84" s="201"/>
      <c r="F84" s="201"/>
      <c r="G84" s="201">
        <v>7506</v>
      </c>
      <c r="H84" s="188">
        <f>I84+K84</f>
        <v>0</v>
      </c>
      <c r="I84" s="188">
        <v>7506</v>
      </c>
      <c r="J84" s="188"/>
      <c r="K84" s="188">
        <v>-7506</v>
      </c>
      <c r="L84" s="8">
        <f>M84+O84</f>
        <v>7506</v>
      </c>
      <c r="M84" s="8">
        <f t="shared" si="36"/>
        <v>7506</v>
      </c>
      <c r="N84" s="8">
        <f t="shared" si="36"/>
        <v>0</v>
      </c>
      <c r="O84" s="8">
        <f t="shared" si="36"/>
        <v>0</v>
      </c>
      <c r="P84" s="2"/>
      <c r="Q84" s="2"/>
    </row>
    <row r="85" spans="1:17" ht="15" customHeight="1" x14ac:dyDescent="0.25">
      <c r="A85" s="60" t="s">
        <v>104</v>
      </c>
      <c r="B85" s="153" t="s">
        <v>258</v>
      </c>
      <c r="C85" s="18"/>
      <c r="D85" s="189">
        <f>E85+G85</f>
        <v>11254</v>
      </c>
      <c r="E85" s="189">
        <f t="shared" ref="E85:O85" si="37">E87+E88</f>
        <v>3748</v>
      </c>
      <c r="F85" s="189">
        <f t="shared" si="37"/>
        <v>0</v>
      </c>
      <c r="G85" s="189">
        <f t="shared" si="37"/>
        <v>7506</v>
      </c>
      <c r="H85" s="188">
        <f t="shared" si="37"/>
        <v>0</v>
      </c>
      <c r="I85" s="188">
        <f t="shared" si="37"/>
        <v>7506</v>
      </c>
      <c r="J85" s="188">
        <f t="shared" si="37"/>
        <v>0</v>
      </c>
      <c r="K85" s="188">
        <f t="shared" si="37"/>
        <v>-7506</v>
      </c>
      <c r="L85" s="1">
        <f t="shared" si="37"/>
        <v>11254</v>
      </c>
      <c r="M85" s="1">
        <f t="shared" si="37"/>
        <v>11254</v>
      </c>
      <c r="N85" s="1">
        <f t="shared" si="37"/>
        <v>0</v>
      </c>
      <c r="O85" s="1">
        <f t="shared" si="37"/>
        <v>0</v>
      </c>
    </row>
    <row r="86" spans="1:17" ht="15" customHeight="1" x14ac:dyDescent="0.25">
      <c r="A86" s="67"/>
      <c r="B86" s="91" t="s">
        <v>213</v>
      </c>
      <c r="C86" s="18"/>
      <c r="D86" s="189"/>
      <c r="E86" s="189"/>
      <c r="F86" s="189"/>
      <c r="G86" s="189"/>
      <c r="H86" s="188"/>
      <c r="I86" s="188"/>
      <c r="J86" s="188"/>
      <c r="K86" s="188"/>
      <c r="L86" s="1"/>
      <c r="M86" s="1"/>
      <c r="N86" s="1"/>
      <c r="O86" s="1"/>
    </row>
    <row r="87" spans="1:17" s="24" customFormat="1" ht="15" customHeight="1" x14ac:dyDescent="0.2">
      <c r="A87" s="150"/>
      <c r="B87" s="99" t="s">
        <v>255</v>
      </c>
      <c r="C87" s="18"/>
      <c r="D87" s="201">
        <f>E87+G87</f>
        <v>3748</v>
      </c>
      <c r="E87" s="201">
        <f t="shared" ref="E87:O87" si="38">E83</f>
        <v>3748</v>
      </c>
      <c r="F87" s="201">
        <f t="shared" si="38"/>
        <v>0</v>
      </c>
      <c r="G87" s="201">
        <f t="shared" si="38"/>
        <v>0</v>
      </c>
      <c r="H87" s="341">
        <f t="shared" si="38"/>
        <v>0</v>
      </c>
      <c r="I87" s="341">
        <f t="shared" si="38"/>
        <v>0</v>
      </c>
      <c r="J87" s="341">
        <f t="shared" si="38"/>
        <v>0</v>
      </c>
      <c r="K87" s="341">
        <f t="shared" si="38"/>
        <v>0</v>
      </c>
      <c r="L87" s="69">
        <f t="shared" si="38"/>
        <v>3748</v>
      </c>
      <c r="M87" s="69">
        <f t="shared" si="38"/>
        <v>3748</v>
      </c>
      <c r="N87" s="69">
        <f t="shared" si="38"/>
        <v>0</v>
      </c>
      <c r="O87" s="69">
        <f t="shared" si="38"/>
        <v>0</v>
      </c>
    </row>
    <row r="88" spans="1:17" s="24" customFormat="1" ht="15" customHeight="1" x14ac:dyDescent="0.2">
      <c r="A88" s="149"/>
      <c r="B88" s="340" t="s">
        <v>257</v>
      </c>
      <c r="C88" s="18"/>
      <c r="D88" s="201">
        <f>E88+G88</f>
        <v>7506</v>
      </c>
      <c r="E88" s="201">
        <f t="shared" ref="E88:O88" si="39">E84</f>
        <v>0</v>
      </c>
      <c r="F88" s="201">
        <f t="shared" si="39"/>
        <v>0</v>
      </c>
      <c r="G88" s="201">
        <f t="shared" si="39"/>
        <v>7506</v>
      </c>
      <c r="H88" s="199">
        <f t="shared" si="39"/>
        <v>0</v>
      </c>
      <c r="I88" s="199">
        <f t="shared" si="39"/>
        <v>7506</v>
      </c>
      <c r="J88" s="199">
        <f t="shared" si="39"/>
        <v>0</v>
      </c>
      <c r="K88" s="199">
        <f t="shared" si="39"/>
        <v>-7506</v>
      </c>
      <c r="L88" s="69">
        <f t="shared" si="39"/>
        <v>7506</v>
      </c>
      <c r="M88" s="69">
        <f t="shared" si="39"/>
        <v>7506</v>
      </c>
      <c r="N88" s="69">
        <f t="shared" si="39"/>
        <v>0</v>
      </c>
      <c r="O88" s="69">
        <f t="shared" si="39"/>
        <v>0</v>
      </c>
    </row>
    <row r="89" spans="1:17" ht="18.75" customHeight="1" x14ac:dyDescent="0.25">
      <c r="A89" s="11" t="s">
        <v>105</v>
      </c>
      <c r="B89" s="481" t="s">
        <v>187</v>
      </c>
      <c r="C89" s="449"/>
      <c r="D89" s="449"/>
      <c r="E89" s="449"/>
      <c r="F89" s="449"/>
      <c r="G89" s="449"/>
      <c r="H89" s="449"/>
      <c r="I89" s="449"/>
      <c r="J89" s="449"/>
      <c r="K89" s="449"/>
      <c r="L89" s="449"/>
      <c r="M89" s="449"/>
      <c r="N89" s="449"/>
      <c r="O89" s="449"/>
    </row>
    <row r="90" spans="1:17" ht="15" customHeight="1" x14ac:dyDescent="0.25">
      <c r="A90" s="25" t="s">
        <v>106</v>
      </c>
      <c r="B90" s="339" t="s">
        <v>20</v>
      </c>
      <c r="C90" s="55" t="s">
        <v>57</v>
      </c>
      <c r="D90" s="191">
        <f t="shared" ref="D90:D121" si="40">E90+G90</f>
        <v>130323</v>
      </c>
      <c r="E90" s="192">
        <f t="shared" ref="E90:O90" si="41">E91</f>
        <v>9089</v>
      </c>
      <c r="F90" s="192">
        <f t="shared" si="41"/>
        <v>0</v>
      </c>
      <c r="G90" s="192">
        <f t="shared" si="41"/>
        <v>121234</v>
      </c>
      <c r="H90" s="338">
        <f t="shared" si="41"/>
        <v>0</v>
      </c>
      <c r="I90" s="338">
        <f t="shared" si="41"/>
        <v>0</v>
      </c>
      <c r="J90" s="338">
        <f t="shared" si="41"/>
        <v>0</v>
      </c>
      <c r="K90" s="338">
        <f t="shared" si="41"/>
        <v>0</v>
      </c>
      <c r="L90" s="121">
        <f t="shared" si="41"/>
        <v>130323</v>
      </c>
      <c r="M90" s="121">
        <f t="shared" si="41"/>
        <v>9089</v>
      </c>
      <c r="N90" s="121">
        <f t="shared" si="41"/>
        <v>0</v>
      </c>
      <c r="O90" s="121">
        <f t="shared" si="41"/>
        <v>121234</v>
      </c>
      <c r="P90" s="24"/>
      <c r="Q90" s="24"/>
    </row>
    <row r="91" spans="1:17" s="24" customFormat="1" ht="15" customHeight="1" x14ac:dyDescent="0.25">
      <c r="A91" s="123"/>
      <c r="B91" s="110" t="s">
        <v>250</v>
      </c>
      <c r="C91" s="55" t="s">
        <v>57</v>
      </c>
      <c r="D91" s="201">
        <f t="shared" si="40"/>
        <v>130323</v>
      </c>
      <c r="E91" s="201">
        <v>9089</v>
      </c>
      <c r="F91" s="201"/>
      <c r="G91" s="201">
        <v>121234</v>
      </c>
      <c r="H91" s="188">
        <f>I91+K91</f>
        <v>0</v>
      </c>
      <c r="I91" s="188"/>
      <c r="J91" s="188"/>
      <c r="K91" s="188"/>
      <c r="L91" s="8">
        <f>M91+O91</f>
        <v>130323</v>
      </c>
      <c r="M91" s="8">
        <f>E91+I91</f>
        <v>9089</v>
      </c>
      <c r="N91" s="8">
        <f>F91+J91</f>
        <v>0</v>
      </c>
      <c r="O91" s="8">
        <f>G91+K91</f>
        <v>121234</v>
      </c>
    </row>
    <row r="92" spans="1:17" ht="15" customHeight="1" x14ac:dyDescent="0.25">
      <c r="A92" s="11" t="s">
        <v>107</v>
      </c>
      <c r="B92" s="19" t="s">
        <v>173</v>
      </c>
      <c r="C92" s="7" t="s">
        <v>57</v>
      </c>
      <c r="D92" s="191">
        <f t="shared" si="40"/>
        <v>245</v>
      </c>
      <c r="E92" s="191">
        <f t="shared" ref="E92:O92" si="42">E93</f>
        <v>245</v>
      </c>
      <c r="F92" s="191">
        <f t="shared" si="42"/>
        <v>0</v>
      </c>
      <c r="G92" s="191">
        <f t="shared" si="42"/>
        <v>0</v>
      </c>
      <c r="H92" s="188">
        <f t="shared" si="42"/>
        <v>0</v>
      </c>
      <c r="I92" s="188">
        <f t="shared" si="42"/>
        <v>0</v>
      </c>
      <c r="J92" s="188">
        <f t="shared" si="42"/>
        <v>0</v>
      </c>
      <c r="K92" s="188">
        <f t="shared" si="42"/>
        <v>0</v>
      </c>
      <c r="L92" s="8">
        <f t="shared" si="42"/>
        <v>245</v>
      </c>
      <c r="M92" s="8">
        <f t="shared" si="42"/>
        <v>245</v>
      </c>
      <c r="N92" s="8">
        <f t="shared" si="42"/>
        <v>0</v>
      </c>
      <c r="O92" s="8">
        <f t="shared" si="42"/>
        <v>0</v>
      </c>
    </row>
    <row r="93" spans="1:17" s="24" customFormat="1" ht="15" customHeight="1" x14ac:dyDescent="0.25">
      <c r="A93" s="122"/>
      <c r="B93" s="116" t="s">
        <v>259</v>
      </c>
      <c r="C93" s="7" t="s">
        <v>57</v>
      </c>
      <c r="D93" s="201">
        <f t="shared" si="40"/>
        <v>245</v>
      </c>
      <c r="E93" s="201">
        <v>245</v>
      </c>
      <c r="F93" s="201"/>
      <c r="G93" s="201"/>
      <c r="H93" s="190">
        <f>I93+K93</f>
        <v>0</v>
      </c>
      <c r="I93" s="190"/>
      <c r="J93" s="190"/>
      <c r="K93" s="190"/>
      <c r="L93" s="8">
        <f>M93+O93</f>
        <v>245</v>
      </c>
      <c r="M93" s="8">
        <f>E93+I93</f>
        <v>245</v>
      </c>
      <c r="N93" s="8">
        <f>F93+J93</f>
        <v>0</v>
      </c>
      <c r="O93" s="8">
        <f>G93+K93</f>
        <v>0</v>
      </c>
    </row>
    <row r="94" spans="1:17" ht="15" customHeight="1" x14ac:dyDescent="0.25">
      <c r="A94" s="5" t="s">
        <v>108</v>
      </c>
      <c r="B94" s="19" t="s">
        <v>181</v>
      </c>
      <c r="C94" s="7" t="s">
        <v>57</v>
      </c>
      <c r="D94" s="191">
        <f t="shared" si="40"/>
        <v>1456</v>
      </c>
      <c r="E94" s="191">
        <f t="shared" ref="E94:O94" si="43">E95</f>
        <v>1456</v>
      </c>
      <c r="F94" s="191">
        <f t="shared" si="43"/>
        <v>0</v>
      </c>
      <c r="G94" s="191">
        <f t="shared" si="43"/>
        <v>0</v>
      </c>
      <c r="H94" s="190">
        <f t="shared" si="43"/>
        <v>0</v>
      </c>
      <c r="I94" s="190">
        <f t="shared" si="43"/>
        <v>0</v>
      </c>
      <c r="J94" s="190">
        <f t="shared" si="43"/>
        <v>0</v>
      </c>
      <c r="K94" s="190">
        <f t="shared" si="43"/>
        <v>0</v>
      </c>
      <c r="L94" s="8">
        <f t="shared" si="43"/>
        <v>1456</v>
      </c>
      <c r="M94" s="8">
        <f t="shared" si="43"/>
        <v>1456</v>
      </c>
      <c r="N94" s="8">
        <f t="shared" si="43"/>
        <v>0</v>
      </c>
      <c r="O94" s="8">
        <f t="shared" si="43"/>
        <v>0</v>
      </c>
    </row>
    <row r="95" spans="1:17" s="24" customFormat="1" ht="15" customHeight="1" x14ac:dyDescent="0.25">
      <c r="A95" s="122"/>
      <c r="B95" s="116" t="s">
        <v>259</v>
      </c>
      <c r="C95" s="7" t="s">
        <v>57</v>
      </c>
      <c r="D95" s="201">
        <f t="shared" si="40"/>
        <v>1456</v>
      </c>
      <c r="E95" s="201">
        <v>1456</v>
      </c>
      <c r="F95" s="201"/>
      <c r="G95" s="201"/>
      <c r="H95" s="190">
        <f>I95+K95</f>
        <v>0</v>
      </c>
      <c r="I95" s="190"/>
      <c r="J95" s="190"/>
      <c r="K95" s="190"/>
      <c r="L95" s="8">
        <f>M95+O95</f>
        <v>1456</v>
      </c>
      <c r="M95" s="8">
        <f>E95+I95</f>
        <v>1456</v>
      </c>
      <c r="N95" s="8">
        <f>F95+J95</f>
        <v>0</v>
      </c>
      <c r="O95" s="8">
        <f>G95+K95</f>
        <v>0</v>
      </c>
    </row>
    <row r="96" spans="1:17" ht="15" customHeight="1" x14ac:dyDescent="0.25">
      <c r="A96" s="5" t="s">
        <v>109</v>
      </c>
      <c r="B96" s="19" t="s">
        <v>162</v>
      </c>
      <c r="C96" s="7" t="s">
        <v>57</v>
      </c>
      <c r="D96" s="191">
        <f t="shared" si="40"/>
        <v>1886</v>
      </c>
      <c r="E96" s="191">
        <f t="shared" ref="E96:O96" si="44">E97</f>
        <v>1886</v>
      </c>
      <c r="F96" s="191">
        <f t="shared" si="44"/>
        <v>0</v>
      </c>
      <c r="G96" s="191">
        <f t="shared" si="44"/>
        <v>0</v>
      </c>
      <c r="H96" s="190">
        <f t="shared" si="44"/>
        <v>0</v>
      </c>
      <c r="I96" s="190">
        <f t="shared" si="44"/>
        <v>0</v>
      </c>
      <c r="J96" s="190">
        <f t="shared" si="44"/>
        <v>0</v>
      </c>
      <c r="K96" s="190">
        <f t="shared" si="44"/>
        <v>0</v>
      </c>
      <c r="L96" s="8">
        <f t="shared" si="44"/>
        <v>1886</v>
      </c>
      <c r="M96" s="8">
        <f t="shared" si="44"/>
        <v>1886</v>
      </c>
      <c r="N96" s="8">
        <f t="shared" si="44"/>
        <v>0</v>
      </c>
      <c r="O96" s="8">
        <f t="shared" si="44"/>
        <v>0</v>
      </c>
    </row>
    <row r="97" spans="1:15" s="24" customFormat="1" ht="15" customHeight="1" x14ac:dyDescent="0.25">
      <c r="A97" s="122"/>
      <c r="B97" s="116" t="s">
        <v>259</v>
      </c>
      <c r="C97" s="7" t="s">
        <v>57</v>
      </c>
      <c r="D97" s="201">
        <f t="shared" si="40"/>
        <v>1886</v>
      </c>
      <c r="E97" s="201">
        <v>1886</v>
      </c>
      <c r="F97" s="201"/>
      <c r="G97" s="201"/>
      <c r="H97" s="190">
        <f>I97+K97</f>
        <v>0</v>
      </c>
      <c r="I97" s="190"/>
      <c r="J97" s="190"/>
      <c r="K97" s="190"/>
      <c r="L97" s="8">
        <f>M97+O97</f>
        <v>1886</v>
      </c>
      <c r="M97" s="8">
        <f>E97+I97</f>
        <v>1886</v>
      </c>
      <c r="N97" s="8">
        <f>F97+J97</f>
        <v>0</v>
      </c>
      <c r="O97" s="8">
        <f>G97+K97</f>
        <v>0</v>
      </c>
    </row>
    <row r="98" spans="1:15" ht="15" customHeight="1" x14ac:dyDescent="0.25">
      <c r="A98" s="5" t="s">
        <v>110</v>
      </c>
      <c r="B98" s="19" t="s">
        <v>46</v>
      </c>
      <c r="C98" s="7" t="s">
        <v>57</v>
      </c>
      <c r="D98" s="191">
        <f t="shared" si="40"/>
        <v>97</v>
      </c>
      <c r="E98" s="191">
        <f t="shared" ref="E98:O98" si="45">E99</f>
        <v>97</v>
      </c>
      <c r="F98" s="191">
        <f t="shared" si="45"/>
        <v>0</v>
      </c>
      <c r="G98" s="191">
        <f t="shared" si="45"/>
        <v>0</v>
      </c>
      <c r="H98" s="190">
        <f t="shared" si="45"/>
        <v>0</v>
      </c>
      <c r="I98" s="190">
        <f t="shared" si="45"/>
        <v>0</v>
      </c>
      <c r="J98" s="190">
        <f t="shared" si="45"/>
        <v>0</v>
      </c>
      <c r="K98" s="190">
        <f t="shared" si="45"/>
        <v>0</v>
      </c>
      <c r="L98" s="8">
        <f t="shared" si="45"/>
        <v>97</v>
      </c>
      <c r="M98" s="8">
        <f t="shared" si="45"/>
        <v>97</v>
      </c>
      <c r="N98" s="8">
        <f t="shared" si="45"/>
        <v>0</v>
      </c>
      <c r="O98" s="8">
        <f t="shared" si="45"/>
        <v>0</v>
      </c>
    </row>
    <row r="99" spans="1:15" s="24" customFormat="1" ht="15" customHeight="1" x14ac:dyDescent="0.25">
      <c r="A99" s="122"/>
      <c r="B99" s="116" t="s">
        <v>259</v>
      </c>
      <c r="C99" s="7" t="s">
        <v>57</v>
      </c>
      <c r="D99" s="201">
        <f t="shared" si="40"/>
        <v>97</v>
      </c>
      <c r="E99" s="201">
        <v>97</v>
      </c>
      <c r="F99" s="201"/>
      <c r="G99" s="201"/>
      <c r="H99" s="190">
        <f>I99+K99</f>
        <v>0</v>
      </c>
      <c r="I99" s="190"/>
      <c r="J99" s="190"/>
      <c r="K99" s="190"/>
      <c r="L99" s="8">
        <f>M99+O99</f>
        <v>97</v>
      </c>
      <c r="M99" s="8">
        <f>E99+I99</f>
        <v>97</v>
      </c>
      <c r="N99" s="8">
        <f>F99+J99</f>
        <v>0</v>
      </c>
      <c r="O99" s="8">
        <f>G99+K99</f>
        <v>0</v>
      </c>
    </row>
    <row r="100" spans="1:15" ht="15" customHeight="1" x14ac:dyDescent="0.25">
      <c r="A100" s="5" t="s">
        <v>111</v>
      </c>
      <c r="B100" s="19" t="s">
        <v>45</v>
      </c>
      <c r="C100" s="7" t="s">
        <v>57</v>
      </c>
      <c r="D100" s="191">
        <f t="shared" si="40"/>
        <v>886</v>
      </c>
      <c r="E100" s="191">
        <f t="shared" ref="E100:O100" si="46">E101</f>
        <v>886</v>
      </c>
      <c r="F100" s="191">
        <f t="shared" si="46"/>
        <v>0</v>
      </c>
      <c r="G100" s="191">
        <f t="shared" si="46"/>
        <v>0</v>
      </c>
      <c r="H100" s="190">
        <f t="shared" si="46"/>
        <v>0</v>
      </c>
      <c r="I100" s="190">
        <f t="shared" si="46"/>
        <v>0</v>
      </c>
      <c r="J100" s="190">
        <f t="shared" si="46"/>
        <v>0</v>
      </c>
      <c r="K100" s="190">
        <f t="shared" si="46"/>
        <v>0</v>
      </c>
      <c r="L100" s="8">
        <f t="shared" si="46"/>
        <v>886</v>
      </c>
      <c r="M100" s="8">
        <f t="shared" si="46"/>
        <v>886</v>
      </c>
      <c r="N100" s="8">
        <f t="shared" si="46"/>
        <v>0</v>
      </c>
      <c r="O100" s="8">
        <f t="shared" si="46"/>
        <v>0</v>
      </c>
    </row>
    <row r="101" spans="1:15" s="24" customFormat="1" ht="15" customHeight="1" x14ac:dyDescent="0.25">
      <c r="A101" s="122"/>
      <c r="B101" s="116" t="s">
        <v>259</v>
      </c>
      <c r="C101" s="7" t="s">
        <v>57</v>
      </c>
      <c r="D101" s="201">
        <f t="shared" si="40"/>
        <v>886</v>
      </c>
      <c r="E101" s="201">
        <v>886</v>
      </c>
      <c r="F101" s="201"/>
      <c r="G101" s="201"/>
      <c r="H101" s="190">
        <f>I101+K101</f>
        <v>0</v>
      </c>
      <c r="I101" s="190"/>
      <c r="J101" s="190"/>
      <c r="K101" s="190"/>
      <c r="L101" s="8">
        <f>M101+O101</f>
        <v>886</v>
      </c>
      <c r="M101" s="8">
        <f>E101+I101</f>
        <v>886</v>
      </c>
      <c r="N101" s="8">
        <f>F101+J101</f>
        <v>0</v>
      </c>
      <c r="O101" s="8">
        <f>G101+K101</f>
        <v>0</v>
      </c>
    </row>
    <row r="102" spans="1:15" ht="15" customHeight="1" x14ac:dyDescent="0.25">
      <c r="A102" s="5" t="s">
        <v>112</v>
      </c>
      <c r="B102" s="19" t="s">
        <v>165</v>
      </c>
      <c r="C102" s="7" t="s">
        <v>57</v>
      </c>
      <c r="D102" s="191">
        <f t="shared" si="40"/>
        <v>8799</v>
      </c>
      <c r="E102" s="191">
        <f t="shared" ref="E102:O102" si="47">E103</f>
        <v>8799</v>
      </c>
      <c r="F102" s="191">
        <f t="shared" si="47"/>
        <v>0</v>
      </c>
      <c r="G102" s="191">
        <f t="shared" si="47"/>
        <v>0</v>
      </c>
      <c r="H102" s="190">
        <f t="shared" si="47"/>
        <v>0</v>
      </c>
      <c r="I102" s="190">
        <f t="shared" si="47"/>
        <v>0</v>
      </c>
      <c r="J102" s="190">
        <f t="shared" si="47"/>
        <v>0</v>
      </c>
      <c r="K102" s="190">
        <f t="shared" si="47"/>
        <v>0</v>
      </c>
      <c r="L102" s="8">
        <f t="shared" si="47"/>
        <v>8799</v>
      </c>
      <c r="M102" s="8">
        <f t="shared" si="47"/>
        <v>8799</v>
      </c>
      <c r="N102" s="8">
        <f t="shared" si="47"/>
        <v>0</v>
      </c>
      <c r="O102" s="8">
        <f t="shared" si="47"/>
        <v>0</v>
      </c>
    </row>
    <row r="103" spans="1:15" s="24" customFormat="1" ht="15" customHeight="1" x14ac:dyDescent="0.25">
      <c r="A103" s="122"/>
      <c r="B103" s="116" t="s">
        <v>259</v>
      </c>
      <c r="C103" s="7" t="s">
        <v>57</v>
      </c>
      <c r="D103" s="201">
        <f t="shared" si="40"/>
        <v>8799</v>
      </c>
      <c r="E103" s="201">
        <v>8799</v>
      </c>
      <c r="F103" s="201"/>
      <c r="G103" s="201"/>
      <c r="H103" s="190">
        <f>I103+K103</f>
        <v>0</v>
      </c>
      <c r="I103" s="190"/>
      <c r="J103" s="190"/>
      <c r="K103" s="190"/>
      <c r="L103" s="8">
        <f>M103+O103</f>
        <v>8799</v>
      </c>
      <c r="M103" s="8">
        <f>E103+I103</f>
        <v>8799</v>
      </c>
      <c r="N103" s="8">
        <f>F103+J103</f>
        <v>0</v>
      </c>
      <c r="O103" s="8">
        <f>G103+K103</f>
        <v>0</v>
      </c>
    </row>
    <row r="104" spans="1:15" ht="15" customHeight="1" x14ac:dyDescent="0.25">
      <c r="A104" s="5" t="s">
        <v>113</v>
      </c>
      <c r="B104" s="19" t="s">
        <v>164</v>
      </c>
      <c r="C104" s="7" t="s">
        <v>57</v>
      </c>
      <c r="D104" s="191">
        <f t="shared" si="40"/>
        <v>572</v>
      </c>
      <c r="E104" s="191">
        <f t="shared" ref="E104:O104" si="48">E105</f>
        <v>572</v>
      </c>
      <c r="F104" s="191">
        <f t="shared" si="48"/>
        <v>0</v>
      </c>
      <c r="G104" s="191">
        <f t="shared" si="48"/>
        <v>0</v>
      </c>
      <c r="H104" s="190">
        <f t="shared" si="48"/>
        <v>0</v>
      </c>
      <c r="I104" s="190">
        <f t="shared" si="48"/>
        <v>0</v>
      </c>
      <c r="J104" s="190">
        <f t="shared" si="48"/>
        <v>0</v>
      </c>
      <c r="K104" s="190">
        <f t="shared" si="48"/>
        <v>0</v>
      </c>
      <c r="L104" s="8">
        <f t="shared" si="48"/>
        <v>572</v>
      </c>
      <c r="M104" s="8">
        <f t="shared" si="48"/>
        <v>572</v>
      </c>
      <c r="N104" s="8">
        <f t="shared" si="48"/>
        <v>0</v>
      </c>
      <c r="O104" s="8">
        <f t="shared" si="48"/>
        <v>0</v>
      </c>
    </row>
    <row r="105" spans="1:15" s="24" customFormat="1" ht="15" customHeight="1" x14ac:dyDescent="0.25">
      <c r="A105" s="122"/>
      <c r="B105" s="116" t="s">
        <v>259</v>
      </c>
      <c r="C105" s="7" t="s">
        <v>57</v>
      </c>
      <c r="D105" s="201">
        <f t="shared" si="40"/>
        <v>572</v>
      </c>
      <c r="E105" s="201">
        <v>572</v>
      </c>
      <c r="F105" s="201"/>
      <c r="G105" s="201"/>
      <c r="H105" s="190">
        <f>I105+K105</f>
        <v>0</v>
      </c>
      <c r="I105" s="190"/>
      <c r="J105" s="190"/>
      <c r="K105" s="190"/>
      <c r="L105" s="8">
        <f>M105+O105</f>
        <v>572</v>
      </c>
      <c r="M105" s="8">
        <f>E105+I105</f>
        <v>572</v>
      </c>
      <c r="N105" s="8">
        <f>F105+J105</f>
        <v>0</v>
      </c>
      <c r="O105" s="8">
        <f>G105+K105</f>
        <v>0</v>
      </c>
    </row>
    <row r="106" spans="1:15" ht="15" customHeight="1" x14ac:dyDescent="0.25">
      <c r="A106" s="5" t="s">
        <v>114</v>
      </c>
      <c r="B106" s="19" t="s">
        <v>52</v>
      </c>
      <c r="C106" s="7" t="s">
        <v>57</v>
      </c>
      <c r="D106" s="191">
        <f t="shared" si="40"/>
        <v>286</v>
      </c>
      <c r="E106" s="191">
        <f t="shared" ref="E106:O106" si="49">E107</f>
        <v>286</v>
      </c>
      <c r="F106" s="191">
        <f t="shared" si="49"/>
        <v>0</v>
      </c>
      <c r="G106" s="191">
        <f t="shared" si="49"/>
        <v>0</v>
      </c>
      <c r="H106" s="190">
        <f t="shared" si="49"/>
        <v>0</v>
      </c>
      <c r="I106" s="190">
        <f t="shared" si="49"/>
        <v>0</v>
      </c>
      <c r="J106" s="190">
        <f t="shared" si="49"/>
        <v>0</v>
      </c>
      <c r="K106" s="190">
        <f t="shared" si="49"/>
        <v>0</v>
      </c>
      <c r="L106" s="8">
        <f t="shared" si="49"/>
        <v>286</v>
      </c>
      <c r="M106" s="8">
        <f t="shared" si="49"/>
        <v>286</v>
      </c>
      <c r="N106" s="8">
        <f t="shared" si="49"/>
        <v>0</v>
      </c>
      <c r="O106" s="8">
        <f t="shared" si="49"/>
        <v>0</v>
      </c>
    </row>
    <row r="107" spans="1:15" s="24" customFormat="1" ht="15" customHeight="1" x14ac:dyDescent="0.25">
      <c r="A107" s="122"/>
      <c r="B107" s="116" t="s">
        <v>259</v>
      </c>
      <c r="C107" s="7" t="s">
        <v>57</v>
      </c>
      <c r="D107" s="201">
        <f t="shared" si="40"/>
        <v>286</v>
      </c>
      <c r="E107" s="201">
        <v>286</v>
      </c>
      <c r="F107" s="201"/>
      <c r="G107" s="201"/>
      <c r="H107" s="190">
        <f>I107+K107</f>
        <v>0</v>
      </c>
      <c r="I107" s="190"/>
      <c r="J107" s="190"/>
      <c r="K107" s="190"/>
      <c r="L107" s="8">
        <f>M107+O107</f>
        <v>286</v>
      </c>
      <c r="M107" s="8">
        <f>E107+I107</f>
        <v>286</v>
      </c>
      <c r="N107" s="8">
        <f>F107+J107</f>
        <v>0</v>
      </c>
      <c r="O107" s="8">
        <f>G107+K107</f>
        <v>0</v>
      </c>
    </row>
    <row r="108" spans="1:15" ht="15" customHeight="1" x14ac:dyDescent="0.25">
      <c r="A108" s="5" t="s">
        <v>115</v>
      </c>
      <c r="B108" s="19" t="s">
        <v>70</v>
      </c>
      <c r="C108" s="20" t="s">
        <v>57</v>
      </c>
      <c r="D108" s="191">
        <f t="shared" si="40"/>
        <v>751</v>
      </c>
      <c r="E108" s="191">
        <f t="shared" ref="E108:O108" si="50">E109</f>
        <v>751</v>
      </c>
      <c r="F108" s="191">
        <f t="shared" si="50"/>
        <v>0</v>
      </c>
      <c r="G108" s="191">
        <f t="shared" si="50"/>
        <v>0</v>
      </c>
      <c r="H108" s="190">
        <f t="shared" si="50"/>
        <v>0</v>
      </c>
      <c r="I108" s="190">
        <f t="shared" si="50"/>
        <v>0</v>
      </c>
      <c r="J108" s="190">
        <f t="shared" si="50"/>
        <v>0</v>
      </c>
      <c r="K108" s="190">
        <f t="shared" si="50"/>
        <v>0</v>
      </c>
      <c r="L108" s="8">
        <f t="shared" si="50"/>
        <v>751</v>
      </c>
      <c r="M108" s="8">
        <f t="shared" si="50"/>
        <v>751</v>
      </c>
      <c r="N108" s="8">
        <f t="shared" si="50"/>
        <v>0</v>
      </c>
      <c r="O108" s="8">
        <f t="shared" si="50"/>
        <v>0</v>
      </c>
    </row>
    <row r="109" spans="1:15" s="24" customFormat="1" ht="15" customHeight="1" x14ac:dyDescent="0.25">
      <c r="A109" s="122"/>
      <c r="B109" s="65" t="s">
        <v>259</v>
      </c>
      <c r="C109" s="20" t="s">
        <v>57</v>
      </c>
      <c r="D109" s="201">
        <f t="shared" si="40"/>
        <v>751</v>
      </c>
      <c r="E109" s="201">
        <v>751</v>
      </c>
      <c r="F109" s="201"/>
      <c r="G109" s="201"/>
      <c r="H109" s="190">
        <f>I109+K109</f>
        <v>0</v>
      </c>
      <c r="I109" s="190"/>
      <c r="J109" s="190"/>
      <c r="K109" s="190"/>
      <c r="L109" s="8">
        <f>M109+O109</f>
        <v>751</v>
      </c>
      <c r="M109" s="8">
        <f>E109+I109</f>
        <v>751</v>
      </c>
      <c r="N109" s="8">
        <f>F109+J109</f>
        <v>0</v>
      </c>
      <c r="O109" s="8">
        <f>G109+K109</f>
        <v>0</v>
      </c>
    </row>
    <row r="110" spans="1:15" ht="15" customHeight="1" x14ac:dyDescent="0.25">
      <c r="A110" s="5" t="s">
        <v>116</v>
      </c>
      <c r="B110" s="19" t="s">
        <v>44</v>
      </c>
      <c r="C110" s="20" t="s">
        <v>57</v>
      </c>
      <c r="D110" s="191">
        <f t="shared" si="40"/>
        <v>3776</v>
      </c>
      <c r="E110" s="191">
        <f t="shared" ref="E110:O110" si="51">E111</f>
        <v>3776</v>
      </c>
      <c r="F110" s="191">
        <f t="shared" si="51"/>
        <v>0</v>
      </c>
      <c r="G110" s="191">
        <f t="shared" si="51"/>
        <v>0</v>
      </c>
      <c r="H110" s="190">
        <f t="shared" si="51"/>
        <v>0</v>
      </c>
      <c r="I110" s="190">
        <f t="shared" si="51"/>
        <v>0</v>
      </c>
      <c r="J110" s="190">
        <f t="shared" si="51"/>
        <v>0</v>
      </c>
      <c r="K110" s="190">
        <f t="shared" si="51"/>
        <v>0</v>
      </c>
      <c r="L110" s="8">
        <f t="shared" si="51"/>
        <v>3776</v>
      </c>
      <c r="M110" s="8">
        <f t="shared" si="51"/>
        <v>3776</v>
      </c>
      <c r="N110" s="8">
        <f t="shared" si="51"/>
        <v>0</v>
      </c>
      <c r="O110" s="8">
        <f t="shared" si="51"/>
        <v>0</v>
      </c>
    </row>
    <row r="111" spans="1:15" s="24" customFormat="1" ht="15" customHeight="1" x14ac:dyDescent="0.25">
      <c r="A111" s="122"/>
      <c r="B111" s="116" t="s">
        <v>259</v>
      </c>
      <c r="C111" s="7" t="s">
        <v>57</v>
      </c>
      <c r="D111" s="201">
        <f t="shared" si="40"/>
        <v>3776</v>
      </c>
      <c r="E111" s="201">
        <v>3776</v>
      </c>
      <c r="F111" s="201"/>
      <c r="G111" s="201"/>
      <c r="H111" s="190">
        <f>I111+K111</f>
        <v>0</v>
      </c>
      <c r="I111" s="190"/>
      <c r="J111" s="190"/>
      <c r="K111" s="190"/>
      <c r="L111" s="8">
        <f>M111+O111</f>
        <v>3776</v>
      </c>
      <c r="M111" s="8">
        <f>E111+I111</f>
        <v>3776</v>
      </c>
      <c r="N111" s="8">
        <f>F111+J111</f>
        <v>0</v>
      </c>
      <c r="O111" s="8">
        <f>G111+K111</f>
        <v>0</v>
      </c>
    </row>
    <row r="112" spans="1:15" ht="15" customHeight="1" x14ac:dyDescent="0.25">
      <c r="A112" s="5" t="s">
        <v>168</v>
      </c>
      <c r="B112" s="22" t="s">
        <v>43</v>
      </c>
      <c r="C112" s="20" t="s">
        <v>57</v>
      </c>
      <c r="D112" s="191">
        <f t="shared" si="40"/>
        <v>1962</v>
      </c>
      <c r="E112" s="191">
        <f t="shared" ref="E112:O112" si="52">E113</f>
        <v>1962</v>
      </c>
      <c r="F112" s="191">
        <f t="shared" si="52"/>
        <v>0</v>
      </c>
      <c r="G112" s="191">
        <f t="shared" si="52"/>
        <v>0</v>
      </c>
      <c r="H112" s="190">
        <f t="shared" si="52"/>
        <v>0</v>
      </c>
      <c r="I112" s="190">
        <f t="shared" si="52"/>
        <v>0</v>
      </c>
      <c r="J112" s="190">
        <f t="shared" si="52"/>
        <v>0</v>
      </c>
      <c r="K112" s="190">
        <f t="shared" si="52"/>
        <v>0</v>
      </c>
      <c r="L112" s="8">
        <f t="shared" si="52"/>
        <v>1962</v>
      </c>
      <c r="M112" s="8">
        <f t="shared" si="52"/>
        <v>1962</v>
      </c>
      <c r="N112" s="8">
        <f t="shared" si="52"/>
        <v>0</v>
      </c>
      <c r="O112" s="8">
        <f t="shared" si="52"/>
        <v>0</v>
      </c>
    </row>
    <row r="113" spans="1:15" s="24" customFormat="1" ht="15" customHeight="1" x14ac:dyDescent="0.25">
      <c r="A113" s="122"/>
      <c r="B113" s="116" t="s">
        <v>259</v>
      </c>
      <c r="C113" s="7" t="s">
        <v>57</v>
      </c>
      <c r="D113" s="201">
        <f t="shared" si="40"/>
        <v>1962</v>
      </c>
      <c r="E113" s="201">
        <v>1962</v>
      </c>
      <c r="F113" s="201"/>
      <c r="G113" s="201"/>
      <c r="H113" s="190">
        <f>I113+K113</f>
        <v>0</v>
      </c>
      <c r="I113" s="190"/>
      <c r="J113" s="190"/>
      <c r="K113" s="190"/>
      <c r="L113" s="8">
        <f>M113+O113</f>
        <v>1962</v>
      </c>
      <c r="M113" s="8">
        <f>E113+I113</f>
        <v>1962</v>
      </c>
      <c r="N113" s="8">
        <f>F113+J113</f>
        <v>0</v>
      </c>
      <c r="O113" s="8">
        <f>G113+K113</f>
        <v>0</v>
      </c>
    </row>
    <row r="114" spans="1:15" ht="15" customHeight="1" x14ac:dyDescent="0.25">
      <c r="A114" s="5" t="s">
        <v>169</v>
      </c>
      <c r="B114" s="19" t="s">
        <v>174</v>
      </c>
      <c r="C114" s="20" t="s">
        <v>57</v>
      </c>
      <c r="D114" s="191">
        <f t="shared" si="40"/>
        <v>1752</v>
      </c>
      <c r="E114" s="191">
        <f t="shared" ref="E114:O114" si="53">E115</f>
        <v>1752</v>
      </c>
      <c r="F114" s="191">
        <f t="shared" si="53"/>
        <v>0</v>
      </c>
      <c r="G114" s="191">
        <f t="shared" si="53"/>
        <v>0</v>
      </c>
      <c r="H114" s="190">
        <f t="shared" si="53"/>
        <v>0</v>
      </c>
      <c r="I114" s="190">
        <f t="shared" si="53"/>
        <v>0</v>
      </c>
      <c r="J114" s="190">
        <f t="shared" si="53"/>
        <v>0</v>
      </c>
      <c r="K114" s="190">
        <f t="shared" si="53"/>
        <v>0</v>
      </c>
      <c r="L114" s="8">
        <f t="shared" si="53"/>
        <v>1752</v>
      </c>
      <c r="M114" s="8">
        <f t="shared" si="53"/>
        <v>1752</v>
      </c>
      <c r="N114" s="8">
        <f t="shared" si="53"/>
        <v>0</v>
      </c>
      <c r="O114" s="8">
        <f t="shared" si="53"/>
        <v>0</v>
      </c>
    </row>
    <row r="115" spans="1:15" s="24" customFormat="1" ht="15" customHeight="1" x14ac:dyDescent="0.25">
      <c r="A115" s="123"/>
      <c r="B115" s="65" t="s">
        <v>259</v>
      </c>
      <c r="C115" s="55" t="s">
        <v>57</v>
      </c>
      <c r="D115" s="201">
        <f t="shared" si="40"/>
        <v>1752</v>
      </c>
      <c r="E115" s="201">
        <v>1752</v>
      </c>
      <c r="F115" s="201"/>
      <c r="G115" s="201"/>
      <c r="H115" s="190">
        <f>I115+K115</f>
        <v>0</v>
      </c>
      <c r="I115" s="190"/>
      <c r="J115" s="190"/>
      <c r="K115" s="190"/>
      <c r="L115" s="8">
        <f>M115+O115</f>
        <v>1752</v>
      </c>
      <c r="M115" s="8">
        <f>E115+I115</f>
        <v>1752</v>
      </c>
      <c r="N115" s="8">
        <f>F115+J115</f>
        <v>0</v>
      </c>
      <c r="O115" s="8">
        <f>G115+K115</f>
        <v>0</v>
      </c>
    </row>
    <row r="116" spans="1:15" ht="15" customHeight="1" x14ac:dyDescent="0.25">
      <c r="A116" s="5" t="s">
        <v>117</v>
      </c>
      <c r="B116" s="19" t="s">
        <v>166</v>
      </c>
      <c r="C116" s="20" t="s">
        <v>57</v>
      </c>
      <c r="D116" s="191">
        <f t="shared" si="40"/>
        <v>6056</v>
      </c>
      <c r="E116" s="191">
        <f t="shared" ref="E116:O116" si="54">E117</f>
        <v>6056</v>
      </c>
      <c r="F116" s="191">
        <f t="shared" si="54"/>
        <v>0</v>
      </c>
      <c r="G116" s="191">
        <f t="shared" si="54"/>
        <v>0</v>
      </c>
      <c r="H116" s="190">
        <f t="shared" si="54"/>
        <v>0</v>
      </c>
      <c r="I116" s="190">
        <f t="shared" si="54"/>
        <v>0</v>
      </c>
      <c r="J116" s="190">
        <f t="shared" si="54"/>
        <v>0</v>
      </c>
      <c r="K116" s="190">
        <f t="shared" si="54"/>
        <v>0</v>
      </c>
      <c r="L116" s="8">
        <f t="shared" si="54"/>
        <v>6056</v>
      </c>
      <c r="M116" s="8">
        <f t="shared" si="54"/>
        <v>6056</v>
      </c>
      <c r="N116" s="8">
        <f t="shared" si="54"/>
        <v>0</v>
      </c>
      <c r="O116" s="8">
        <f t="shared" si="54"/>
        <v>0</v>
      </c>
    </row>
    <row r="117" spans="1:15" s="24" customFormat="1" ht="15" customHeight="1" x14ac:dyDescent="0.25">
      <c r="A117" s="122"/>
      <c r="B117" s="116" t="s">
        <v>259</v>
      </c>
      <c r="C117" s="7" t="s">
        <v>57</v>
      </c>
      <c r="D117" s="201">
        <f t="shared" si="40"/>
        <v>6056</v>
      </c>
      <c r="E117" s="201">
        <v>6056</v>
      </c>
      <c r="F117" s="201"/>
      <c r="G117" s="201"/>
      <c r="H117" s="190">
        <f>I117+K117</f>
        <v>0</v>
      </c>
      <c r="I117" s="190"/>
      <c r="J117" s="190"/>
      <c r="K117" s="190"/>
      <c r="L117" s="8">
        <f>M117+O117</f>
        <v>6056</v>
      </c>
      <c r="M117" s="8">
        <f>E117+I117</f>
        <v>6056</v>
      </c>
      <c r="N117" s="8">
        <f>F117+J117</f>
        <v>0</v>
      </c>
      <c r="O117" s="8">
        <f>G117+K117</f>
        <v>0</v>
      </c>
    </row>
    <row r="118" spans="1:15" ht="15" customHeight="1" x14ac:dyDescent="0.25">
      <c r="A118" s="5" t="s">
        <v>170</v>
      </c>
      <c r="B118" s="19" t="s">
        <v>36</v>
      </c>
      <c r="C118" s="20" t="s">
        <v>57</v>
      </c>
      <c r="D118" s="191">
        <f t="shared" si="40"/>
        <v>5845</v>
      </c>
      <c r="E118" s="191">
        <f t="shared" ref="E118:O118" si="55">E119</f>
        <v>5845</v>
      </c>
      <c r="F118" s="191">
        <f t="shared" si="55"/>
        <v>0</v>
      </c>
      <c r="G118" s="191">
        <f t="shared" si="55"/>
        <v>0</v>
      </c>
      <c r="H118" s="190">
        <f t="shared" si="55"/>
        <v>0</v>
      </c>
      <c r="I118" s="190">
        <f t="shared" si="55"/>
        <v>0</v>
      </c>
      <c r="J118" s="190">
        <f t="shared" si="55"/>
        <v>0</v>
      </c>
      <c r="K118" s="190">
        <f t="shared" si="55"/>
        <v>0</v>
      </c>
      <c r="L118" s="8">
        <f t="shared" si="55"/>
        <v>5845</v>
      </c>
      <c r="M118" s="8">
        <f t="shared" si="55"/>
        <v>5845</v>
      </c>
      <c r="N118" s="8">
        <f t="shared" si="55"/>
        <v>0</v>
      </c>
      <c r="O118" s="8">
        <f t="shared" si="55"/>
        <v>0</v>
      </c>
    </row>
    <row r="119" spans="1:15" s="24" customFormat="1" ht="15" customHeight="1" x14ac:dyDescent="0.25">
      <c r="A119" s="122"/>
      <c r="B119" s="116" t="s">
        <v>259</v>
      </c>
      <c r="C119" s="7" t="s">
        <v>57</v>
      </c>
      <c r="D119" s="201">
        <f t="shared" si="40"/>
        <v>5845</v>
      </c>
      <c r="E119" s="201">
        <v>5845</v>
      </c>
      <c r="F119" s="201"/>
      <c r="G119" s="201"/>
      <c r="H119" s="190">
        <f>I119+K119</f>
        <v>0</v>
      </c>
      <c r="I119" s="190"/>
      <c r="J119" s="190"/>
      <c r="K119" s="190"/>
      <c r="L119" s="8">
        <f>M119+O119</f>
        <v>5845</v>
      </c>
      <c r="M119" s="8">
        <f>E119+I119</f>
        <v>5845</v>
      </c>
      <c r="N119" s="8">
        <f>F119+J119</f>
        <v>0</v>
      </c>
      <c r="O119" s="8">
        <f>G119+K119</f>
        <v>0</v>
      </c>
    </row>
    <row r="120" spans="1:15" ht="15" customHeight="1" x14ac:dyDescent="0.25">
      <c r="A120" s="5" t="s">
        <v>171</v>
      </c>
      <c r="B120" s="19" t="s">
        <v>38</v>
      </c>
      <c r="C120" s="20" t="s">
        <v>57</v>
      </c>
      <c r="D120" s="191">
        <f t="shared" si="40"/>
        <v>1677</v>
      </c>
      <c r="E120" s="191">
        <f t="shared" ref="E120:O120" si="56">E121</f>
        <v>1677</v>
      </c>
      <c r="F120" s="191">
        <f t="shared" si="56"/>
        <v>0</v>
      </c>
      <c r="G120" s="191">
        <f t="shared" si="56"/>
        <v>0</v>
      </c>
      <c r="H120" s="190">
        <f t="shared" si="56"/>
        <v>0</v>
      </c>
      <c r="I120" s="190">
        <f t="shared" si="56"/>
        <v>0</v>
      </c>
      <c r="J120" s="190">
        <f t="shared" si="56"/>
        <v>0</v>
      </c>
      <c r="K120" s="190">
        <f t="shared" si="56"/>
        <v>0</v>
      </c>
      <c r="L120" s="8">
        <f t="shared" si="56"/>
        <v>1677</v>
      </c>
      <c r="M120" s="8">
        <f t="shared" si="56"/>
        <v>1677</v>
      </c>
      <c r="N120" s="8">
        <f t="shared" si="56"/>
        <v>0</v>
      </c>
      <c r="O120" s="8">
        <f t="shared" si="56"/>
        <v>0</v>
      </c>
    </row>
    <row r="121" spans="1:15" s="24" customFormat="1" ht="15" customHeight="1" x14ac:dyDescent="0.25">
      <c r="A121" s="122"/>
      <c r="B121" s="116" t="s">
        <v>259</v>
      </c>
      <c r="C121" s="7" t="s">
        <v>57</v>
      </c>
      <c r="D121" s="201">
        <f t="shared" si="40"/>
        <v>1677</v>
      </c>
      <c r="E121" s="201">
        <v>1677</v>
      </c>
      <c r="F121" s="201"/>
      <c r="G121" s="201"/>
      <c r="H121" s="190">
        <f>I121+K121</f>
        <v>0</v>
      </c>
      <c r="I121" s="190"/>
      <c r="J121" s="190"/>
      <c r="K121" s="190"/>
      <c r="L121" s="8">
        <f>M121+O121</f>
        <v>1677</v>
      </c>
      <c r="M121" s="8">
        <f>E121+I121</f>
        <v>1677</v>
      </c>
      <c r="N121" s="8">
        <f>F121+J121</f>
        <v>0</v>
      </c>
      <c r="O121" s="8">
        <f>G121+K121</f>
        <v>0</v>
      </c>
    </row>
    <row r="122" spans="1:15" ht="15" customHeight="1" x14ac:dyDescent="0.25">
      <c r="A122" s="5" t="s">
        <v>118</v>
      </c>
      <c r="B122" s="19" t="s">
        <v>40</v>
      </c>
      <c r="C122" s="20" t="s">
        <v>57</v>
      </c>
      <c r="D122" s="191">
        <f t="shared" ref="D122:D142" si="57">E122+G122</f>
        <v>5878</v>
      </c>
      <c r="E122" s="191">
        <f t="shared" ref="E122:O122" si="58">E123</f>
        <v>5878</v>
      </c>
      <c r="F122" s="191">
        <f t="shared" si="58"/>
        <v>0</v>
      </c>
      <c r="G122" s="191">
        <f t="shared" si="58"/>
        <v>0</v>
      </c>
      <c r="H122" s="190">
        <f t="shared" si="58"/>
        <v>0</v>
      </c>
      <c r="I122" s="190">
        <f t="shared" si="58"/>
        <v>0</v>
      </c>
      <c r="J122" s="190">
        <f t="shared" si="58"/>
        <v>0</v>
      </c>
      <c r="K122" s="190">
        <f t="shared" si="58"/>
        <v>0</v>
      </c>
      <c r="L122" s="8">
        <f t="shared" si="58"/>
        <v>5878</v>
      </c>
      <c r="M122" s="8">
        <f t="shared" si="58"/>
        <v>5878</v>
      </c>
      <c r="N122" s="8">
        <f t="shared" si="58"/>
        <v>0</v>
      </c>
      <c r="O122" s="8">
        <f t="shared" si="58"/>
        <v>0</v>
      </c>
    </row>
    <row r="123" spans="1:15" s="24" customFormat="1" ht="15" customHeight="1" x14ac:dyDescent="0.25">
      <c r="A123" s="122"/>
      <c r="B123" s="116" t="s">
        <v>259</v>
      </c>
      <c r="C123" s="7" t="s">
        <v>57</v>
      </c>
      <c r="D123" s="201">
        <f t="shared" si="57"/>
        <v>5878</v>
      </c>
      <c r="E123" s="201">
        <v>5878</v>
      </c>
      <c r="F123" s="201"/>
      <c r="G123" s="201"/>
      <c r="H123" s="190">
        <f>I123+K123</f>
        <v>0</v>
      </c>
      <c r="I123" s="190"/>
      <c r="J123" s="190"/>
      <c r="K123" s="190"/>
      <c r="L123" s="8">
        <f>M123+O123</f>
        <v>5878</v>
      </c>
      <c r="M123" s="8">
        <f>E123+I123</f>
        <v>5878</v>
      </c>
      <c r="N123" s="8">
        <f>F123+J123</f>
        <v>0</v>
      </c>
      <c r="O123" s="8">
        <f>G123+K123</f>
        <v>0</v>
      </c>
    </row>
    <row r="124" spans="1:15" ht="15" customHeight="1" x14ac:dyDescent="0.25">
      <c r="A124" s="5" t="s">
        <v>119</v>
      </c>
      <c r="B124" s="19" t="s">
        <v>39</v>
      </c>
      <c r="C124" s="20" t="s">
        <v>57</v>
      </c>
      <c r="D124" s="191">
        <f t="shared" si="57"/>
        <v>4476</v>
      </c>
      <c r="E124" s="191">
        <f t="shared" ref="E124:O124" si="59">E125</f>
        <v>4476</v>
      </c>
      <c r="F124" s="191">
        <f t="shared" si="59"/>
        <v>0</v>
      </c>
      <c r="G124" s="191">
        <f t="shared" si="59"/>
        <v>0</v>
      </c>
      <c r="H124" s="190">
        <f t="shared" si="59"/>
        <v>0</v>
      </c>
      <c r="I124" s="190">
        <f t="shared" si="59"/>
        <v>0</v>
      </c>
      <c r="J124" s="190">
        <f t="shared" si="59"/>
        <v>0</v>
      </c>
      <c r="K124" s="190">
        <f t="shared" si="59"/>
        <v>0</v>
      </c>
      <c r="L124" s="8">
        <f t="shared" si="59"/>
        <v>4476</v>
      </c>
      <c r="M124" s="8">
        <f t="shared" si="59"/>
        <v>4476</v>
      </c>
      <c r="N124" s="8">
        <f t="shared" si="59"/>
        <v>0</v>
      </c>
      <c r="O124" s="8">
        <f t="shared" si="59"/>
        <v>0</v>
      </c>
    </row>
    <row r="125" spans="1:15" s="24" customFormat="1" ht="15" customHeight="1" x14ac:dyDescent="0.25">
      <c r="A125" s="122"/>
      <c r="B125" s="116" t="s">
        <v>259</v>
      </c>
      <c r="C125" s="7" t="s">
        <v>57</v>
      </c>
      <c r="D125" s="201">
        <f t="shared" si="57"/>
        <v>4476</v>
      </c>
      <c r="E125" s="201">
        <v>4476</v>
      </c>
      <c r="F125" s="201"/>
      <c r="G125" s="201"/>
      <c r="H125" s="190">
        <f>I125+K125</f>
        <v>0</v>
      </c>
      <c r="I125" s="190"/>
      <c r="J125" s="190"/>
      <c r="K125" s="190"/>
      <c r="L125" s="8">
        <f>M125+O125</f>
        <v>4476</v>
      </c>
      <c r="M125" s="8">
        <f>E125+I125</f>
        <v>4476</v>
      </c>
      <c r="N125" s="8">
        <f>F125+J125</f>
        <v>0</v>
      </c>
      <c r="O125" s="8">
        <f>G125+K125</f>
        <v>0</v>
      </c>
    </row>
    <row r="126" spans="1:15" ht="15" customHeight="1" x14ac:dyDescent="0.25">
      <c r="A126" s="5" t="s">
        <v>120</v>
      </c>
      <c r="B126" s="16" t="s">
        <v>37</v>
      </c>
      <c r="C126" s="7" t="s">
        <v>57</v>
      </c>
      <c r="D126" s="191">
        <f t="shared" si="57"/>
        <v>5510</v>
      </c>
      <c r="E126" s="191">
        <f t="shared" ref="E126:O126" si="60">E127</f>
        <v>5510</v>
      </c>
      <c r="F126" s="191">
        <f t="shared" si="60"/>
        <v>0</v>
      </c>
      <c r="G126" s="191">
        <f t="shared" si="60"/>
        <v>0</v>
      </c>
      <c r="H126" s="190">
        <f t="shared" si="60"/>
        <v>0</v>
      </c>
      <c r="I126" s="190">
        <f t="shared" si="60"/>
        <v>0</v>
      </c>
      <c r="J126" s="190">
        <f t="shared" si="60"/>
        <v>0</v>
      </c>
      <c r="K126" s="190">
        <f t="shared" si="60"/>
        <v>0</v>
      </c>
      <c r="L126" s="8">
        <f t="shared" si="60"/>
        <v>5510</v>
      </c>
      <c r="M126" s="8">
        <f t="shared" si="60"/>
        <v>5510</v>
      </c>
      <c r="N126" s="8">
        <f t="shared" si="60"/>
        <v>0</v>
      </c>
      <c r="O126" s="8">
        <f t="shared" si="60"/>
        <v>0</v>
      </c>
    </row>
    <row r="127" spans="1:15" s="24" customFormat="1" ht="15" customHeight="1" x14ac:dyDescent="0.25">
      <c r="A127" s="122"/>
      <c r="B127" s="116" t="s">
        <v>259</v>
      </c>
      <c r="C127" s="7" t="s">
        <v>57</v>
      </c>
      <c r="D127" s="201">
        <f t="shared" si="57"/>
        <v>5510</v>
      </c>
      <c r="E127" s="201">
        <v>5510</v>
      </c>
      <c r="F127" s="201"/>
      <c r="G127" s="201"/>
      <c r="H127" s="190">
        <f>I127+K127</f>
        <v>0</v>
      </c>
      <c r="I127" s="190"/>
      <c r="J127" s="190"/>
      <c r="K127" s="190"/>
      <c r="L127" s="8">
        <f>M127+O127</f>
        <v>5510</v>
      </c>
      <c r="M127" s="8">
        <f>E127+I127</f>
        <v>5510</v>
      </c>
      <c r="N127" s="8">
        <f>F127+J127</f>
        <v>0</v>
      </c>
      <c r="O127" s="8">
        <f>G127+K127</f>
        <v>0</v>
      </c>
    </row>
    <row r="128" spans="1:15" ht="15" customHeight="1" x14ac:dyDescent="0.25">
      <c r="A128" s="5" t="s">
        <v>121</v>
      </c>
      <c r="B128" s="23" t="s">
        <v>41</v>
      </c>
      <c r="C128" s="7" t="s">
        <v>57</v>
      </c>
      <c r="D128" s="191">
        <f t="shared" si="57"/>
        <v>335</v>
      </c>
      <c r="E128" s="191">
        <f t="shared" ref="E128:O128" si="61">E129</f>
        <v>335</v>
      </c>
      <c r="F128" s="191">
        <f t="shared" si="61"/>
        <v>0</v>
      </c>
      <c r="G128" s="191">
        <f t="shared" si="61"/>
        <v>0</v>
      </c>
      <c r="H128" s="190">
        <f t="shared" si="61"/>
        <v>0</v>
      </c>
      <c r="I128" s="190">
        <f t="shared" si="61"/>
        <v>0</v>
      </c>
      <c r="J128" s="190">
        <f t="shared" si="61"/>
        <v>0</v>
      </c>
      <c r="K128" s="190">
        <f t="shared" si="61"/>
        <v>0</v>
      </c>
      <c r="L128" s="8">
        <f t="shared" si="61"/>
        <v>335</v>
      </c>
      <c r="M128" s="8">
        <f t="shared" si="61"/>
        <v>335</v>
      </c>
      <c r="N128" s="8">
        <f t="shared" si="61"/>
        <v>0</v>
      </c>
      <c r="O128" s="8">
        <f t="shared" si="61"/>
        <v>0</v>
      </c>
    </row>
    <row r="129" spans="1:15" s="24" customFormat="1" ht="15" customHeight="1" x14ac:dyDescent="0.25">
      <c r="A129" s="122"/>
      <c r="B129" s="116" t="s">
        <v>259</v>
      </c>
      <c r="C129" s="7" t="s">
        <v>57</v>
      </c>
      <c r="D129" s="201">
        <f t="shared" si="57"/>
        <v>335</v>
      </c>
      <c r="E129" s="201">
        <v>335</v>
      </c>
      <c r="F129" s="201"/>
      <c r="G129" s="201"/>
      <c r="H129" s="190">
        <f>I129+K129</f>
        <v>0</v>
      </c>
      <c r="I129" s="190"/>
      <c r="J129" s="190"/>
      <c r="K129" s="190"/>
      <c r="L129" s="8">
        <f>M129+O129</f>
        <v>335</v>
      </c>
      <c r="M129" s="8">
        <f>E129+I129</f>
        <v>335</v>
      </c>
      <c r="N129" s="8">
        <f>F129+J129</f>
        <v>0</v>
      </c>
      <c r="O129" s="8">
        <f>G129+K129</f>
        <v>0</v>
      </c>
    </row>
    <row r="130" spans="1:15" ht="15" customHeight="1" x14ac:dyDescent="0.25">
      <c r="A130" s="5" t="s">
        <v>122</v>
      </c>
      <c r="B130" s="23" t="s">
        <v>42</v>
      </c>
      <c r="C130" s="7" t="s">
        <v>57</v>
      </c>
      <c r="D130" s="191">
        <f t="shared" si="57"/>
        <v>1629</v>
      </c>
      <c r="E130" s="191">
        <f t="shared" ref="E130:O130" si="62">E131</f>
        <v>1629</v>
      </c>
      <c r="F130" s="191">
        <f t="shared" si="62"/>
        <v>0</v>
      </c>
      <c r="G130" s="191">
        <f t="shared" si="62"/>
        <v>0</v>
      </c>
      <c r="H130" s="190">
        <f t="shared" si="62"/>
        <v>0</v>
      </c>
      <c r="I130" s="190">
        <f t="shared" si="62"/>
        <v>0</v>
      </c>
      <c r="J130" s="190">
        <f t="shared" si="62"/>
        <v>0</v>
      </c>
      <c r="K130" s="190">
        <f t="shared" si="62"/>
        <v>0</v>
      </c>
      <c r="L130" s="8">
        <f t="shared" si="62"/>
        <v>1629</v>
      </c>
      <c r="M130" s="8">
        <f t="shared" si="62"/>
        <v>1629</v>
      </c>
      <c r="N130" s="8">
        <f t="shared" si="62"/>
        <v>0</v>
      </c>
      <c r="O130" s="8">
        <f t="shared" si="62"/>
        <v>0</v>
      </c>
    </row>
    <row r="131" spans="1:15" s="24" customFormat="1" ht="15" customHeight="1" x14ac:dyDescent="0.25">
      <c r="A131" s="122"/>
      <c r="B131" s="116" t="s">
        <v>259</v>
      </c>
      <c r="C131" s="7" t="s">
        <v>57</v>
      </c>
      <c r="D131" s="201">
        <f t="shared" si="57"/>
        <v>1629</v>
      </c>
      <c r="E131" s="201">
        <v>1629</v>
      </c>
      <c r="F131" s="201"/>
      <c r="G131" s="201"/>
      <c r="H131" s="190">
        <f>I131+K131</f>
        <v>0</v>
      </c>
      <c r="I131" s="190"/>
      <c r="J131" s="190"/>
      <c r="K131" s="190"/>
      <c r="L131" s="8">
        <f>M131+O131</f>
        <v>1629</v>
      </c>
      <c r="M131" s="8">
        <f>E131+I131</f>
        <v>1629</v>
      </c>
      <c r="N131" s="8">
        <f>F131+J131</f>
        <v>0</v>
      </c>
      <c r="O131" s="8">
        <f>G131+K131</f>
        <v>0</v>
      </c>
    </row>
    <row r="132" spans="1:15" ht="15" customHeight="1" x14ac:dyDescent="0.25">
      <c r="A132" s="5" t="s">
        <v>180</v>
      </c>
      <c r="B132" s="16" t="s">
        <v>55</v>
      </c>
      <c r="C132" s="7" t="s">
        <v>57</v>
      </c>
      <c r="D132" s="191">
        <f t="shared" si="57"/>
        <v>360</v>
      </c>
      <c r="E132" s="191">
        <f t="shared" ref="E132:O132" si="63">E133</f>
        <v>360</v>
      </c>
      <c r="F132" s="191">
        <f t="shared" si="63"/>
        <v>275</v>
      </c>
      <c r="G132" s="191">
        <f t="shared" si="63"/>
        <v>0</v>
      </c>
      <c r="H132" s="190">
        <f t="shared" si="63"/>
        <v>0</v>
      </c>
      <c r="I132" s="190">
        <f t="shared" si="63"/>
        <v>0</v>
      </c>
      <c r="J132" s="190">
        <f t="shared" si="63"/>
        <v>0</v>
      </c>
      <c r="K132" s="190">
        <f t="shared" si="63"/>
        <v>0</v>
      </c>
      <c r="L132" s="8">
        <f t="shared" si="63"/>
        <v>360</v>
      </c>
      <c r="M132" s="8">
        <f t="shared" si="63"/>
        <v>360</v>
      </c>
      <c r="N132" s="8">
        <f t="shared" si="63"/>
        <v>275</v>
      </c>
      <c r="O132" s="8">
        <f t="shared" si="63"/>
        <v>0</v>
      </c>
    </row>
    <row r="133" spans="1:15" s="24" customFormat="1" ht="15" customHeight="1" x14ac:dyDescent="0.25">
      <c r="A133" s="122"/>
      <c r="B133" s="116" t="s">
        <v>259</v>
      </c>
      <c r="C133" s="7" t="s">
        <v>57</v>
      </c>
      <c r="D133" s="201">
        <f t="shared" si="57"/>
        <v>360</v>
      </c>
      <c r="E133" s="201">
        <v>360</v>
      </c>
      <c r="F133" s="201">
        <v>275</v>
      </c>
      <c r="G133" s="201"/>
      <c r="H133" s="190">
        <f>I133+K133</f>
        <v>0</v>
      </c>
      <c r="I133" s="190"/>
      <c r="J133" s="190"/>
      <c r="K133" s="190"/>
      <c r="L133" s="8">
        <f>M133+O133</f>
        <v>360</v>
      </c>
      <c r="M133" s="8">
        <f>E133+I133</f>
        <v>360</v>
      </c>
      <c r="N133" s="8">
        <f>F133+J133</f>
        <v>275</v>
      </c>
      <c r="O133" s="8">
        <f>G133+K133</f>
        <v>0</v>
      </c>
    </row>
    <row r="134" spans="1:15" ht="15" customHeight="1" x14ac:dyDescent="0.25">
      <c r="A134" s="5" t="s">
        <v>123</v>
      </c>
      <c r="B134" s="16" t="s">
        <v>54</v>
      </c>
      <c r="C134" s="7" t="s">
        <v>57</v>
      </c>
      <c r="D134" s="191">
        <f t="shared" si="57"/>
        <v>10912</v>
      </c>
      <c r="E134" s="191">
        <f t="shared" ref="E134:O134" si="64">E135</f>
        <v>10912</v>
      </c>
      <c r="F134" s="191">
        <f t="shared" si="64"/>
        <v>8185</v>
      </c>
      <c r="G134" s="191">
        <f t="shared" si="64"/>
        <v>0</v>
      </c>
      <c r="H134" s="190">
        <f t="shared" si="64"/>
        <v>0</v>
      </c>
      <c r="I134" s="190">
        <f t="shared" si="64"/>
        <v>0</v>
      </c>
      <c r="J134" s="190">
        <f t="shared" si="64"/>
        <v>0</v>
      </c>
      <c r="K134" s="190">
        <f t="shared" si="64"/>
        <v>0</v>
      </c>
      <c r="L134" s="8">
        <f t="shared" si="64"/>
        <v>10912</v>
      </c>
      <c r="M134" s="8">
        <f t="shared" si="64"/>
        <v>10912</v>
      </c>
      <c r="N134" s="8">
        <f t="shared" si="64"/>
        <v>8185</v>
      </c>
      <c r="O134" s="8">
        <f t="shared" si="64"/>
        <v>0</v>
      </c>
    </row>
    <row r="135" spans="1:15" s="24" customFormat="1" ht="15" customHeight="1" x14ac:dyDescent="0.25">
      <c r="A135" s="122"/>
      <c r="B135" s="116" t="s">
        <v>259</v>
      </c>
      <c r="C135" s="7" t="s">
        <v>57</v>
      </c>
      <c r="D135" s="201">
        <f t="shared" si="57"/>
        <v>10912</v>
      </c>
      <c r="E135" s="201">
        <v>10912</v>
      </c>
      <c r="F135" s="201">
        <v>8185</v>
      </c>
      <c r="G135" s="201"/>
      <c r="H135" s="190">
        <f>I135+K135</f>
        <v>0</v>
      </c>
      <c r="I135" s="190"/>
      <c r="J135" s="190"/>
      <c r="K135" s="190"/>
      <c r="L135" s="8">
        <f>M135+O135</f>
        <v>10912</v>
      </c>
      <c r="M135" s="8">
        <f>E135+I135</f>
        <v>10912</v>
      </c>
      <c r="N135" s="8">
        <f>F135+J135</f>
        <v>8185</v>
      </c>
      <c r="O135" s="8">
        <f>G135+K135</f>
        <v>0</v>
      </c>
    </row>
    <row r="136" spans="1:15" ht="15" customHeight="1" x14ac:dyDescent="0.25">
      <c r="A136" s="5" t="s">
        <v>124</v>
      </c>
      <c r="B136" s="16" t="s">
        <v>72</v>
      </c>
      <c r="C136" s="7" t="s">
        <v>57</v>
      </c>
      <c r="D136" s="191">
        <f t="shared" si="57"/>
        <v>714</v>
      </c>
      <c r="E136" s="191">
        <f t="shared" ref="E136:O136" si="65">E137</f>
        <v>714</v>
      </c>
      <c r="F136" s="191">
        <f t="shared" si="65"/>
        <v>384</v>
      </c>
      <c r="G136" s="191">
        <f t="shared" si="65"/>
        <v>0</v>
      </c>
      <c r="H136" s="190">
        <f t="shared" si="65"/>
        <v>0</v>
      </c>
      <c r="I136" s="190">
        <f t="shared" si="65"/>
        <v>0</v>
      </c>
      <c r="J136" s="190">
        <f t="shared" si="65"/>
        <v>0</v>
      </c>
      <c r="K136" s="190">
        <f t="shared" si="65"/>
        <v>0</v>
      </c>
      <c r="L136" s="8">
        <f t="shared" si="65"/>
        <v>714</v>
      </c>
      <c r="M136" s="8">
        <f t="shared" si="65"/>
        <v>714</v>
      </c>
      <c r="N136" s="8">
        <f t="shared" si="65"/>
        <v>384</v>
      </c>
      <c r="O136" s="8">
        <f t="shared" si="65"/>
        <v>0</v>
      </c>
    </row>
    <row r="137" spans="1:15" s="24" customFormat="1" ht="15" customHeight="1" x14ac:dyDescent="0.25">
      <c r="A137" s="122"/>
      <c r="B137" s="116" t="s">
        <v>259</v>
      </c>
      <c r="C137" s="7" t="s">
        <v>57</v>
      </c>
      <c r="D137" s="201">
        <f t="shared" si="57"/>
        <v>714</v>
      </c>
      <c r="E137" s="201">
        <v>714</v>
      </c>
      <c r="F137" s="201">
        <v>384</v>
      </c>
      <c r="G137" s="201"/>
      <c r="H137" s="190">
        <f>I137+K137</f>
        <v>0</v>
      </c>
      <c r="I137" s="190"/>
      <c r="J137" s="190"/>
      <c r="K137" s="190"/>
      <c r="L137" s="8">
        <f>M137+O137</f>
        <v>714</v>
      </c>
      <c r="M137" s="8">
        <f>E137+I137</f>
        <v>714</v>
      </c>
      <c r="N137" s="8">
        <f>F137+J137</f>
        <v>384</v>
      </c>
      <c r="O137" s="8">
        <f>G137+K137</f>
        <v>0</v>
      </c>
    </row>
    <row r="138" spans="1:15" ht="15" customHeight="1" x14ac:dyDescent="0.25">
      <c r="A138" s="5" t="s">
        <v>125</v>
      </c>
      <c r="B138" s="16" t="s">
        <v>56</v>
      </c>
      <c r="C138" s="7" t="s">
        <v>57</v>
      </c>
      <c r="D138" s="191">
        <f t="shared" si="57"/>
        <v>3640</v>
      </c>
      <c r="E138" s="191">
        <f t="shared" ref="E138:O138" si="66">E139</f>
        <v>3640</v>
      </c>
      <c r="F138" s="191">
        <f t="shared" si="66"/>
        <v>0</v>
      </c>
      <c r="G138" s="191">
        <f t="shared" si="66"/>
        <v>0</v>
      </c>
      <c r="H138" s="190">
        <f t="shared" si="66"/>
        <v>0</v>
      </c>
      <c r="I138" s="190">
        <f t="shared" si="66"/>
        <v>0</v>
      </c>
      <c r="J138" s="190">
        <f t="shared" si="66"/>
        <v>0</v>
      </c>
      <c r="K138" s="190">
        <f t="shared" si="66"/>
        <v>0</v>
      </c>
      <c r="L138" s="8">
        <f t="shared" si="66"/>
        <v>3640</v>
      </c>
      <c r="M138" s="8">
        <f t="shared" si="66"/>
        <v>3640</v>
      </c>
      <c r="N138" s="8">
        <f t="shared" si="66"/>
        <v>0</v>
      </c>
      <c r="O138" s="8">
        <f t="shared" si="66"/>
        <v>0</v>
      </c>
    </row>
    <row r="139" spans="1:15" s="24" customFormat="1" ht="15" customHeight="1" x14ac:dyDescent="0.25">
      <c r="A139" s="122"/>
      <c r="B139" s="116" t="s">
        <v>259</v>
      </c>
      <c r="C139" s="7" t="s">
        <v>57</v>
      </c>
      <c r="D139" s="201">
        <f t="shared" si="57"/>
        <v>3640</v>
      </c>
      <c r="E139" s="201">
        <v>3640</v>
      </c>
      <c r="F139" s="201"/>
      <c r="G139" s="201"/>
      <c r="H139" s="190">
        <f>I139+K139</f>
        <v>0</v>
      </c>
      <c r="I139" s="190"/>
      <c r="J139" s="190"/>
      <c r="K139" s="190"/>
      <c r="L139" s="8">
        <f>M139+O139</f>
        <v>3640</v>
      </c>
      <c r="M139" s="8">
        <f>E139+I139</f>
        <v>3640</v>
      </c>
      <c r="N139" s="8">
        <f>F139+J139</f>
        <v>0</v>
      </c>
      <c r="O139" s="8">
        <f>G139+K139</f>
        <v>0</v>
      </c>
    </row>
    <row r="140" spans="1:15" ht="15" customHeight="1" x14ac:dyDescent="0.25">
      <c r="A140" s="5" t="s">
        <v>126</v>
      </c>
      <c r="B140" s="16" t="s">
        <v>182</v>
      </c>
      <c r="C140" s="7" t="s">
        <v>57</v>
      </c>
      <c r="D140" s="191">
        <f t="shared" si="57"/>
        <v>1039</v>
      </c>
      <c r="E140" s="191">
        <f t="shared" ref="E140:O140" si="67">E141</f>
        <v>1039</v>
      </c>
      <c r="F140" s="191">
        <f t="shared" si="67"/>
        <v>0</v>
      </c>
      <c r="G140" s="191">
        <f t="shared" si="67"/>
        <v>0</v>
      </c>
      <c r="H140" s="190">
        <f t="shared" si="67"/>
        <v>0</v>
      </c>
      <c r="I140" s="190">
        <f t="shared" si="67"/>
        <v>0</v>
      </c>
      <c r="J140" s="190">
        <f t="shared" si="67"/>
        <v>0</v>
      </c>
      <c r="K140" s="190">
        <f t="shared" si="67"/>
        <v>0</v>
      </c>
      <c r="L140" s="8">
        <f t="shared" si="67"/>
        <v>1039</v>
      </c>
      <c r="M140" s="8">
        <f t="shared" si="67"/>
        <v>1039</v>
      </c>
      <c r="N140" s="8">
        <f t="shared" si="67"/>
        <v>0</v>
      </c>
      <c r="O140" s="8">
        <f t="shared" si="67"/>
        <v>0</v>
      </c>
    </row>
    <row r="141" spans="1:15" s="24" customFormat="1" ht="15" customHeight="1" x14ac:dyDescent="0.25">
      <c r="A141" s="122"/>
      <c r="B141" s="116" t="s">
        <v>259</v>
      </c>
      <c r="C141" s="7" t="s">
        <v>57</v>
      </c>
      <c r="D141" s="201">
        <f t="shared" si="57"/>
        <v>1039</v>
      </c>
      <c r="E141" s="201">
        <v>1039</v>
      </c>
      <c r="F141" s="201"/>
      <c r="G141" s="201"/>
      <c r="H141" s="190">
        <f>I141+K141</f>
        <v>0</v>
      </c>
      <c r="I141" s="190"/>
      <c r="J141" s="190"/>
      <c r="K141" s="190"/>
      <c r="L141" s="8">
        <f>M141+O141</f>
        <v>1039</v>
      </c>
      <c r="M141" s="8">
        <f>E141+I141</f>
        <v>1039</v>
      </c>
      <c r="N141" s="8">
        <f>F141+J141</f>
        <v>0</v>
      </c>
      <c r="O141" s="8">
        <f>G141+K141</f>
        <v>0</v>
      </c>
    </row>
    <row r="142" spans="1:15" ht="15" customHeight="1" x14ac:dyDescent="0.25">
      <c r="A142" s="60" t="s">
        <v>127</v>
      </c>
      <c r="B142" s="33" t="s">
        <v>260</v>
      </c>
      <c r="C142" s="15"/>
      <c r="D142" s="189">
        <f t="shared" si="57"/>
        <v>200862</v>
      </c>
      <c r="E142" s="189">
        <f t="shared" ref="E142:O142" si="68">E144+E145</f>
        <v>79628</v>
      </c>
      <c r="F142" s="189">
        <f t="shared" si="68"/>
        <v>8844</v>
      </c>
      <c r="G142" s="189">
        <f t="shared" si="68"/>
        <v>121234</v>
      </c>
      <c r="H142" s="188">
        <f t="shared" si="68"/>
        <v>0</v>
      </c>
      <c r="I142" s="188">
        <f t="shared" si="68"/>
        <v>0</v>
      </c>
      <c r="J142" s="188">
        <f t="shared" si="68"/>
        <v>0</v>
      </c>
      <c r="K142" s="188">
        <f t="shared" si="68"/>
        <v>0</v>
      </c>
      <c r="L142" s="1">
        <f t="shared" si="68"/>
        <v>200862</v>
      </c>
      <c r="M142" s="1">
        <f t="shared" si="68"/>
        <v>79628</v>
      </c>
      <c r="N142" s="1">
        <f t="shared" si="68"/>
        <v>8844</v>
      </c>
      <c r="O142" s="1">
        <f t="shared" si="68"/>
        <v>121234</v>
      </c>
    </row>
    <row r="143" spans="1:15" ht="15" customHeight="1" x14ac:dyDescent="0.25">
      <c r="A143" s="67"/>
      <c r="B143" s="151" t="s">
        <v>213</v>
      </c>
      <c r="C143" s="15"/>
      <c r="D143" s="189"/>
      <c r="E143" s="189"/>
      <c r="F143" s="189"/>
      <c r="G143" s="189"/>
      <c r="H143" s="188"/>
      <c r="I143" s="188"/>
      <c r="J143" s="188"/>
      <c r="K143" s="188"/>
      <c r="L143" s="1"/>
      <c r="M143" s="1"/>
      <c r="N143" s="1"/>
      <c r="O143" s="1"/>
    </row>
    <row r="144" spans="1:15" s="24" customFormat="1" ht="15" customHeight="1" x14ac:dyDescent="0.2">
      <c r="A144" s="150"/>
      <c r="B144" s="329" t="s">
        <v>493</v>
      </c>
      <c r="C144" s="15"/>
      <c r="D144" s="201">
        <f>E144+G144</f>
        <v>130323</v>
      </c>
      <c r="E144" s="201">
        <f t="shared" ref="E144:O144" si="69">E91</f>
        <v>9089</v>
      </c>
      <c r="F144" s="201">
        <f t="shared" si="69"/>
        <v>0</v>
      </c>
      <c r="G144" s="201">
        <f t="shared" si="69"/>
        <v>121234</v>
      </c>
      <c r="H144" s="199">
        <f t="shared" si="69"/>
        <v>0</v>
      </c>
      <c r="I144" s="199">
        <f t="shared" si="69"/>
        <v>0</v>
      </c>
      <c r="J144" s="199">
        <f t="shared" si="69"/>
        <v>0</v>
      </c>
      <c r="K144" s="199">
        <f t="shared" si="69"/>
        <v>0</v>
      </c>
      <c r="L144" s="69">
        <f t="shared" si="69"/>
        <v>130323</v>
      </c>
      <c r="M144" s="69">
        <f t="shared" si="69"/>
        <v>9089</v>
      </c>
      <c r="N144" s="69">
        <f t="shared" si="69"/>
        <v>0</v>
      </c>
      <c r="O144" s="69">
        <f t="shared" si="69"/>
        <v>121234</v>
      </c>
    </row>
    <row r="145" spans="1:17" s="24" customFormat="1" ht="15" customHeight="1" x14ac:dyDescent="0.2">
      <c r="A145" s="149"/>
      <c r="B145" s="333" t="s">
        <v>257</v>
      </c>
      <c r="C145" s="157"/>
      <c r="D145" s="215">
        <f>E145+G145</f>
        <v>70539</v>
      </c>
      <c r="E145" s="215">
        <f t="shared" ref="E145:O145" si="70">E93+E95+E97+E99+E101+E103+E105+E107+E109+E111+E113+E115+E117+E119+E121+E123+E125+E127+E129+E131+E133+E135+E137+E139+E141</f>
        <v>70539</v>
      </c>
      <c r="F145" s="215">
        <f t="shared" si="70"/>
        <v>8844</v>
      </c>
      <c r="G145" s="215">
        <f t="shared" si="70"/>
        <v>0</v>
      </c>
      <c r="H145" s="214">
        <f t="shared" si="70"/>
        <v>0</v>
      </c>
      <c r="I145" s="214">
        <f t="shared" si="70"/>
        <v>0</v>
      </c>
      <c r="J145" s="214">
        <f t="shared" si="70"/>
        <v>0</v>
      </c>
      <c r="K145" s="214">
        <f t="shared" si="70"/>
        <v>0</v>
      </c>
      <c r="L145" s="332">
        <f t="shared" si="70"/>
        <v>70539</v>
      </c>
      <c r="M145" s="332">
        <f t="shared" si="70"/>
        <v>70539</v>
      </c>
      <c r="N145" s="332">
        <f t="shared" si="70"/>
        <v>8844</v>
      </c>
      <c r="O145" s="332">
        <f t="shared" si="70"/>
        <v>0</v>
      </c>
    </row>
    <row r="146" spans="1:17" ht="18.75" customHeight="1" x14ac:dyDescent="0.25">
      <c r="A146" s="11" t="s">
        <v>176</v>
      </c>
      <c r="B146" s="413" t="s">
        <v>261</v>
      </c>
      <c r="C146" s="413"/>
      <c r="D146" s="413"/>
      <c r="E146" s="413"/>
      <c r="F146" s="413"/>
      <c r="G146" s="413"/>
      <c r="H146" s="413"/>
      <c r="I146" s="413"/>
      <c r="J146" s="413"/>
      <c r="K146" s="413"/>
      <c r="L146" s="413"/>
      <c r="M146" s="413"/>
      <c r="N146" s="413"/>
      <c r="O146" s="413"/>
      <c r="P146" s="24"/>
      <c r="Q146" s="24"/>
    </row>
    <row r="147" spans="1:17" ht="15" customHeight="1" x14ac:dyDescent="0.25">
      <c r="A147" s="5" t="s">
        <v>128</v>
      </c>
      <c r="B147" s="53" t="s">
        <v>20</v>
      </c>
      <c r="C147" s="337"/>
      <c r="D147" s="194">
        <f t="shared" ref="D147:D153" si="71">E147+G147</f>
        <v>81951</v>
      </c>
      <c r="E147" s="193">
        <f t="shared" ref="E147:O147" si="72">E148+E150</f>
        <v>67471</v>
      </c>
      <c r="F147" s="193">
        <f t="shared" si="72"/>
        <v>0</v>
      </c>
      <c r="G147" s="193">
        <f t="shared" si="72"/>
        <v>14480</v>
      </c>
      <c r="H147" s="331">
        <f t="shared" si="72"/>
        <v>0</v>
      </c>
      <c r="I147" s="331">
        <f t="shared" si="72"/>
        <v>0</v>
      </c>
      <c r="J147" s="331">
        <f t="shared" si="72"/>
        <v>0</v>
      </c>
      <c r="K147" s="331">
        <f t="shared" si="72"/>
        <v>0</v>
      </c>
      <c r="L147" s="336">
        <f t="shared" si="72"/>
        <v>81951</v>
      </c>
      <c r="M147" s="336">
        <f t="shared" si="72"/>
        <v>67471</v>
      </c>
      <c r="N147" s="336">
        <f t="shared" si="72"/>
        <v>0</v>
      </c>
      <c r="O147" s="336">
        <f t="shared" si="72"/>
        <v>14480</v>
      </c>
    </row>
    <row r="148" spans="1:17" ht="15" customHeight="1" x14ac:dyDescent="0.25">
      <c r="A148" s="11"/>
      <c r="B148" s="53"/>
      <c r="C148" s="55" t="s">
        <v>25</v>
      </c>
      <c r="D148" s="191">
        <f t="shared" si="71"/>
        <v>67471</v>
      </c>
      <c r="E148" s="192">
        <f>E149</f>
        <v>67471</v>
      </c>
      <c r="F148" s="192">
        <f>F149</f>
        <v>0</v>
      </c>
      <c r="G148" s="192">
        <f>G149</f>
        <v>0</v>
      </c>
      <c r="H148" s="190">
        <f>I148+K148</f>
        <v>0</v>
      </c>
      <c r="I148" s="190"/>
      <c r="J148" s="190"/>
      <c r="K148" s="190"/>
      <c r="L148" s="8">
        <f>M148+O148</f>
        <v>67471</v>
      </c>
      <c r="M148" s="8">
        <f t="shared" ref="M148:O151" si="73">E148+I148</f>
        <v>67471</v>
      </c>
      <c r="N148" s="8">
        <f t="shared" si="73"/>
        <v>0</v>
      </c>
      <c r="O148" s="8">
        <f t="shared" si="73"/>
        <v>0</v>
      </c>
      <c r="P148" s="24"/>
      <c r="Q148" s="24"/>
    </row>
    <row r="149" spans="1:17" s="24" customFormat="1" ht="15" customHeight="1" x14ac:dyDescent="0.25">
      <c r="A149" s="115"/>
      <c r="B149" s="110" t="s">
        <v>250</v>
      </c>
      <c r="C149" s="55" t="s">
        <v>25</v>
      </c>
      <c r="D149" s="201">
        <f t="shared" si="71"/>
        <v>67471</v>
      </c>
      <c r="E149" s="258">
        <v>67471</v>
      </c>
      <c r="F149" s="201"/>
      <c r="G149" s="201"/>
      <c r="H149" s="190">
        <f>I149+K149</f>
        <v>0</v>
      </c>
      <c r="I149" s="190"/>
      <c r="J149" s="190"/>
      <c r="K149" s="190"/>
      <c r="L149" s="8">
        <f>M149+O149</f>
        <v>67471</v>
      </c>
      <c r="M149" s="8">
        <f t="shared" si="73"/>
        <v>67471</v>
      </c>
      <c r="N149" s="8">
        <f t="shared" si="73"/>
        <v>0</v>
      </c>
      <c r="O149" s="8">
        <f t="shared" si="73"/>
        <v>0</v>
      </c>
    </row>
    <row r="150" spans="1:17" ht="15" customHeight="1" x14ac:dyDescent="0.25">
      <c r="A150" s="11"/>
      <c r="B150" s="53"/>
      <c r="C150" s="26" t="s">
        <v>32</v>
      </c>
      <c r="D150" s="191">
        <f t="shared" si="71"/>
        <v>14480</v>
      </c>
      <c r="E150" s="191">
        <f>E151</f>
        <v>0</v>
      </c>
      <c r="F150" s="191">
        <f>F151</f>
        <v>0</v>
      </c>
      <c r="G150" s="191">
        <f>G151</f>
        <v>14480</v>
      </c>
      <c r="H150" s="190">
        <f>I150+K150</f>
        <v>0</v>
      </c>
      <c r="I150" s="190"/>
      <c r="J150" s="190"/>
      <c r="K150" s="190"/>
      <c r="L150" s="8">
        <f>M150+O150</f>
        <v>14480</v>
      </c>
      <c r="M150" s="8">
        <f t="shared" si="73"/>
        <v>0</v>
      </c>
      <c r="N150" s="8">
        <f t="shared" si="73"/>
        <v>0</v>
      </c>
      <c r="O150" s="8">
        <f t="shared" si="73"/>
        <v>14480</v>
      </c>
    </row>
    <row r="151" spans="1:17" s="24" customFormat="1" ht="15" customHeight="1" x14ac:dyDescent="0.25">
      <c r="A151" s="115"/>
      <c r="B151" s="110" t="s">
        <v>250</v>
      </c>
      <c r="C151" s="26" t="s">
        <v>32</v>
      </c>
      <c r="D151" s="191">
        <f t="shared" si="71"/>
        <v>14480</v>
      </c>
      <c r="E151" s="201"/>
      <c r="F151" s="201"/>
      <c r="G151" s="201">
        <v>14480</v>
      </c>
      <c r="H151" s="190">
        <f>I151+K151</f>
        <v>0</v>
      </c>
      <c r="I151" s="190"/>
      <c r="J151" s="190"/>
      <c r="K151" s="190"/>
      <c r="L151" s="8">
        <f>M151+O151</f>
        <v>14480</v>
      </c>
      <c r="M151" s="8">
        <f t="shared" si="73"/>
        <v>0</v>
      </c>
      <c r="N151" s="8">
        <f t="shared" si="73"/>
        <v>0</v>
      </c>
      <c r="O151" s="8">
        <f t="shared" si="73"/>
        <v>14480</v>
      </c>
      <c r="P151" s="2"/>
      <c r="Q151" s="2"/>
    </row>
    <row r="152" spans="1:17" ht="15" customHeight="1" x14ac:dyDescent="0.25">
      <c r="A152" s="67" t="s">
        <v>129</v>
      </c>
      <c r="B152" s="335" t="s">
        <v>262</v>
      </c>
      <c r="C152" s="15"/>
      <c r="D152" s="189">
        <f t="shared" si="71"/>
        <v>81951</v>
      </c>
      <c r="E152" s="189">
        <f t="shared" ref="E152:O152" si="74">E153</f>
        <v>67471</v>
      </c>
      <c r="F152" s="189">
        <f t="shared" si="74"/>
        <v>0</v>
      </c>
      <c r="G152" s="189">
        <f t="shared" si="74"/>
        <v>14480</v>
      </c>
      <c r="H152" s="188">
        <f t="shared" si="74"/>
        <v>0</v>
      </c>
      <c r="I152" s="188">
        <f t="shared" si="74"/>
        <v>0</v>
      </c>
      <c r="J152" s="188">
        <f t="shared" si="74"/>
        <v>0</v>
      </c>
      <c r="K152" s="188">
        <f t="shared" si="74"/>
        <v>0</v>
      </c>
      <c r="L152" s="1">
        <f t="shared" si="74"/>
        <v>81951</v>
      </c>
      <c r="M152" s="1">
        <f t="shared" si="74"/>
        <v>67471</v>
      </c>
      <c r="N152" s="1">
        <f t="shared" si="74"/>
        <v>0</v>
      </c>
      <c r="O152" s="1">
        <f t="shared" si="74"/>
        <v>14480</v>
      </c>
    </row>
    <row r="153" spans="1:17" s="24" customFormat="1" ht="15" customHeight="1" x14ac:dyDescent="0.2">
      <c r="A153" s="149"/>
      <c r="B153" s="151" t="s">
        <v>250</v>
      </c>
      <c r="C153" s="157"/>
      <c r="D153" s="215">
        <f t="shared" si="71"/>
        <v>81951</v>
      </c>
      <c r="E153" s="215">
        <f t="shared" ref="E153:O153" si="75">E149+E151</f>
        <v>67471</v>
      </c>
      <c r="F153" s="215">
        <f t="shared" si="75"/>
        <v>0</v>
      </c>
      <c r="G153" s="215">
        <f t="shared" si="75"/>
        <v>14480</v>
      </c>
      <c r="H153" s="214">
        <f t="shared" si="75"/>
        <v>0</v>
      </c>
      <c r="I153" s="214">
        <f t="shared" si="75"/>
        <v>0</v>
      </c>
      <c r="J153" s="214">
        <f t="shared" si="75"/>
        <v>0</v>
      </c>
      <c r="K153" s="214">
        <f t="shared" si="75"/>
        <v>0</v>
      </c>
      <c r="L153" s="332">
        <f t="shared" si="75"/>
        <v>81951</v>
      </c>
      <c r="M153" s="332">
        <f t="shared" si="75"/>
        <v>67471</v>
      </c>
      <c r="N153" s="332">
        <f t="shared" si="75"/>
        <v>0</v>
      </c>
      <c r="O153" s="332">
        <f t="shared" si="75"/>
        <v>14480</v>
      </c>
    </row>
    <row r="154" spans="1:17" ht="18.75" customHeight="1" x14ac:dyDescent="0.25">
      <c r="A154" s="11" t="s">
        <v>130</v>
      </c>
      <c r="B154" s="413" t="s">
        <v>73</v>
      </c>
      <c r="C154" s="413"/>
      <c r="D154" s="413"/>
      <c r="E154" s="413"/>
      <c r="F154" s="413"/>
      <c r="G154" s="413"/>
      <c r="H154" s="413"/>
      <c r="I154" s="413"/>
      <c r="J154" s="413"/>
      <c r="K154" s="413"/>
      <c r="L154" s="413"/>
      <c r="M154" s="413"/>
      <c r="N154" s="413"/>
      <c r="O154" s="413"/>
    </row>
    <row r="155" spans="1:17" ht="15" customHeight="1" x14ac:dyDescent="0.25">
      <c r="A155" s="25" t="s">
        <v>131</v>
      </c>
      <c r="B155" s="334" t="s">
        <v>20</v>
      </c>
      <c r="C155" s="205" t="s">
        <v>32</v>
      </c>
      <c r="D155" s="194">
        <f t="shared" ref="D155:D183" si="76">E155+G155</f>
        <v>34895</v>
      </c>
      <c r="E155" s="193">
        <f t="shared" ref="E155:O155" si="77">E156</f>
        <v>0</v>
      </c>
      <c r="F155" s="193">
        <f t="shared" si="77"/>
        <v>0</v>
      </c>
      <c r="G155" s="193">
        <f t="shared" si="77"/>
        <v>34895</v>
      </c>
      <c r="H155" s="331">
        <f t="shared" si="77"/>
        <v>0</v>
      </c>
      <c r="I155" s="331">
        <f t="shared" si="77"/>
        <v>0</v>
      </c>
      <c r="J155" s="331">
        <f t="shared" si="77"/>
        <v>0</v>
      </c>
      <c r="K155" s="331">
        <f t="shared" si="77"/>
        <v>0</v>
      </c>
      <c r="L155" s="330">
        <f t="shared" si="77"/>
        <v>34895</v>
      </c>
      <c r="M155" s="330">
        <f t="shared" si="77"/>
        <v>0</v>
      </c>
      <c r="N155" s="330">
        <f t="shared" si="77"/>
        <v>0</v>
      </c>
      <c r="O155" s="330">
        <f t="shared" si="77"/>
        <v>34895</v>
      </c>
      <c r="P155" s="24"/>
      <c r="Q155" s="24"/>
    </row>
    <row r="156" spans="1:17" s="24" customFormat="1" ht="15" customHeight="1" x14ac:dyDescent="0.25">
      <c r="A156" s="115"/>
      <c r="B156" s="110" t="s">
        <v>250</v>
      </c>
      <c r="C156" s="26" t="s">
        <v>32</v>
      </c>
      <c r="D156" s="201">
        <f t="shared" si="76"/>
        <v>34895</v>
      </c>
      <c r="E156" s="201"/>
      <c r="F156" s="201"/>
      <c r="G156" s="201">
        <v>34895</v>
      </c>
      <c r="H156" s="190">
        <f>I156+K156</f>
        <v>0</v>
      </c>
      <c r="I156" s="190"/>
      <c r="J156" s="190"/>
      <c r="K156" s="190"/>
      <c r="L156" s="8">
        <f>M156+O156</f>
        <v>34895</v>
      </c>
      <c r="M156" s="8">
        <f>E156+I156</f>
        <v>0</v>
      </c>
      <c r="N156" s="8">
        <f>F156+J156</f>
        <v>0</v>
      </c>
      <c r="O156" s="8">
        <f>G156+K156</f>
        <v>34895</v>
      </c>
      <c r="P156" s="2"/>
      <c r="Q156" s="2"/>
    </row>
    <row r="157" spans="1:17" ht="15" customHeight="1" x14ac:dyDescent="0.25">
      <c r="A157" s="25" t="s">
        <v>132</v>
      </c>
      <c r="B157" s="19" t="s">
        <v>10</v>
      </c>
      <c r="C157" s="26" t="s">
        <v>32</v>
      </c>
      <c r="D157" s="191">
        <f t="shared" si="76"/>
        <v>349</v>
      </c>
      <c r="E157" s="191">
        <f t="shared" ref="E157:O157" si="78">E158</f>
        <v>0</v>
      </c>
      <c r="F157" s="191">
        <f t="shared" si="78"/>
        <v>0</v>
      </c>
      <c r="G157" s="191">
        <f t="shared" si="78"/>
        <v>349</v>
      </c>
      <c r="H157" s="331">
        <f t="shared" si="78"/>
        <v>0</v>
      </c>
      <c r="I157" s="331">
        <f t="shared" si="78"/>
        <v>0</v>
      </c>
      <c r="J157" s="331">
        <f t="shared" si="78"/>
        <v>0</v>
      </c>
      <c r="K157" s="331">
        <f t="shared" si="78"/>
        <v>0</v>
      </c>
      <c r="L157" s="330">
        <f t="shared" si="78"/>
        <v>349</v>
      </c>
      <c r="M157" s="330">
        <f t="shared" si="78"/>
        <v>0</v>
      </c>
      <c r="N157" s="330">
        <f t="shared" si="78"/>
        <v>0</v>
      </c>
      <c r="O157" s="330">
        <f t="shared" si="78"/>
        <v>349</v>
      </c>
      <c r="P157" s="24"/>
      <c r="Q157" s="24"/>
    </row>
    <row r="158" spans="1:17" s="24" customFormat="1" ht="15" customHeight="1" x14ac:dyDescent="0.25">
      <c r="A158" s="54"/>
      <c r="B158" s="124" t="s">
        <v>259</v>
      </c>
      <c r="C158" s="26" t="s">
        <v>32</v>
      </c>
      <c r="D158" s="201">
        <f t="shared" si="76"/>
        <v>349</v>
      </c>
      <c r="E158" s="201"/>
      <c r="F158" s="201"/>
      <c r="G158" s="201">
        <v>349</v>
      </c>
      <c r="H158" s="190">
        <f>I158+K158</f>
        <v>0</v>
      </c>
      <c r="I158" s="190"/>
      <c r="J158" s="190"/>
      <c r="K158" s="190"/>
      <c r="L158" s="8">
        <f>M158+O158</f>
        <v>349</v>
      </c>
      <c r="M158" s="8">
        <f>E158+I158</f>
        <v>0</v>
      </c>
      <c r="N158" s="8">
        <f>F158+J158</f>
        <v>0</v>
      </c>
      <c r="O158" s="8">
        <f>G158+K158</f>
        <v>349</v>
      </c>
      <c r="P158" s="2"/>
      <c r="Q158" s="2"/>
    </row>
    <row r="159" spans="1:17" ht="15" customHeight="1" x14ac:dyDescent="0.25">
      <c r="A159" s="25" t="s">
        <v>133</v>
      </c>
      <c r="B159" s="19" t="s">
        <v>15</v>
      </c>
      <c r="C159" s="26" t="s">
        <v>32</v>
      </c>
      <c r="D159" s="191">
        <f t="shared" si="76"/>
        <v>191</v>
      </c>
      <c r="E159" s="191">
        <f t="shared" ref="E159:O159" si="79">E160</f>
        <v>191</v>
      </c>
      <c r="F159" s="191">
        <f t="shared" si="79"/>
        <v>0</v>
      </c>
      <c r="G159" s="191">
        <f t="shared" si="79"/>
        <v>0</v>
      </c>
      <c r="H159" s="331">
        <f t="shared" si="79"/>
        <v>0</v>
      </c>
      <c r="I159" s="331">
        <f t="shared" si="79"/>
        <v>0</v>
      </c>
      <c r="J159" s="331">
        <f t="shared" si="79"/>
        <v>0</v>
      </c>
      <c r="K159" s="331">
        <f t="shared" si="79"/>
        <v>0</v>
      </c>
      <c r="L159" s="330">
        <f t="shared" si="79"/>
        <v>191</v>
      </c>
      <c r="M159" s="330">
        <f t="shared" si="79"/>
        <v>191</v>
      </c>
      <c r="N159" s="330">
        <f t="shared" si="79"/>
        <v>0</v>
      </c>
      <c r="O159" s="330">
        <f t="shared" si="79"/>
        <v>0</v>
      </c>
    </row>
    <row r="160" spans="1:17" s="24" customFormat="1" ht="15" customHeight="1" x14ac:dyDescent="0.25">
      <c r="A160" s="54"/>
      <c r="B160" s="124" t="s">
        <v>259</v>
      </c>
      <c r="C160" s="26" t="s">
        <v>32</v>
      </c>
      <c r="D160" s="201">
        <f t="shared" si="76"/>
        <v>191</v>
      </c>
      <c r="E160" s="201">
        <v>191</v>
      </c>
      <c r="F160" s="201"/>
      <c r="G160" s="201"/>
      <c r="H160" s="190">
        <f>I160+K160</f>
        <v>0</v>
      </c>
      <c r="I160" s="190"/>
      <c r="J160" s="190"/>
      <c r="K160" s="190"/>
      <c r="L160" s="8">
        <f>M160+O160</f>
        <v>191</v>
      </c>
      <c r="M160" s="8">
        <f>E160+I160</f>
        <v>191</v>
      </c>
      <c r="N160" s="8">
        <f>F160+J160</f>
        <v>0</v>
      </c>
      <c r="O160" s="8">
        <f>G160+K160</f>
        <v>0</v>
      </c>
    </row>
    <row r="161" spans="1:15" ht="15" customHeight="1" x14ac:dyDescent="0.25">
      <c r="A161" s="25" t="s">
        <v>134</v>
      </c>
      <c r="B161" s="19" t="s">
        <v>27</v>
      </c>
      <c r="C161" s="26" t="s">
        <v>32</v>
      </c>
      <c r="D161" s="191">
        <f t="shared" si="76"/>
        <v>1378</v>
      </c>
      <c r="E161" s="191">
        <f t="shared" ref="E161:O161" si="80">E162</f>
        <v>1378</v>
      </c>
      <c r="F161" s="191">
        <f t="shared" si="80"/>
        <v>0</v>
      </c>
      <c r="G161" s="191">
        <f t="shared" si="80"/>
        <v>0</v>
      </c>
      <c r="H161" s="331">
        <f t="shared" si="80"/>
        <v>0</v>
      </c>
      <c r="I161" s="331">
        <f t="shared" si="80"/>
        <v>0</v>
      </c>
      <c r="J161" s="331">
        <f t="shared" si="80"/>
        <v>0</v>
      </c>
      <c r="K161" s="331">
        <f t="shared" si="80"/>
        <v>0</v>
      </c>
      <c r="L161" s="330">
        <f t="shared" si="80"/>
        <v>1378</v>
      </c>
      <c r="M161" s="330">
        <f t="shared" si="80"/>
        <v>1378</v>
      </c>
      <c r="N161" s="330">
        <f t="shared" si="80"/>
        <v>0</v>
      </c>
      <c r="O161" s="330">
        <f t="shared" si="80"/>
        <v>0</v>
      </c>
    </row>
    <row r="162" spans="1:15" s="24" customFormat="1" ht="15" customHeight="1" x14ac:dyDescent="0.25">
      <c r="A162" s="54"/>
      <c r="B162" s="124" t="s">
        <v>259</v>
      </c>
      <c r="C162" s="26" t="s">
        <v>32</v>
      </c>
      <c r="D162" s="201">
        <f t="shared" si="76"/>
        <v>1378</v>
      </c>
      <c r="E162" s="201">
        <v>1378</v>
      </c>
      <c r="F162" s="201"/>
      <c r="G162" s="201"/>
      <c r="H162" s="190">
        <f>I162+K162</f>
        <v>0</v>
      </c>
      <c r="I162" s="190"/>
      <c r="J162" s="190"/>
      <c r="K162" s="190"/>
      <c r="L162" s="8">
        <f>M162+O162</f>
        <v>1378</v>
      </c>
      <c r="M162" s="8">
        <f>E162+I162</f>
        <v>1378</v>
      </c>
      <c r="N162" s="8">
        <f>F162+J162</f>
        <v>0</v>
      </c>
      <c r="O162" s="8">
        <f>G162+K162</f>
        <v>0</v>
      </c>
    </row>
    <row r="163" spans="1:15" ht="15" customHeight="1" x14ac:dyDescent="0.25">
      <c r="A163" s="25" t="s">
        <v>135</v>
      </c>
      <c r="B163" s="19" t="s">
        <v>175</v>
      </c>
      <c r="C163" s="26" t="s">
        <v>32</v>
      </c>
      <c r="D163" s="191">
        <f t="shared" si="76"/>
        <v>269</v>
      </c>
      <c r="E163" s="191">
        <f t="shared" ref="E163:O163" si="81">E164</f>
        <v>269</v>
      </c>
      <c r="F163" s="191">
        <f t="shared" si="81"/>
        <v>0</v>
      </c>
      <c r="G163" s="191">
        <f t="shared" si="81"/>
        <v>0</v>
      </c>
      <c r="H163" s="331">
        <f t="shared" si="81"/>
        <v>0</v>
      </c>
      <c r="I163" s="331">
        <f t="shared" si="81"/>
        <v>0</v>
      </c>
      <c r="J163" s="331">
        <f t="shared" si="81"/>
        <v>0</v>
      </c>
      <c r="K163" s="331">
        <f t="shared" si="81"/>
        <v>0</v>
      </c>
      <c r="L163" s="330">
        <f t="shared" si="81"/>
        <v>269</v>
      </c>
      <c r="M163" s="330">
        <f t="shared" si="81"/>
        <v>269</v>
      </c>
      <c r="N163" s="330">
        <f t="shared" si="81"/>
        <v>0</v>
      </c>
      <c r="O163" s="330">
        <f t="shared" si="81"/>
        <v>0</v>
      </c>
    </row>
    <row r="164" spans="1:15" s="24" customFormat="1" ht="15" customHeight="1" x14ac:dyDescent="0.25">
      <c r="A164" s="54"/>
      <c r="B164" s="124" t="s">
        <v>259</v>
      </c>
      <c r="C164" s="26" t="s">
        <v>32</v>
      </c>
      <c r="D164" s="201">
        <f t="shared" si="76"/>
        <v>269</v>
      </c>
      <c r="E164" s="201">
        <v>269</v>
      </c>
      <c r="F164" s="201"/>
      <c r="G164" s="201"/>
      <c r="H164" s="190">
        <f>I164+K164</f>
        <v>0</v>
      </c>
      <c r="I164" s="190"/>
      <c r="J164" s="190"/>
      <c r="K164" s="190"/>
      <c r="L164" s="8">
        <f>M164+O164</f>
        <v>269</v>
      </c>
      <c r="M164" s="8">
        <f>E164+I164</f>
        <v>269</v>
      </c>
      <c r="N164" s="8">
        <f>F164+J164</f>
        <v>0</v>
      </c>
      <c r="O164" s="8">
        <f>G164+K164</f>
        <v>0</v>
      </c>
    </row>
    <row r="165" spans="1:15" ht="15" customHeight="1" x14ac:dyDescent="0.25">
      <c r="A165" s="25" t="s">
        <v>136</v>
      </c>
      <c r="B165" s="19" t="s">
        <v>63</v>
      </c>
      <c r="C165" s="26" t="s">
        <v>32</v>
      </c>
      <c r="D165" s="191">
        <f t="shared" si="76"/>
        <v>217</v>
      </c>
      <c r="E165" s="191">
        <f t="shared" ref="E165:O165" si="82">E166</f>
        <v>217</v>
      </c>
      <c r="F165" s="191">
        <f t="shared" si="82"/>
        <v>0</v>
      </c>
      <c r="G165" s="191">
        <f t="shared" si="82"/>
        <v>0</v>
      </c>
      <c r="H165" s="331">
        <f t="shared" si="82"/>
        <v>0</v>
      </c>
      <c r="I165" s="331">
        <f t="shared" si="82"/>
        <v>0</v>
      </c>
      <c r="J165" s="331">
        <f t="shared" si="82"/>
        <v>0</v>
      </c>
      <c r="K165" s="331">
        <f t="shared" si="82"/>
        <v>0</v>
      </c>
      <c r="L165" s="330">
        <f t="shared" si="82"/>
        <v>217</v>
      </c>
      <c r="M165" s="330">
        <f t="shared" si="82"/>
        <v>217</v>
      </c>
      <c r="N165" s="330">
        <f t="shared" si="82"/>
        <v>0</v>
      </c>
      <c r="O165" s="330">
        <f t="shared" si="82"/>
        <v>0</v>
      </c>
    </row>
    <row r="166" spans="1:15" s="24" customFormat="1" ht="15" customHeight="1" x14ac:dyDescent="0.25">
      <c r="A166" s="54"/>
      <c r="B166" s="124" t="s">
        <v>259</v>
      </c>
      <c r="C166" s="26" t="s">
        <v>32</v>
      </c>
      <c r="D166" s="201">
        <f t="shared" si="76"/>
        <v>217</v>
      </c>
      <c r="E166" s="201">
        <v>217</v>
      </c>
      <c r="F166" s="201"/>
      <c r="G166" s="201"/>
      <c r="H166" s="190">
        <f>I166+K166</f>
        <v>0</v>
      </c>
      <c r="I166" s="190"/>
      <c r="J166" s="190"/>
      <c r="K166" s="190"/>
      <c r="L166" s="8">
        <f>M166+O166</f>
        <v>217</v>
      </c>
      <c r="M166" s="8">
        <f>E166+I166</f>
        <v>217</v>
      </c>
      <c r="N166" s="8">
        <f>F166+J166</f>
        <v>0</v>
      </c>
      <c r="O166" s="8">
        <f>G166+K166</f>
        <v>0</v>
      </c>
    </row>
    <row r="167" spans="1:15" ht="15" customHeight="1" x14ac:dyDescent="0.25">
      <c r="A167" s="25" t="s">
        <v>137</v>
      </c>
      <c r="B167" s="19" t="s">
        <v>64</v>
      </c>
      <c r="C167" s="26" t="s">
        <v>32</v>
      </c>
      <c r="D167" s="191">
        <f t="shared" si="76"/>
        <v>287</v>
      </c>
      <c r="E167" s="191">
        <f t="shared" ref="E167:O167" si="83">E168</f>
        <v>287</v>
      </c>
      <c r="F167" s="191">
        <f t="shared" si="83"/>
        <v>0</v>
      </c>
      <c r="G167" s="191">
        <f t="shared" si="83"/>
        <v>0</v>
      </c>
      <c r="H167" s="331">
        <f t="shared" si="83"/>
        <v>0</v>
      </c>
      <c r="I167" s="331">
        <f t="shared" si="83"/>
        <v>0</v>
      </c>
      <c r="J167" s="331">
        <f t="shared" si="83"/>
        <v>0</v>
      </c>
      <c r="K167" s="331">
        <f t="shared" si="83"/>
        <v>0</v>
      </c>
      <c r="L167" s="330">
        <f t="shared" si="83"/>
        <v>287</v>
      </c>
      <c r="M167" s="330">
        <f t="shared" si="83"/>
        <v>287</v>
      </c>
      <c r="N167" s="330">
        <f t="shared" si="83"/>
        <v>0</v>
      </c>
      <c r="O167" s="330">
        <f t="shared" si="83"/>
        <v>0</v>
      </c>
    </row>
    <row r="168" spans="1:15" s="24" customFormat="1" ht="15" customHeight="1" x14ac:dyDescent="0.25">
      <c r="A168" s="54"/>
      <c r="B168" s="124" t="s">
        <v>259</v>
      </c>
      <c r="C168" s="26" t="s">
        <v>32</v>
      </c>
      <c r="D168" s="201">
        <f t="shared" si="76"/>
        <v>287</v>
      </c>
      <c r="E168" s="201">
        <v>287</v>
      </c>
      <c r="F168" s="201"/>
      <c r="G168" s="201"/>
      <c r="H168" s="190">
        <f>I168+K168</f>
        <v>0</v>
      </c>
      <c r="I168" s="190"/>
      <c r="J168" s="190"/>
      <c r="K168" s="190"/>
      <c r="L168" s="8">
        <f>M168+O168</f>
        <v>287</v>
      </c>
      <c r="M168" s="8">
        <f>E168+I168</f>
        <v>287</v>
      </c>
      <c r="N168" s="8">
        <f>F168+J168</f>
        <v>0</v>
      </c>
      <c r="O168" s="8">
        <f>G168+K168</f>
        <v>0</v>
      </c>
    </row>
    <row r="169" spans="1:15" ht="15" customHeight="1" x14ac:dyDescent="0.25">
      <c r="A169" s="25" t="s">
        <v>138</v>
      </c>
      <c r="B169" s="19" t="s">
        <v>28</v>
      </c>
      <c r="C169" s="26" t="s">
        <v>32</v>
      </c>
      <c r="D169" s="191">
        <f t="shared" si="76"/>
        <v>212</v>
      </c>
      <c r="E169" s="191">
        <f t="shared" ref="E169:O169" si="84">E170</f>
        <v>212</v>
      </c>
      <c r="F169" s="191">
        <f t="shared" si="84"/>
        <v>0</v>
      </c>
      <c r="G169" s="191">
        <f t="shared" si="84"/>
        <v>0</v>
      </c>
      <c r="H169" s="331">
        <f t="shared" si="84"/>
        <v>0</v>
      </c>
      <c r="I169" s="331">
        <f t="shared" si="84"/>
        <v>0</v>
      </c>
      <c r="J169" s="331">
        <f t="shared" si="84"/>
        <v>0</v>
      </c>
      <c r="K169" s="331">
        <f t="shared" si="84"/>
        <v>0</v>
      </c>
      <c r="L169" s="330">
        <f t="shared" si="84"/>
        <v>212</v>
      </c>
      <c r="M169" s="330">
        <f t="shared" si="84"/>
        <v>212</v>
      </c>
      <c r="N169" s="330">
        <f t="shared" si="84"/>
        <v>0</v>
      </c>
      <c r="O169" s="330">
        <f t="shared" si="84"/>
        <v>0</v>
      </c>
    </row>
    <row r="170" spans="1:15" s="24" customFormat="1" ht="15" customHeight="1" x14ac:dyDescent="0.25">
      <c r="A170" s="54"/>
      <c r="B170" s="124" t="s">
        <v>259</v>
      </c>
      <c r="C170" s="26" t="s">
        <v>32</v>
      </c>
      <c r="D170" s="201">
        <f t="shared" si="76"/>
        <v>212</v>
      </c>
      <c r="E170" s="201">
        <v>212</v>
      </c>
      <c r="F170" s="201"/>
      <c r="G170" s="201"/>
      <c r="H170" s="190">
        <f>I170+K170</f>
        <v>0</v>
      </c>
      <c r="I170" s="190"/>
      <c r="J170" s="190"/>
      <c r="K170" s="190"/>
      <c r="L170" s="8">
        <f>M170+O170</f>
        <v>212</v>
      </c>
      <c r="M170" s="8">
        <f>E170+I170</f>
        <v>212</v>
      </c>
      <c r="N170" s="8">
        <f>F170+J170</f>
        <v>0</v>
      </c>
      <c r="O170" s="8">
        <f>G170+K170</f>
        <v>0</v>
      </c>
    </row>
    <row r="171" spans="1:15" ht="15" customHeight="1" x14ac:dyDescent="0.25">
      <c r="A171" s="25" t="s">
        <v>139</v>
      </c>
      <c r="B171" s="19" t="s">
        <v>29</v>
      </c>
      <c r="C171" s="26" t="s">
        <v>32</v>
      </c>
      <c r="D171" s="191">
        <f t="shared" si="76"/>
        <v>202</v>
      </c>
      <c r="E171" s="191">
        <f t="shared" ref="E171:O171" si="85">E172</f>
        <v>202</v>
      </c>
      <c r="F171" s="191">
        <f t="shared" si="85"/>
        <v>0</v>
      </c>
      <c r="G171" s="191">
        <f t="shared" si="85"/>
        <v>0</v>
      </c>
      <c r="H171" s="331">
        <f t="shared" si="85"/>
        <v>0</v>
      </c>
      <c r="I171" s="331">
        <f t="shared" si="85"/>
        <v>0</v>
      </c>
      <c r="J171" s="331">
        <f t="shared" si="85"/>
        <v>0</v>
      </c>
      <c r="K171" s="331">
        <f t="shared" si="85"/>
        <v>0</v>
      </c>
      <c r="L171" s="330">
        <f t="shared" si="85"/>
        <v>202</v>
      </c>
      <c r="M171" s="330">
        <f t="shared" si="85"/>
        <v>202</v>
      </c>
      <c r="N171" s="330">
        <f t="shared" si="85"/>
        <v>0</v>
      </c>
      <c r="O171" s="330">
        <f t="shared" si="85"/>
        <v>0</v>
      </c>
    </row>
    <row r="172" spans="1:15" s="24" customFormat="1" ht="15" customHeight="1" x14ac:dyDescent="0.25">
      <c r="A172" s="54"/>
      <c r="B172" s="124" t="s">
        <v>259</v>
      </c>
      <c r="C172" s="26" t="s">
        <v>32</v>
      </c>
      <c r="D172" s="201">
        <f t="shared" si="76"/>
        <v>202</v>
      </c>
      <c r="E172" s="201">
        <v>202</v>
      </c>
      <c r="F172" s="201"/>
      <c r="G172" s="201"/>
      <c r="H172" s="190">
        <f>I172+K172</f>
        <v>0</v>
      </c>
      <c r="I172" s="190"/>
      <c r="J172" s="190"/>
      <c r="K172" s="190"/>
      <c r="L172" s="8">
        <f>M172+O172</f>
        <v>202</v>
      </c>
      <c r="M172" s="8">
        <f>E172+I172</f>
        <v>202</v>
      </c>
      <c r="N172" s="8">
        <f>F172+J172</f>
        <v>0</v>
      </c>
      <c r="O172" s="8">
        <f>G172+K172</f>
        <v>0</v>
      </c>
    </row>
    <row r="173" spans="1:15" ht="15" customHeight="1" x14ac:dyDescent="0.25">
      <c r="A173" s="25" t="s">
        <v>177</v>
      </c>
      <c r="B173" s="19" t="s">
        <v>74</v>
      </c>
      <c r="C173" s="26" t="s">
        <v>32</v>
      </c>
      <c r="D173" s="191">
        <f t="shared" si="76"/>
        <v>99</v>
      </c>
      <c r="E173" s="191">
        <f t="shared" ref="E173:O173" si="86">E174</f>
        <v>99</v>
      </c>
      <c r="F173" s="191">
        <f t="shared" si="86"/>
        <v>0</v>
      </c>
      <c r="G173" s="191">
        <f t="shared" si="86"/>
        <v>0</v>
      </c>
      <c r="H173" s="331">
        <f t="shared" si="86"/>
        <v>0</v>
      </c>
      <c r="I173" s="331">
        <f t="shared" si="86"/>
        <v>0</v>
      </c>
      <c r="J173" s="331">
        <f t="shared" si="86"/>
        <v>0</v>
      </c>
      <c r="K173" s="331">
        <f t="shared" si="86"/>
        <v>0</v>
      </c>
      <c r="L173" s="330">
        <f t="shared" si="86"/>
        <v>99</v>
      </c>
      <c r="M173" s="330">
        <f t="shared" si="86"/>
        <v>99</v>
      </c>
      <c r="N173" s="330">
        <f t="shared" si="86"/>
        <v>0</v>
      </c>
      <c r="O173" s="330">
        <f t="shared" si="86"/>
        <v>0</v>
      </c>
    </row>
    <row r="174" spans="1:15" s="24" customFormat="1" ht="15" customHeight="1" x14ac:dyDescent="0.25">
      <c r="A174" s="54"/>
      <c r="B174" s="124" t="s">
        <v>259</v>
      </c>
      <c r="C174" s="26" t="s">
        <v>32</v>
      </c>
      <c r="D174" s="201">
        <f t="shared" si="76"/>
        <v>99</v>
      </c>
      <c r="E174" s="201">
        <v>99</v>
      </c>
      <c r="F174" s="201"/>
      <c r="G174" s="201"/>
      <c r="H174" s="190">
        <f>I174+K174</f>
        <v>0</v>
      </c>
      <c r="I174" s="190"/>
      <c r="J174" s="190"/>
      <c r="K174" s="190"/>
      <c r="L174" s="8">
        <f>M174+O174</f>
        <v>99</v>
      </c>
      <c r="M174" s="8">
        <f>E174+I174</f>
        <v>99</v>
      </c>
      <c r="N174" s="8">
        <f>F174+J174</f>
        <v>0</v>
      </c>
      <c r="O174" s="8">
        <f>G174+K174</f>
        <v>0</v>
      </c>
    </row>
    <row r="175" spans="1:15" ht="15" customHeight="1" x14ac:dyDescent="0.25">
      <c r="A175" s="25" t="s">
        <v>140</v>
      </c>
      <c r="B175" s="19" t="s">
        <v>167</v>
      </c>
      <c r="C175" s="26" t="s">
        <v>32</v>
      </c>
      <c r="D175" s="191">
        <f t="shared" si="76"/>
        <v>105</v>
      </c>
      <c r="E175" s="191">
        <f t="shared" ref="E175:O175" si="87">E176</f>
        <v>105</v>
      </c>
      <c r="F175" s="191">
        <f t="shared" si="87"/>
        <v>0</v>
      </c>
      <c r="G175" s="191">
        <f t="shared" si="87"/>
        <v>0</v>
      </c>
      <c r="H175" s="331">
        <f t="shared" si="87"/>
        <v>0</v>
      </c>
      <c r="I175" s="331">
        <f t="shared" si="87"/>
        <v>0</v>
      </c>
      <c r="J175" s="331">
        <f t="shared" si="87"/>
        <v>0</v>
      </c>
      <c r="K175" s="331">
        <f t="shared" si="87"/>
        <v>0</v>
      </c>
      <c r="L175" s="330">
        <f t="shared" si="87"/>
        <v>105</v>
      </c>
      <c r="M175" s="330">
        <f t="shared" si="87"/>
        <v>105</v>
      </c>
      <c r="N175" s="330">
        <f t="shared" si="87"/>
        <v>0</v>
      </c>
      <c r="O175" s="330">
        <f t="shared" si="87"/>
        <v>0</v>
      </c>
    </row>
    <row r="176" spans="1:15" s="24" customFormat="1" ht="15" customHeight="1" x14ac:dyDescent="0.25">
      <c r="A176" s="54"/>
      <c r="B176" s="124" t="s">
        <v>259</v>
      </c>
      <c r="C176" s="26" t="s">
        <v>32</v>
      </c>
      <c r="D176" s="201">
        <f t="shared" si="76"/>
        <v>105</v>
      </c>
      <c r="E176" s="201">
        <v>105</v>
      </c>
      <c r="F176" s="201"/>
      <c r="G176" s="201"/>
      <c r="H176" s="190">
        <f>I176+K176</f>
        <v>0</v>
      </c>
      <c r="I176" s="190"/>
      <c r="J176" s="190"/>
      <c r="K176" s="190"/>
      <c r="L176" s="8">
        <f>M176+O176</f>
        <v>105</v>
      </c>
      <c r="M176" s="8">
        <f>E176+I176</f>
        <v>105</v>
      </c>
      <c r="N176" s="8">
        <f>F176+J176</f>
        <v>0</v>
      </c>
      <c r="O176" s="8">
        <f>G176+K176</f>
        <v>0</v>
      </c>
    </row>
    <row r="177" spans="1:17" ht="15" customHeight="1" x14ac:dyDescent="0.25">
      <c r="A177" s="25" t="s">
        <v>141</v>
      </c>
      <c r="B177" s="19" t="s">
        <v>30</v>
      </c>
      <c r="C177" s="26" t="s">
        <v>32</v>
      </c>
      <c r="D177" s="191">
        <f t="shared" si="76"/>
        <v>286</v>
      </c>
      <c r="E177" s="191">
        <f t="shared" ref="E177:O177" si="88">E178</f>
        <v>286</v>
      </c>
      <c r="F177" s="191">
        <f t="shared" si="88"/>
        <v>0</v>
      </c>
      <c r="G177" s="191">
        <f t="shared" si="88"/>
        <v>0</v>
      </c>
      <c r="H177" s="331">
        <f t="shared" si="88"/>
        <v>0</v>
      </c>
      <c r="I177" s="331">
        <f t="shared" si="88"/>
        <v>0</v>
      </c>
      <c r="J177" s="331">
        <f t="shared" si="88"/>
        <v>0</v>
      </c>
      <c r="K177" s="331">
        <f t="shared" si="88"/>
        <v>0</v>
      </c>
      <c r="L177" s="330">
        <f t="shared" si="88"/>
        <v>286</v>
      </c>
      <c r="M177" s="330">
        <f t="shared" si="88"/>
        <v>286</v>
      </c>
      <c r="N177" s="330">
        <f t="shared" si="88"/>
        <v>0</v>
      </c>
      <c r="O177" s="330">
        <f t="shared" si="88"/>
        <v>0</v>
      </c>
    </row>
    <row r="178" spans="1:17" s="24" customFormat="1" ht="15" customHeight="1" x14ac:dyDescent="0.25">
      <c r="A178" s="54"/>
      <c r="B178" s="124" t="s">
        <v>259</v>
      </c>
      <c r="C178" s="26" t="s">
        <v>32</v>
      </c>
      <c r="D178" s="201">
        <f t="shared" si="76"/>
        <v>286</v>
      </c>
      <c r="E178" s="201">
        <v>286</v>
      </c>
      <c r="F178" s="201"/>
      <c r="G178" s="201"/>
      <c r="H178" s="190">
        <f>I178+K178</f>
        <v>0</v>
      </c>
      <c r="I178" s="190"/>
      <c r="J178" s="190"/>
      <c r="K178" s="190"/>
      <c r="L178" s="8">
        <f>M178+O178</f>
        <v>286</v>
      </c>
      <c r="M178" s="8">
        <f>E178+I178</f>
        <v>286</v>
      </c>
      <c r="N178" s="8">
        <f>F178+J178</f>
        <v>0</v>
      </c>
      <c r="O178" s="8">
        <f>G178+K178</f>
        <v>0</v>
      </c>
    </row>
    <row r="179" spans="1:17" ht="15" customHeight="1" x14ac:dyDescent="0.25">
      <c r="A179" s="25" t="s">
        <v>142</v>
      </c>
      <c r="B179" s="19" t="s">
        <v>31</v>
      </c>
      <c r="C179" s="26" t="s">
        <v>32</v>
      </c>
      <c r="D179" s="191">
        <f t="shared" si="76"/>
        <v>2805</v>
      </c>
      <c r="E179" s="191">
        <f t="shared" ref="E179:O179" si="89">E180</f>
        <v>2805</v>
      </c>
      <c r="F179" s="191">
        <f t="shared" si="89"/>
        <v>0</v>
      </c>
      <c r="G179" s="191">
        <f t="shared" si="89"/>
        <v>0</v>
      </c>
      <c r="H179" s="331">
        <f t="shared" si="89"/>
        <v>0</v>
      </c>
      <c r="I179" s="331">
        <f t="shared" si="89"/>
        <v>0</v>
      </c>
      <c r="J179" s="331">
        <f t="shared" si="89"/>
        <v>0</v>
      </c>
      <c r="K179" s="331">
        <f t="shared" si="89"/>
        <v>0</v>
      </c>
      <c r="L179" s="330">
        <f t="shared" si="89"/>
        <v>2805</v>
      </c>
      <c r="M179" s="330">
        <f t="shared" si="89"/>
        <v>2805</v>
      </c>
      <c r="N179" s="330">
        <f t="shared" si="89"/>
        <v>0</v>
      </c>
      <c r="O179" s="330">
        <f t="shared" si="89"/>
        <v>0</v>
      </c>
    </row>
    <row r="180" spans="1:17" s="24" customFormat="1" ht="15" customHeight="1" x14ac:dyDescent="0.25">
      <c r="A180" s="29"/>
      <c r="B180" s="124" t="s">
        <v>259</v>
      </c>
      <c r="C180" s="26" t="s">
        <v>32</v>
      </c>
      <c r="D180" s="201">
        <f t="shared" si="76"/>
        <v>2805</v>
      </c>
      <c r="E180" s="201">
        <v>2805</v>
      </c>
      <c r="F180" s="201"/>
      <c r="G180" s="201"/>
      <c r="H180" s="190">
        <f>I180+K180</f>
        <v>0</v>
      </c>
      <c r="I180" s="190"/>
      <c r="J180" s="190"/>
      <c r="K180" s="190"/>
      <c r="L180" s="8">
        <f>M180+O180</f>
        <v>2805</v>
      </c>
      <c r="M180" s="8">
        <f>E180+I180</f>
        <v>2805</v>
      </c>
      <c r="N180" s="8">
        <f>F180+J180</f>
        <v>0</v>
      </c>
      <c r="O180" s="8">
        <f>G180+K180</f>
        <v>0</v>
      </c>
    </row>
    <row r="181" spans="1:17" ht="15" customHeight="1" x14ac:dyDescent="0.25">
      <c r="A181" s="25" t="s">
        <v>143</v>
      </c>
      <c r="B181" s="30" t="s">
        <v>71</v>
      </c>
      <c r="C181" s="26" t="s">
        <v>32</v>
      </c>
      <c r="D181" s="191">
        <f t="shared" si="76"/>
        <v>2871</v>
      </c>
      <c r="E181" s="191">
        <f t="shared" ref="E181:O181" si="90">E182</f>
        <v>2871</v>
      </c>
      <c r="F181" s="191">
        <f t="shared" si="90"/>
        <v>0</v>
      </c>
      <c r="G181" s="191">
        <f t="shared" si="90"/>
        <v>0</v>
      </c>
      <c r="H181" s="331">
        <f t="shared" si="90"/>
        <v>0</v>
      </c>
      <c r="I181" s="331">
        <f t="shared" si="90"/>
        <v>0</v>
      </c>
      <c r="J181" s="331">
        <f t="shared" si="90"/>
        <v>0</v>
      </c>
      <c r="K181" s="331">
        <f t="shared" si="90"/>
        <v>0</v>
      </c>
      <c r="L181" s="330">
        <f t="shared" si="90"/>
        <v>2871</v>
      </c>
      <c r="M181" s="330">
        <f t="shared" si="90"/>
        <v>2871</v>
      </c>
      <c r="N181" s="330">
        <f t="shared" si="90"/>
        <v>0</v>
      </c>
      <c r="O181" s="330">
        <f t="shared" si="90"/>
        <v>0</v>
      </c>
    </row>
    <row r="182" spans="1:17" s="24" customFormat="1" ht="15" customHeight="1" x14ac:dyDescent="0.25">
      <c r="A182" s="29"/>
      <c r="B182" s="124" t="s">
        <v>259</v>
      </c>
      <c r="C182" s="26" t="s">
        <v>32</v>
      </c>
      <c r="D182" s="201">
        <f t="shared" si="76"/>
        <v>2871</v>
      </c>
      <c r="E182" s="201">
        <v>2871</v>
      </c>
      <c r="F182" s="201"/>
      <c r="G182" s="201"/>
      <c r="H182" s="190">
        <f>I182+K182</f>
        <v>0</v>
      </c>
      <c r="I182" s="190"/>
      <c r="J182" s="190"/>
      <c r="K182" s="190"/>
      <c r="L182" s="8">
        <f>M182+O182</f>
        <v>2871</v>
      </c>
      <c r="M182" s="8">
        <f>E182+I182</f>
        <v>2871</v>
      </c>
      <c r="N182" s="8">
        <f>F182+J182</f>
        <v>0</v>
      </c>
      <c r="O182" s="8">
        <f>G182+K182</f>
        <v>0</v>
      </c>
    </row>
    <row r="183" spans="1:17" ht="15" customHeight="1" x14ac:dyDescent="0.25">
      <c r="A183" s="60" t="s">
        <v>144</v>
      </c>
      <c r="B183" s="33" t="s">
        <v>263</v>
      </c>
      <c r="C183" s="15"/>
      <c r="D183" s="189">
        <f t="shared" si="76"/>
        <v>44166</v>
      </c>
      <c r="E183" s="189">
        <f t="shared" ref="E183:O183" si="91">E185+E186</f>
        <v>8922</v>
      </c>
      <c r="F183" s="189">
        <f t="shared" si="91"/>
        <v>0</v>
      </c>
      <c r="G183" s="189">
        <f t="shared" si="91"/>
        <v>35244</v>
      </c>
      <c r="H183" s="188">
        <f t="shared" si="91"/>
        <v>0</v>
      </c>
      <c r="I183" s="188">
        <f t="shared" si="91"/>
        <v>0</v>
      </c>
      <c r="J183" s="188">
        <f t="shared" si="91"/>
        <v>0</v>
      </c>
      <c r="K183" s="188">
        <f t="shared" si="91"/>
        <v>0</v>
      </c>
      <c r="L183" s="1">
        <f t="shared" si="91"/>
        <v>44166</v>
      </c>
      <c r="M183" s="1">
        <f t="shared" si="91"/>
        <v>8922</v>
      </c>
      <c r="N183" s="1">
        <f t="shared" si="91"/>
        <v>0</v>
      </c>
      <c r="O183" s="1">
        <f t="shared" si="91"/>
        <v>35244</v>
      </c>
    </row>
    <row r="184" spans="1:17" ht="15" customHeight="1" x14ac:dyDescent="0.25">
      <c r="A184" s="67"/>
      <c r="B184" s="151" t="s">
        <v>213</v>
      </c>
      <c r="C184" s="15"/>
      <c r="D184" s="189"/>
      <c r="E184" s="189"/>
      <c r="F184" s="189"/>
      <c r="G184" s="189"/>
      <c r="H184" s="188"/>
      <c r="I184" s="188"/>
      <c r="J184" s="188"/>
      <c r="K184" s="188"/>
      <c r="L184" s="1"/>
      <c r="M184" s="1"/>
      <c r="N184" s="1"/>
      <c r="O184" s="1"/>
    </row>
    <row r="185" spans="1:17" ht="15" customHeight="1" x14ac:dyDescent="0.25">
      <c r="A185" s="67"/>
      <c r="B185" s="329" t="s">
        <v>8</v>
      </c>
      <c r="C185" s="15"/>
      <c r="D185" s="201">
        <f>E185+G185</f>
        <v>34895</v>
      </c>
      <c r="E185" s="191">
        <f t="shared" ref="E185:O185" si="92">E156</f>
        <v>0</v>
      </c>
      <c r="F185" s="191">
        <f t="shared" si="92"/>
        <v>0</v>
      </c>
      <c r="G185" s="201">
        <f t="shared" si="92"/>
        <v>34895</v>
      </c>
      <c r="H185" s="199">
        <f t="shared" si="92"/>
        <v>0</v>
      </c>
      <c r="I185" s="199">
        <f t="shared" si="92"/>
        <v>0</v>
      </c>
      <c r="J185" s="199">
        <f t="shared" si="92"/>
        <v>0</v>
      </c>
      <c r="K185" s="199">
        <f t="shared" si="92"/>
        <v>0</v>
      </c>
      <c r="L185" s="69">
        <f t="shared" si="92"/>
        <v>34895</v>
      </c>
      <c r="M185" s="69">
        <f t="shared" si="92"/>
        <v>0</v>
      </c>
      <c r="N185" s="69">
        <f t="shared" si="92"/>
        <v>0</v>
      </c>
      <c r="O185" s="69">
        <f t="shared" si="92"/>
        <v>34895</v>
      </c>
      <c r="P185" s="24"/>
      <c r="Q185" s="24"/>
    </row>
    <row r="186" spans="1:17" s="24" customFormat="1" ht="15" customHeight="1" x14ac:dyDescent="0.25">
      <c r="A186" s="149"/>
      <c r="B186" s="333" t="s">
        <v>257</v>
      </c>
      <c r="C186" s="157"/>
      <c r="D186" s="215">
        <f>E186+G186</f>
        <v>9271</v>
      </c>
      <c r="E186" s="215">
        <f t="shared" ref="E186:O186" si="93">E158+E160+E162+E164+E166+E168+E170+E172+E174+E176+E178+E180+E182</f>
        <v>8922</v>
      </c>
      <c r="F186" s="215">
        <f t="shared" si="93"/>
        <v>0</v>
      </c>
      <c r="G186" s="215">
        <f t="shared" si="93"/>
        <v>349</v>
      </c>
      <c r="H186" s="214">
        <f t="shared" si="93"/>
        <v>0</v>
      </c>
      <c r="I186" s="214">
        <f t="shared" si="93"/>
        <v>0</v>
      </c>
      <c r="J186" s="214">
        <f t="shared" si="93"/>
        <v>0</v>
      </c>
      <c r="K186" s="214">
        <f t="shared" si="93"/>
        <v>0</v>
      </c>
      <c r="L186" s="332">
        <f t="shared" si="93"/>
        <v>9271</v>
      </c>
      <c r="M186" s="332">
        <f t="shared" si="93"/>
        <v>8922</v>
      </c>
      <c r="N186" s="332">
        <f t="shared" si="93"/>
        <v>0</v>
      </c>
      <c r="O186" s="332">
        <f t="shared" si="93"/>
        <v>349</v>
      </c>
      <c r="P186" s="2"/>
      <c r="Q186" s="2"/>
    </row>
    <row r="187" spans="1:17" ht="18.75" customHeight="1" x14ac:dyDescent="0.25">
      <c r="A187" s="9" t="s">
        <v>145</v>
      </c>
      <c r="B187" s="413" t="s">
        <v>494</v>
      </c>
      <c r="C187" s="413"/>
      <c r="D187" s="413"/>
      <c r="E187" s="413"/>
      <c r="F187" s="413"/>
      <c r="G187" s="413"/>
      <c r="H187" s="413"/>
      <c r="I187" s="413"/>
      <c r="J187" s="413"/>
      <c r="K187" s="413"/>
      <c r="L187" s="413"/>
      <c r="M187" s="413"/>
      <c r="N187" s="413"/>
      <c r="O187" s="413"/>
      <c r="P187" s="24"/>
      <c r="Q187" s="24"/>
    </row>
    <row r="188" spans="1:17" ht="15" customHeight="1" x14ac:dyDescent="0.25">
      <c r="A188" s="11" t="s">
        <v>146</v>
      </c>
      <c r="B188" s="47" t="s">
        <v>58</v>
      </c>
      <c r="C188" s="208" t="s">
        <v>24</v>
      </c>
      <c r="D188" s="194">
        <f t="shared" ref="D188:D197" si="94">E188+G188</f>
        <v>19369</v>
      </c>
      <c r="E188" s="193">
        <f t="shared" ref="E188:O188" si="95">E189</f>
        <v>19369</v>
      </c>
      <c r="F188" s="193">
        <f t="shared" si="95"/>
        <v>0</v>
      </c>
      <c r="G188" s="193">
        <f t="shared" si="95"/>
        <v>0</v>
      </c>
      <c r="H188" s="331">
        <f t="shared" si="95"/>
        <v>0</v>
      </c>
      <c r="I188" s="331">
        <f t="shared" si="95"/>
        <v>0</v>
      </c>
      <c r="J188" s="331">
        <f t="shared" si="95"/>
        <v>0</v>
      </c>
      <c r="K188" s="331">
        <f t="shared" si="95"/>
        <v>0</v>
      </c>
      <c r="L188" s="330">
        <f t="shared" si="95"/>
        <v>19369</v>
      </c>
      <c r="M188" s="330">
        <f t="shared" si="95"/>
        <v>19369</v>
      </c>
      <c r="N188" s="330">
        <f t="shared" si="95"/>
        <v>0</v>
      </c>
      <c r="O188" s="330">
        <f t="shared" si="95"/>
        <v>0</v>
      </c>
    </row>
    <row r="189" spans="1:17" s="24" customFormat="1" ht="15" customHeight="1" x14ac:dyDescent="0.25">
      <c r="A189" s="83"/>
      <c r="B189" s="124" t="s">
        <v>259</v>
      </c>
      <c r="C189" s="20" t="s">
        <v>24</v>
      </c>
      <c r="D189" s="201">
        <f t="shared" si="94"/>
        <v>19369</v>
      </c>
      <c r="E189" s="201">
        <v>19369</v>
      </c>
      <c r="F189" s="201"/>
      <c r="G189" s="201"/>
      <c r="H189" s="190">
        <f>I189+K189</f>
        <v>0</v>
      </c>
      <c r="I189" s="190"/>
      <c r="J189" s="190"/>
      <c r="K189" s="190"/>
      <c r="L189" s="8">
        <f>M189+O189</f>
        <v>19369</v>
      </c>
      <c r="M189" s="8">
        <f>E189+I189</f>
        <v>19369</v>
      </c>
      <c r="N189" s="8">
        <f>F189+J189</f>
        <v>0</v>
      </c>
      <c r="O189" s="8">
        <f>G189+K189</f>
        <v>0</v>
      </c>
      <c r="P189" s="2"/>
      <c r="Q189" s="2"/>
    </row>
    <row r="190" spans="1:17" ht="15" customHeight="1" x14ac:dyDescent="0.25">
      <c r="A190" s="48" t="s">
        <v>178</v>
      </c>
      <c r="B190" s="19" t="s">
        <v>59</v>
      </c>
      <c r="C190" s="20" t="s">
        <v>24</v>
      </c>
      <c r="D190" s="191">
        <f t="shared" si="94"/>
        <v>1685</v>
      </c>
      <c r="E190" s="191">
        <f t="shared" ref="E190:O190" si="96">E191</f>
        <v>1685</v>
      </c>
      <c r="F190" s="191">
        <f t="shared" si="96"/>
        <v>0</v>
      </c>
      <c r="G190" s="191">
        <f t="shared" si="96"/>
        <v>0</v>
      </c>
      <c r="H190" s="331">
        <f t="shared" si="96"/>
        <v>0</v>
      </c>
      <c r="I190" s="331">
        <f t="shared" si="96"/>
        <v>0</v>
      </c>
      <c r="J190" s="331">
        <f t="shared" si="96"/>
        <v>0</v>
      </c>
      <c r="K190" s="331">
        <f t="shared" si="96"/>
        <v>0</v>
      </c>
      <c r="L190" s="330">
        <f t="shared" si="96"/>
        <v>1685</v>
      </c>
      <c r="M190" s="330">
        <f t="shared" si="96"/>
        <v>1685</v>
      </c>
      <c r="N190" s="330">
        <f t="shared" si="96"/>
        <v>0</v>
      </c>
      <c r="O190" s="330">
        <f t="shared" si="96"/>
        <v>0</v>
      </c>
      <c r="P190" s="24"/>
      <c r="Q190" s="24"/>
    </row>
    <row r="191" spans="1:17" s="24" customFormat="1" ht="15" customHeight="1" x14ac:dyDescent="0.25">
      <c r="A191" s="79"/>
      <c r="B191" s="124" t="s">
        <v>259</v>
      </c>
      <c r="C191" s="20" t="s">
        <v>24</v>
      </c>
      <c r="D191" s="201">
        <f t="shared" si="94"/>
        <v>1685</v>
      </c>
      <c r="E191" s="201">
        <v>1685</v>
      </c>
      <c r="F191" s="201"/>
      <c r="G191" s="201"/>
      <c r="H191" s="190">
        <f>I191+K191</f>
        <v>0</v>
      </c>
      <c r="I191" s="190"/>
      <c r="J191" s="190"/>
      <c r="K191" s="190"/>
      <c r="L191" s="8">
        <f>M191+O191</f>
        <v>1685</v>
      </c>
      <c r="M191" s="8">
        <f>E191+I191</f>
        <v>1685</v>
      </c>
      <c r="N191" s="8">
        <f>F191+J191</f>
        <v>0</v>
      </c>
      <c r="O191" s="8">
        <f>G191+K191</f>
        <v>0</v>
      </c>
      <c r="P191" s="2"/>
      <c r="Q191" s="2"/>
    </row>
    <row r="192" spans="1:17" ht="15.75" customHeight="1" x14ac:dyDescent="0.25">
      <c r="A192" s="5" t="s">
        <v>147</v>
      </c>
      <c r="B192" s="16" t="s">
        <v>182</v>
      </c>
      <c r="C192" s="7" t="s">
        <v>24</v>
      </c>
      <c r="D192" s="191">
        <f t="shared" si="94"/>
        <v>1175</v>
      </c>
      <c r="E192" s="192">
        <f>E193</f>
        <v>1175</v>
      </c>
      <c r="F192" s="192">
        <f>F193</f>
        <v>0</v>
      </c>
      <c r="G192" s="192">
        <f>G193</f>
        <v>0</v>
      </c>
      <c r="H192" s="190">
        <f>I192+K192</f>
        <v>0</v>
      </c>
      <c r="I192" s="197">
        <f>I193</f>
        <v>0</v>
      </c>
      <c r="J192" s="197">
        <f>J193</f>
        <v>0</v>
      </c>
      <c r="K192" s="197">
        <f>K193</f>
        <v>0</v>
      </c>
      <c r="L192" s="8">
        <f>M192+O192</f>
        <v>1175</v>
      </c>
      <c r="M192" s="31">
        <f>M193</f>
        <v>1175</v>
      </c>
      <c r="N192" s="31">
        <f>N193</f>
        <v>0</v>
      </c>
      <c r="O192" s="31">
        <f>O193</f>
        <v>0</v>
      </c>
    </row>
    <row r="193" spans="1:17" s="24" customFormat="1" ht="15" customHeight="1" x14ac:dyDescent="0.25">
      <c r="A193" s="83"/>
      <c r="B193" s="124" t="s">
        <v>259</v>
      </c>
      <c r="C193" s="20" t="s">
        <v>24</v>
      </c>
      <c r="D193" s="201">
        <f t="shared" si="94"/>
        <v>1175</v>
      </c>
      <c r="E193" s="201">
        <v>1175</v>
      </c>
      <c r="F193" s="201"/>
      <c r="G193" s="201"/>
      <c r="H193" s="199"/>
      <c r="I193" s="199"/>
      <c r="J193" s="199"/>
      <c r="K193" s="199"/>
      <c r="L193" s="8">
        <f>M193+O193</f>
        <v>1175</v>
      </c>
      <c r="M193" s="8">
        <f>E193+I193</f>
        <v>1175</v>
      </c>
      <c r="N193" s="8">
        <f>F193+J193</f>
        <v>0</v>
      </c>
      <c r="O193" s="8">
        <f>G193+K193</f>
        <v>0</v>
      </c>
      <c r="P193" s="2"/>
      <c r="Q193" s="2"/>
    </row>
    <row r="194" spans="1:17" ht="15" customHeight="1" x14ac:dyDescent="0.25">
      <c r="A194" s="32" t="s">
        <v>199</v>
      </c>
      <c r="B194" s="33" t="s">
        <v>224</v>
      </c>
      <c r="C194" s="15"/>
      <c r="D194" s="189">
        <f t="shared" si="94"/>
        <v>22229</v>
      </c>
      <c r="E194" s="189">
        <f t="shared" ref="E194:O194" si="97">E195+E196</f>
        <v>22229</v>
      </c>
      <c r="F194" s="189">
        <f t="shared" si="97"/>
        <v>0</v>
      </c>
      <c r="G194" s="189">
        <f t="shared" si="97"/>
        <v>0</v>
      </c>
      <c r="H194" s="188">
        <f t="shared" si="97"/>
        <v>0</v>
      </c>
      <c r="I194" s="188">
        <f t="shared" si="97"/>
        <v>0</v>
      </c>
      <c r="J194" s="188">
        <f t="shared" si="97"/>
        <v>0</v>
      </c>
      <c r="K194" s="188">
        <f t="shared" si="97"/>
        <v>0</v>
      </c>
      <c r="L194" s="1">
        <f t="shared" si="97"/>
        <v>22229</v>
      </c>
      <c r="M194" s="1">
        <f t="shared" si="97"/>
        <v>22229</v>
      </c>
      <c r="N194" s="1">
        <f t="shared" si="97"/>
        <v>0</v>
      </c>
      <c r="O194" s="1">
        <f t="shared" si="97"/>
        <v>0</v>
      </c>
      <c r="P194" s="24"/>
      <c r="Q194" s="24"/>
    </row>
    <row r="195" spans="1:17" s="24" customFormat="1" ht="15" customHeight="1" x14ac:dyDescent="0.25">
      <c r="A195" s="152"/>
      <c r="B195" s="151" t="s">
        <v>250</v>
      </c>
      <c r="C195" s="15"/>
      <c r="D195" s="201">
        <f t="shared" si="94"/>
        <v>0</v>
      </c>
      <c r="E195" s="201"/>
      <c r="F195" s="201"/>
      <c r="G195" s="201"/>
      <c r="H195" s="199"/>
      <c r="I195" s="199"/>
      <c r="J195" s="199"/>
      <c r="K195" s="199"/>
      <c r="L195" s="69"/>
      <c r="M195" s="69"/>
      <c r="N195" s="69"/>
      <c r="O195" s="69"/>
      <c r="P195" s="2"/>
      <c r="Q195" s="2"/>
    </row>
    <row r="196" spans="1:17" s="24" customFormat="1" ht="15" customHeight="1" x14ac:dyDescent="0.25">
      <c r="A196" s="152"/>
      <c r="B196" s="151" t="s">
        <v>265</v>
      </c>
      <c r="C196" s="18"/>
      <c r="D196" s="201">
        <f t="shared" si="94"/>
        <v>22229</v>
      </c>
      <c r="E196" s="201">
        <f t="shared" ref="E196:O196" si="98">E189+E191+E193</f>
        <v>22229</v>
      </c>
      <c r="F196" s="201">
        <f t="shared" si="98"/>
        <v>0</v>
      </c>
      <c r="G196" s="201">
        <f t="shared" si="98"/>
        <v>0</v>
      </c>
      <c r="H196" s="199">
        <f t="shared" si="98"/>
        <v>0</v>
      </c>
      <c r="I196" s="199">
        <f t="shared" si="98"/>
        <v>0</v>
      </c>
      <c r="J196" s="199">
        <f t="shared" si="98"/>
        <v>0</v>
      </c>
      <c r="K196" s="199">
        <f t="shared" si="98"/>
        <v>0</v>
      </c>
      <c r="L196" s="69">
        <f t="shared" si="98"/>
        <v>22229</v>
      </c>
      <c r="M196" s="69">
        <f t="shared" si="98"/>
        <v>22229</v>
      </c>
      <c r="N196" s="69">
        <f t="shared" si="98"/>
        <v>0</v>
      </c>
      <c r="O196" s="69">
        <f t="shared" si="98"/>
        <v>0</v>
      </c>
      <c r="P196" s="2"/>
      <c r="Q196" s="2"/>
    </row>
    <row r="197" spans="1:17" ht="15" customHeight="1" x14ac:dyDescent="0.25">
      <c r="A197" s="70" t="s">
        <v>200</v>
      </c>
      <c r="B197" s="261" t="s">
        <v>188</v>
      </c>
      <c r="C197" s="36"/>
      <c r="D197" s="187">
        <f t="shared" si="94"/>
        <v>592889</v>
      </c>
      <c r="E197" s="187">
        <f t="shared" ref="E197:O197" si="99">E199+E200+E201+E202</f>
        <v>357988</v>
      </c>
      <c r="F197" s="187">
        <f t="shared" si="99"/>
        <v>8844</v>
      </c>
      <c r="G197" s="187">
        <f t="shared" si="99"/>
        <v>234901</v>
      </c>
      <c r="H197" s="186">
        <f t="shared" si="99"/>
        <v>0</v>
      </c>
      <c r="I197" s="186">
        <f t="shared" si="99"/>
        <v>7506</v>
      </c>
      <c r="J197" s="186">
        <f t="shared" si="99"/>
        <v>0</v>
      </c>
      <c r="K197" s="186">
        <f t="shared" si="99"/>
        <v>-7506</v>
      </c>
      <c r="L197" s="37">
        <f t="shared" si="99"/>
        <v>592889</v>
      </c>
      <c r="M197" s="37">
        <f t="shared" si="99"/>
        <v>365494</v>
      </c>
      <c r="N197" s="37">
        <f t="shared" si="99"/>
        <v>8844</v>
      </c>
      <c r="O197" s="37">
        <f t="shared" si="99"/>
        <v>227395</v>
      </c>
      <c r="P197" s="24"/>
      <c r="Q197" s="24"/>
    </row>
    <row r="198" spans="1:17" ht="15" customHeight="1" x14ac:dyDescent="0.25">
      <c r="A198" s="156"/>
      <c r="B198" s="151" t="s">
        <v>213</v>
      </c>
      <c r="C198" s="36"/>
      <c r="D198" s="187"/>
      <c r="E198" s="187"/>
      <c r="F198" s="187"/>
      <c r="G198" s="187"/>
      <c r="H198" s="186"/>
      <c r="I198" s="186"/>
      <c r="J198" s="186"/>
      <c r="K198" s="186"/>
      <c r="L198" s="37"/>
      <c r="M198" s="37"/>
      <c r="N198" s="37"/>
      <c r="O198" s="37"/>
      <c r="P198" s="24"/>
      <c r="Q198" s="24"/>
    </row>
    <row r="199" spans="1:17" s="24" customFormat="1" ht="15" customHeight="1" x14ac:dyDescent="0.25">
      <c r="A199" s="150"/>
      <c r="B199" s="329" t="s">
        <v>493</v>
      </c>
      <c r="C199" s="15"/>
      <c r="D199" s="201">
        <f>E199+G199</f>
        <v>465278</v>
      </c>
      <c r="E199" s="201">
        <f t="shared" ref="E199:O199" si="100">E42+E76+E144+E153+E185+E195</f>
        <v>242173</v>
      </c>
      <c r="F199" s="201">
        <f t="shared" si="100"/>
        <v>0</v>
      </c>
      <c r="G199" s="201">
        <f t="shared" si="100"/>
        <v>223105</v>
      </c>
      <c r="H199" s="199">
        <f t="shared" si="100"/>
        <v>0</v>
      </c>
      <c r="I199" s="199">
        <f t="shared" si="100"/>
        <v>0</v>
      </c>
      <c r="J199" s="199">
        <f t="shared" si="100"/>
        <v>0</v>
      </c>
      <c r="K199" s="199">
        <f t="shared" si="100"/>
        <v>0</v>
      </c>
      <c r="L199" s="69">
        <f t="shared" si="100"/>
        <v>465278</v>
      </c>
      <c r="M199" s="69">
        <f t="shared" si="100"/>
        <v>242173</v>
      </c>
      <c r="N199" s="69">
        <f t="shared" si="100"/>
        <v>0</v>
      </c>
      <c r="O199" s="69">
        <f t="shared" si="100"/>
        <v>223105</v>
      </c>
      <c r="P199" s="2"/>
      <c r="Q199" s="2"/>
    </row>
    <row r="200" spans="1:17" s="24" customFormat="1" ht="15" customHeight="1" x14ac:dyDescent="0.2">
      <c r="A200" s="150"/>
      <c r="B200" s="328" t="s">
        <v>257</v>
      </c>
      <c r="C200" s="15"/>
      <c r="D200" s="201">
        <f>E200+G200</f>
        <v>119426</v>
      </c>
      <c r="E200" s="201">
        <f t="shared" ref="E200:O200" si="101">E43++E78+E88+E145+E186+E196</f>
        <v>107630</v>
      </c>
      <c r="F200" s="201">
        <f t="shared" si="101"/>
        <v>8844</v>
      </c>
      <c r="G200" s="201">
        <f t="shared" si="101"/>
        <v>11796</v>
      </c>
      <c r="H200" s="199">
        <f t="shared" si="101"/>
        <v>0</v>
      </c>
      <c r="I200" s="199">
        <f t="shared" si="101"/>
        <v>7506</v>
      </c>
      <c r="J200" s="199">
        <f t="shared" si="101"/>
        <v>0</v>
      </c>
      <c r="K200" s="199">
        <f t="shared" si="101"/>
        <v>-7506</v>
      </c>
      <c r="L200" s="69">
        <f t="shared" si="101"/>
        <v>119426</v>
      </c>
      <c r="M200" s="69">
        <f t="shared" si="101"/>
        <v>115136</v>
      </c>
      <c r="N200" s="69">
        <f t="shared" si="101"/>
        <v>8844</v>
      </c>
      <c r="O200" s="69">
        <f t="shared" si="101"/>
        <v>4290</v>
      </c>
    </row>
    <row r="201" spans="1:17" s="24" customFormat="1" ht="25.5" customHeight="1" x14ac:dyDescent="0.2">
      <c r="A201" s="150"/>
      <c r="B201" s="327" t="s">
        <v>66</v>
      </c>
      <c r="C201" s="15"/>
      <c r="D201" s="201">
        <f>E201+G201</f>
        <v>292</v>
      </c>
      <c r="E201" s="201">
        <f t="shared" ref="E201:O201" si="102">E79</f>
        <v>292</v>
      </c>
      <c r="F201" s="201">
        <f t="shared" si="102"/>
        <v>0</v>
      </c>
      <c r="G201" s="201">
        <f t="shared" si="102"/>
        <v>0</v>
      </c>
      <c r="H201" s="199">
        <f t="shared" si="102"/>
        <v>0</v>
      </c>
      <c r="I201" s="199">
        <f t="shared" si="102"/>
        <v>0</v>
      </c>
      <c r="J201" s="199">
        <f t="shared" si="102"/>
        <v>0</v>
      </c>
      <c r="K201" s="199">
        <f t="shared" si="102"/>
        <v>0</v>
      </c>
      <c r="L201" s="69">
        <f t="shared" si="102"/>
        <v>292</v>
      </c>
      <c r="M201" s="69">
        <f t="shared" si="102"/>
        <v>292</v>
      </c>
      <c r="N201" s="69">
        <f t="shared" si="102"/>
        <v>0</v>
      </c>
      <c r="O201" s="69">
        <f t="shared" si="102"/>
        <v>0</v>
      </c>
    </row>
    <row r="202" spans="1:17" s="24" customFormat="1" ht="15" customHeight="1" x14ac:dyDescent="0.25">
      <c r="A202" s="149"/>
      <c r="B202" s="326" t="s">
        <v>255</v>
      </c>
      <c r="C202" s="15"/>
      <c r="D202" s="201">
        <f>E202+G202</f>
        <v>7893</v>
      </c>
      <c r="E202" s="201">
        <f t="shared" ref="E202:O202" si="103">E77+E87</f>
        <v>7893</v>
      </c>
      <c r="F202" s="201">
        <f t="shared" si="103"/>
        <v>0</v>
      </c>
      <c r="G202" s="201">
        <f t="shared" si="103"/>
        <v>0</v>
      </c>
      <c r="H202" s="199">
        <f t="shared" si="103"/>
        <v>0</v>
      </c>
      <c r="I202" s="199">
        <f t="shared" si="103"/>
        <v>0</v>
      </c>
      <c r="J202" s="199">
        <f t="shared" si="103"/>
        <v>0</v>
      </c>
      <c r="K202" s="199">
        <f t="shared" si="103"/>
        <v>0</v>
      </c>
      <c r="L202" s="69">
        <f t="shared" si="103"/>
        <v>7893</v>
      </c>
      <c r="M202" s="69">
        <f t="shared" si="103"/>
        <v>7893</v>
      </c>
      <c r="N202" s="69">
        <f t="shared" si="103"/>
        <v>0</v>
      </c>
      <c r="O202" s="69">
        <f t="shared" si="103"/>
        <v>0</v>
      </c>
      <c r="P202" s="2"/>
      <c r="Q202" s="2"/>
    </row>
    <row r="203" spans="1:17" ht="12.75" customHeight="1" x14ac:dyDescent="0.25">
      <c r="A203" s="38"/>
      <c r="B203" s="184"/>
      <c r="C203" s="251"/>
      <c r="D203" s="184"/>
      <c r="E203" s="184"/>
      <c r="F203" s="41"/>
      <c r="G203" s="41"/>
      <c r="H203" s="41"/>
      <c r="I203" s="41"/>
      <c r="J203" s="41"/>
      <c r="K203" s="41"/>
      <c r="L203" s="41"/>
      <c r="M203" s="41"/>
      <c r="N203" s="41"/>
      <c r="P203" s="24"/>
      <c r="Q203" s="24"/>
    </row>
    <row r="204" spans="1:17" x14ac:dyDescent="0.25">
      <c r="A204" s="38"/>
      <c r="B204" s="12"/>
      <c r="C204" s="43"/>
      <c r="D204" s="12"/>
      <c r="E204" s="12"/>
      <c r="F204" s="42"/>
      <c r="G204" s="12"/>
      <c r="H204" s="12"/>
      <c r="I204" s="12"/>
      <c r="J204" s="12"/>
      <c r="K204" s="12"/>
      <c r="L204" s="12"/>
      <c r="M204" s="12"/>
      <c r="N204" s="12"/>
      <c r="P204" s="24"/>
      <c r="Q204" s="24"/>
    </row>
    <row r="205" spans="1:17" x14ac:dyDescent="0.25">
      <c r="A205" s="12"/>
      <c r="B205" s="12"/>
      <c r="C205" s="44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P205" s="24"/>
      <c r="Q205" s="24"/>
    </row>
    <row r="206" spans="1:17" x14ac:dyDescent="0.25">
      <c r="A206" s="12"/>
      <c r="B206" s="12"/>
      <c r="C206" s="44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P206" s="24"/>
      <c r="Q206" s="24"/>
    </row>
    <row r="207" spans="1:17" x14ac:dyDescent="0.25">
      <c r="A207" s="12"/>
      <c r="B207" s="12"/>
      <c r="C207" s="44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</row>
    <row r="208" spans="1:17" x14ac:dyDescent="0.25">
      <c r="A208" s="12"/>
      <c r="B208" s="12"/>
      <c r="C208" s="44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</row>
    <row r="209" spans="1:14" x14ac:dyDescent="0.25">
      <c r="A209" s="12"/>
      <c r="B209" s="12"/>
      <c r="C209" s="44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</row>
    <row r="210" spans="1:14" x14ac:dyDescent="0.25">
      <c r="A210" s="12"/>
      <c r="B210" s="12"/>
      <c r="C210" s="44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</row>
    <row r="211" spans="1:14" x14ac:dyDescent="0.25">
      <c r="A211" s="12"/>
      <c r="B211" s="12"/>
      <c r="C211" s="44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</row>
    <row r="212" spans="1:14" x14ac:dyDescent="0.25">
      <c r="A212" s="12"/>
      <c r="B212" s="12"/>
      <c r="C212" s="44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</row>
    <row r="213" spans="1:14" x14ac:dyDescent="0.25">
      <c r="A213" s="12"/>
      <c r="B213" s="12"/>
      <c r="C213" s="44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</row>
    <row r="214" spans="1:14" x14ac:dyDescent="0.25">
      <c r="A214" s="12"/>
      <c r="B214" s="12"/>
      <c r="C214" s="44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</row>
    <row r="215" spans="1:14" x14ac:dyDescent="0.25">
      <c r="A215" s="12"/>
      <c r="B215" s="12"/>
      <c r="C215" s="44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</row>
    <row r="216" spans="1:14" x14ac:dyDescent="0.25">
      <c r="A216" s="12"/>
      <c r="B216" s="12"/>
      <c r="C216" s="44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</row>
    <row r="217" spans="1:14" x14ac:dyDescent="0.25">
      <c r="A217" s="12"/>
      <c r="B217" s="12"/>
      <c r="C217" s="44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</row>
    <row r="218" spans="1:14" x14ac:dyDescent="0.25">
      <c r="A218" s="12"/>
      <c r="B218" s="12"/>
      <c r="C218" s="44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</row>
    <row r="219" spans="1:14" x14ac:dyDescent="0.25">
      <c r="A219" s="12"/>
      <c r="B219" s="12"/>
      <c r="C219" s="44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</row>
    <row r="220" spans="1:14" x14ac:dyDescent="0.25">
      <c r="A220" s="12"/>
      <c r="B220" s="12"/>
      <c r="C220" s="44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</row>
    <row r="221" spans="1:14" x14ac:dyDescent="0.25">
      <c r="A221" s="12"/>
      <c r="B221" s="12"/>
      <c r="C221" s="44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</row>
    <row r="222" spans="1:14" x14ac:dyDescent="0.25">
      <c r="A222" s="12"/>
      <c r="B222" s="12"/>
      <c r="C222" s="44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</row>
    <row r="223" spans="1:14" x14ac:dyDescent="0.25">
      <c r="A223" s="12"/>
      <c r="B223" s="12"/>
      <c r="C223" s="44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</row>
    <row r="224" spans="1:14" x14ac:dyDescent="0.25">
      <c r="A224" s="12"/>
      <c r="B224" s="12"/>
      <c r="C224" s="44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</row>
    <row r="225" spans="1:14" x14ac:dyDescent="0.25">
      <c r="A225" s="12"/>
      <c r="B225" s="12"/>
      <c r="C225" s="44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</row>
    <row r="226" spans="1:14" x14ac:dyDescent="0.25">
      <c r="A226" s="12"/>
      <c r="B226" s="12"/>
      <c r="C226" s="44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</row>
    <row r="227" spans="1:14" x14ac:dyDescent="0.25">
      <c r="A227" s="12"/>
      <c r="B227" s="12"/>
      <c r="C227" s="44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</row>
    <row r="228" spans="1:14" x14ac:dyDescent="0.25">
      <c r="A228" s="12"/>
      <c r="B228" s="12"/>
      <c r="C228" s="44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</row>
    <row r="229" spans="1:14" x14ac:dyDescent="0.25">
      <c r="A229" s="12"/>
      <c r="B229" s="12"/>
      <c r="C229" s="44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</row>
    <row r="230" spans="1:14" x14ac:dyDescent="0.25">
      <c r="A230" s="12"/>
      <c r="B230" s="12"/>
      <c r="C230" s="44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</row>
    <row r="231" spans="1:14" x14ac:dyDescent="0.25">
      <c r="A231" s="12"/>
      <c r="B231" s="12"/>
      <c r="C231" s="44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</row>
    <row r="232" spans="1:14" x14ac:dyDescent="0.25">
      <c r="A232" s="12"/>
      <c r="B232" s="12"/>
      <c r="C232" s="44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</row>
    <row r="233" spans="1:14" x14ac:dyDescent="0.25">
      <c r="A233" s="12"/>
      <c r="B233" s="12"/>
      <c r="C233" s="44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</row>
    <row r="234" spans="1:14" x14ac:dyDescent="0.25">
      <c r="A234" s="12"/>
      <c r="B234" s="12"/>
      <c r="C234" s="44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</row>
    <row r="235" spans="1:14" x14ac:dyDescent="0.25">
      <c r="A235" s="12"/>
      <c r="B235" s="12"/>
      <c r="C235" s="44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</row>
    <row r="236" spans="1:14" x14ac:dyDescent="0.25">
      <c r="A236" s="12"/>
      <c r="B236" s="12"/>
      <c r="C236" s="44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</row>
    <row r="237" spans="1:14" x14ac:dyDescent="0.25">
      <c r="A237" s="12"/>
      <c r="B237" s="12"/>
      <c r="C237" s="44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</row>
    <row r="238" spans="1:14" x14ac:dyDescent="0.25">
      <c r="A238" s="12"/>
      <c r="B238" s="12"/>
      <c r="C238" s="44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</row>
    <row r="239" spans="1:14" x14ac:dyDescent="0.25">
      <c r="A239" s="12"/>
      <c r="B239" s="12"/>
      <c r="C239" s="44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</row>
    <row r="240" spans="1:14" x14ac:dyDescent="0.25">
      <c r="A240" s="12"/>
      <c r="B240" s="12"/>
      <c r="C240" s="44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</row>
    <row r="241" spans="1:14" x14ac:dyDescent="0.25">
      <c r="A241" s="12"/>
      <c r="B241" s="12"/>
      <c r="C241" s="44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</row>
    <row r="242" spans="1:14" x14ac:dyDescent="0.25">
      <c r="A242" s="12"/>
      <c r="B242" s="12"/>
      <c r="C242" s="44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</row>
    <row r="243" spans="1:14" x14ac:dyDescent="0.25">
      <c r="A243" s="12"/>
      <c r="B243" s="12"/>
      <c r="C243" s="44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</row>
    <row r="244" spans="1:14" x14ac:dyDescent="0.25">
      <c r="A244" s="12"/>
      <c r="B244" s="12"/>
      <c r="C244" s="44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</row>
    <row r="245" spans="1:14" x14ac:dyDescent="0.25">
      <c r="A245" s="12"/>
      <c r="B245" s="12"/>
      <c r="C245" s="44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</row>
    <row r="246" spans="1:14" x14ac:dyDescent="0.25">
      <c r="A246" s="12"/>
      <c r="B246" s="12"/>
      <c r="C246" s="44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</row>
    <row r="247" spans="1:14" x14ac:dyDescent="0.25">
      <c r="A247" s="12"/>
      <c r="B247" s="12"/>
      <c r="C247" s="44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</row>
    <row r="248" spans="1:14" x14ac:dyDescent="0.25">
      <c r="A248" s="12"/>
      <c r="B248" s="12"/>
      <c r="C248" s="44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</row>
    <row r="249" spans="1:14" x14ac:dyDescent="0.25">
      <c r="A249" s="12"/>
      <c r="B249" s="12"/>
      <c r="C249" s="44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</row>
    <row r="250" spans="1:14" x14ac:dyDescent="0.25">
      <c r="A250" s="12"/>
      <c r="B250" s="12"/>
      <c r="C250" s="44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</row>
    <row r="251" spans="1:14" x14ac:dyDescent="0.25">
      <c r="A251" s="12"/>
      <c r="B251" s="12"/>
      <c r="C251" s="44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</row>
    <row r="252" spans="1:14" x14ac:dyDescent="0.25">
      <c r="A252" s="12"/>
      <c r="B252" s="12"/>
      <c r="C252" s="44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</row>
    <row r="253" spans="1:14" x14ac:dyDescent="0.25">
      <c r="A253" s="12"/>
      <c r="B253" s="12"/>
      <c r="C253" s="44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</row>
    <row r="254" spans="1:14" x14ac:dyDescent="0.25">
      <c r="A254" s="12"/>
      <c r="B254" s="12"/>
      <c r="C254" s="44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</row>
    <row r="255" spans="1:14" x14ac:dyDescent="0.25">
      <c r="A255" s="12"/>
      <c r="B255" s="12"/>
      <c r="C255" s="44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</row>
    <row r="256" spans="1:14" x14ac:dyDescent="0.25">
      <c r="A256" s="12"/>
      <c r="B256" s="12"/>
      <c r="C256" s="44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</row>
    <row r="257" spans="1:14" x14ac:dyDescent="0.25">
      <c r="A257" s="12"/>
      <c r="B257" s="12"/>
      <c r="C257" s="44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</row>
    <row r="258" spans="1:14" x14ac:dyDescent="0.25">
      <c r="A258" s="12"/>
      <c r="B258" s="12"/>
      <c r="C258" s="44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</row>
    <row r="259" spans="1:14" x14ac:dyDescent="0.25">
      <c r="A259" s="12"/>
      <c r="B259" s="12"/>
      <c r="C259" s="44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</row>
    <row r="260" spans="1:14" x14ac:dyDescent="0.25">
      <c r="A260" s="12"/>
      <c r="B260" s="12"/>
      <c r="C260" s="44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</row>
    <row r="261" spans="1:14" x14ac:dyDescent="0.25">
      <c r="A261" s="12"/>
      <c r="B261" s="12"/>
      <c r="C261" s="44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</row>
    <row r="262" spans="1:14" x14ac:dyDescent="0.25">
      <c r="A262" s="12"/>
      <c r="B262" s="12"/>
      <c r="C262" s="44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</row>
    <row r="263" spans="1:14" x14ac:dyDescent="0.25">
      <c r="A263" s="12"/>
      <c r="B263" s="12"/>
      <c r="C263" s="44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</row>
    <row r="264" spans="1:14" x14ac:dyDescent="0.25">
      <c r="A264" s="12"/>
      <c r="B264" s="12"/>
      <c r="C264" s="44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</row>
    <row r="265" spans="1:14" x14ac:dyDescent="0.25">
      <c r="A265" s="12"/>
      <c r="B265" s="12"/>
      <c r="C265" s="44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</row>
    <row r="266" spans="1:14" x14ac:dyDescent="0.25">
      <c r="A266" s="12"/>
      <c r="B266" s="12"/>
      <c r="C266" s="44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</row>
    <row r="267" spans="1:14" x14ac:dyDescent="0.25">
      <c r="A267" s="12"/>
      <c r="B267" s="12"/>
      <c r="C267" s="44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</row>
    <row r="268" spans="1:14" x14ac:dyDescent="0.25">
      <c r="A268" s="12"/>
      <c r="B268" s="12"/>
      <c r="C268" s="44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</row>
    <row r="269" spans="1:14" x14ac:dyDescent="0.25">
      <c r="A269" s="12"/>
      <c r="B269" s="12"/>
      <c r="C269" s="44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</row>
    <row r="270" spans="1:14" x14ac:dyDescent="0.25">
      <c r="A270" s="12"/>
      <c r="B270" s="12"/>
      <c r="C270" s="44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</row>
    <row r="271" spans="1:14" x14ac:dyDescent="0.25">
      <c r="A271" s="12"/>
      <c r="B271" s="12"/>
      <c r="C271" s="44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</row>
    <row r="272" spans="1:14" x14ac:dyDescent="0.25">
      <c r="A272" s="12"/>
      <c r="B272" s="12"/>
      <c r="C272" s="44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</row>
    <row r="273" spans="1:14" x14ac:dyDescent="0.25">
      <c r="A273" s="12"/>
      <c r="B273" s="12"/>
      <c r="C273" s="44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</row>
    <row r="274" spans="1:14" x14ac:dyDescent="0.25">
      <c r="A274" s="12"/>
      <c r="B274" s="12"/>
      <c r="C274" s="44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</row>
    <row r="275" spans="1:14" x14ac:dyDescent="0.25">
      <c r="A275" s="12"/>
      <c r="B275" s="12"/>
      <c r="C275" s="44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</row>
    <row r="276" spans="1:14" x14ac:dyDescent="0.25">
      <c r="A276" s="12"/>
      <c r="B276" s="12"/>
      <c r="C276" s="44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</row>
    <row r="277" spans="1:14" x14ac:dyDescent="0.25">
      <c r="A277" s="12"/>
      <c r="B277" s="12"/>
      <c r="C277" s="44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</row>
    <row r="278" spans="1:14" x14ac:dyDescent="0.25">
      <c r="A278" s="12"/>
      <c r="B278" s="12"/>
      <c r="C278" s="44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</row>
    <row r="279" spans="1:14" x14ac:dyDescent="0.25">
      <c r="A279" s="12"/>
      <c r="B279" s="12"/>
      <c r="C279" s="44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</row>
    <row r="280" spans="1:14" x14ac:dyDescent="0.25">
      <c r="A280" s="12"/>
      <c r="B280" s="12"/>
      <c r="C280" s="44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</row>
    <row r="281" spans="1:14" x14ac:dyDescent="0.25">
      <c r="A281" s="12"/>
      <c r="B281" s="12"/>
      <c r="C281" s="44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</row>
    <row r="282" spans="1:14" x14ac:dyDescent="0.25">
      <c r="A282" s="12"/>
      <c r="B282" s="12"/>
      <c r="C282" s="44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</row>
    <row r="283" spans="1:14" x14ac:dyDescent="0.25">
      <c r="A283" s="12"/>
      <c r="B283" s="12"/>
      <c r="C283" s="44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</row>
    <row r="284" spans="1:14" x14ac:dyDescent="0.25">
      <c r="A284" s="12"/>
      <c r="B284" s="12"/>
      <c r="C284" s="44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</row>
    <row r="285" spans="1:14" x14ac:dyDescent="0.25">
      <c r="A285" s="12"/>
      <c r="B285" s="12"/>
      <c r="C285" s="44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</row>
    <row r="286" spans="1:14" x14ac:dyDescent="0.25">
      <c r="A286" s="12"/>
      <c r="B286" s="12"/>
      <c r="C286" s="44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</row>
    <row r="287" spans="1:14" x14ac:dyDescent="0.25">
      <c r="A287" s="12"/>
      <c r="B287" s="12"/>
      <c r="C287" s="44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</row>
    <row r="288" spans="1:14" x14ac:dyDescent="0.25">
      <c r="A288" s="12"/>
      <c r="B288" s="12"/>
      <c r="C288" s="44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</row>
    <row r="289" spans="1:14" x14ac:dyDescent="0.25">
      <c r="A289" s="12"/>
      <c r="B289" s="12"/>
      <c r="C289" s="44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</row>
    <row r="290" spans="1:14" x14ac:dyDescent="0.25">
      <c r="A290" s="12"/>
      <c r="B290" s="12"/>
      <c r="C290" s="44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</row>
    <row r="291" spans="1:14" x14ac:dyDescent="0.25">
      <c r="A291" s="12"/>
      <c r="B291" s="12"/>
      <c r="C291" s="44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</row>
    <row r="292" spans="1:14" x14ac:dyDescent="0.25">
      <c r="A292" s="12"/>
      <c r="B292" s="12"/>
      <c r="C292" s="44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</row>
    <row r="293" spans="1:14" x14ac:dyDescent="0.25">
      <c r="A293" s="12"/>
      <c r="B293" s="12"/>
      <c r="C293" s="44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</row>
    <row r="294" spans="1:14" x14ac:dyDescent="0.25">
      <c r="A294" s="12"/>
      <c r="B294" s="12"/>
      <c r="C294" s="44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</row>
    <row r="295" spans="1:14" x14ac:dyDescent="0.25">
      <c r="A295" s="12"/>
      <c r="B295" s="12"/>
      <c r="C295" s="44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</row>
    <row r="296" spans="1:14" x14ac:dyDescent="0.25">
      <c r="A296" s="12"/>
      <c r="B296" s="12"/>
      <c r="C296" s="44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</row>
    <row r="297" spans="1:14" x14ac:dyDescent="0.25">
      <c r="A297" s="12"/>
      <c r="B297" s="12"/>
      <c r="C297" s="44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</row>
    <row r="298" spans="1:14" x14ac:dyDescent="0.25">
      <c r="A298" s="12"/>
      <c r="B298" s="12"/>
      <c r="C298" s="44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</row>
    <row r="299" spans="1:14" x14ac:dyDescent="0.25">
      <c r="A299" s="12"/>
      <c r="B299" s="12"/>
      <c r="C299" s="44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</row>
    <row r="300" spans="1:14" x14ac:dyDescent="0.25">
      <c r="A300" s="12"/>
      <c r="B300" s="12"/>
      <c r="C300" s="44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</row>
    <row r="301" spans="1:14" x14ac:dyDescent="0.25">
      <c r="A301" s="12"/>
      <c r="B301" s="12"/>
      <c r="C301" s="44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</row>
    <row r="302" spans="1:14" x14ac:dyDescent="0.25">
      <c r="A302" s="12"/>
      <c r="B302" s="12"/>
      <c r="C302" s="44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</row>
    <row r="303" spans="1:14" x14ac:dyDescent="0.25">
      <c r="A303" s="12"/>
      <c r="B303" s="12"/>
      <c r="C303" s="44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</row>
    <row r="304" spans="1:14" x14ac:dyDescent="0.25">
      <c r="A304" s="12"/>
      <c r="B304" s="12"/>
      <c r="C304" s="44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</row>
    <row r="305" spans="1:14" x14ac:dyDescent="0.25">
      <c r="A305" s="12"/>
      <c r="B305" s="12"/>
      <c r="C305" s="44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</row>
    <row r="306" spans="1:14" x14ac:dyDescent="0.25">
      <c r="A306" s="12"/>
      <c r="B306" s="12"/>
      <c r="C306" s="44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</row>
    <row r="307" spans="1:14" x14ac:dyDescent="0.25">
      <c r="A307" s="12"/>
      <c r="B307" s="12"/>
      <c r="C307" s="44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</row>
    <row r="308" spans="1:14" x14ac:dyDescent="0.25">
      <c r="A308" s="12"/>
      <c r="B308" s="12"/>
      <c r="C308" s="44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</row>
    <row r="309" spans="1:14" x14ac:dyDescent="0.25">
      <c r="A309" s="12"/>
      <c r="B309" s="12"/>
      <c r="C309" s="44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</row>
    <row r="310" spans="1:14" x14ac:dyDescent="0.25">
      <c r="A310" s="12"/>
      <c r="B310" s="12"/>
      <c r="C310" s="44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</row>
    <row r="311" spans="1:14" x14ac:dyDescent="0.25">
      <c r="A311" s="12"/>
      <c r="B311" s="12"/>
      <c r="C311" s="44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</row>
    <row r="312" spans="1:14" x14ac:dyDescent="0.25">
      <c r="A312" s="12"/>
      <c r="B312" s="12"/>
      <c r="C312" s="44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</row>
    <row r="313" spans="1:14" x14ac:dyDescent="0.25">
      <c r="A313" s="12"/>
      <c r="B313" s="12"/>
      <c r="C313" s="44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</row>
    <row r="314" spans="1:14" x14ac:dyDescent="0.25">
      <c r="A314" s="12"/>
      <c r="B314" s="12"/>
      <c r="C314" s="44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</row>
    <row r="315" spans="1:14" x14ac:dyDescent="0.25">
      <c r="A315" s="12"/>
      <c r="B315" s="12"/>
      <c r="C315" s="44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</row>
    <row r="316" spans="1:14" x14ac:dyDescent="0.25">
      <c r="C316" s="45"/>
    </row>
    <row r="317" spans="1:14" x14ac:dyDescent="0.25">
      <c r="C317" s="45"/>
    </row>
    <row r="318" spans="1:14" x14ac:dyDescent="0.25">
      <c r="C318" s="45"/>
    </row>
    <row r="319" spans="1:14" x14ac:dyDescent="0.25">
      <c r="C319" s="45"/>
    </row>
    <row r="320" spans="1:14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  <row r="538" spans="3:3" x14ac:dyDescent="0.25">
      <c r="C538" s="45"/>
    </row>
    <row r="539" spans="3:3" x14ac:dyDescent="0.25">
      <c r="C539" s="45"/>
    </row>
    <row r="540" spans="3:3" x14ac:dyDescent="0.25">
      <c r="C540" s="45"/>
    </row>
    <row r="541" spans="3:3" x14ac:dyDescent="0.25">
      <c r="C541" s="45"/>
    </row>
    <row r="542" spans="3:3" x14ac:dyDescent="0.25">
      <c r="C542" s="45"/>
    </row>
    <row r="543" spans="3:3" x14ac:dyDescent="0.25">
      <c r="C543" s="45"/>
    </row>
    <row r="544" spans="3:3" x14ac:dyDescent="0.25">
      <c r="C544" s="45"/>
    </row>
    <row r="545" spans="3:3" x14ac:dyDescent="0.25">
      <c r="C545" s="45"/>
    </row>
    <row r="546" spans="3:3" x14ac:dyDescent="0.25">
      <c r="C546" s="45"/>
    </row>
    <row r="547" spans="3:3" x14ac:dyDescent="0.25">
      <c r="C547" s="45"/>
    </row>
    <row r="548" spans="3:3" x14ac:dyDescent="0.25">
      <c r="C548" s="45"/>
    </row>
    <row r="549" spans="3:3" x14ac:dyDescent="0.25">
      <c r="C549" s="45"/>
    </row>
    <row r="550" spans="3:3" x14ac:dyDescent="0.25">
      <c r="C550" s="45"/>
    </row>
    <row r="551" spans="3:3" x14ac:dyDescent="0.25">
      <c r="C551" s="45"/>
    </row>
    <row r="552" spans="3:3" x14ac:dyDescent="0.25">
      <c r="C552" s="45"/>
    </row>
    <row r="553" spans="3:3" x14ac:dyDescent="0.25">
      <c r="C553" s="45"/>
    </row>
    <row r="554" spans="3:3" x14ac:dyDescent="0.25">
      <c r="C554" s="45"/>
    </row>
    <row r="555" spans="3:3" x14ac:dyDescent="0.25">
      <c r="C555" s="45"/>
    </row>
    <row r="556" spans="3:3" x14ac:dyDescent="0.25">
      <c r="C556" s="45"/>
    </row>
    <row r="557" spans="3:3" x14ac:dyDescent="0.25">
      <c r="C557" s="45"/>
    </row>
    <row r="558" spans="3:3" x14ac:dyDescent="0.25">
      <c r="C558" s="45"/>
    </row>
    <row r="559" spans="3:3" x14ac:dyDescent="0.25">
      <c r="C559" s="45"/>
    </row>
    <row r="560" spans="3:3" x14ac:dyDescent="0.25">
      <c r="C560" s="45"/>
    </row>
    <row r="561" spans="3:3" x14ac:dyDescent="0.25">
      <c r="C561" s="45"/>
    </row>
    <row r="562" spans="3:3" x14ac:dyDescent="0.25">
      <c r="C562" s="45"/>
    </row>
    <row r="563" spans="3:3" x14ac:dyDescent="0.25">
      <c r="C563" s="45"/>
    </row>
    <row r="564" spans="3:3" x14ac:dyDescent="0.25">
      <c r="C564" s="45"/>
    </row>
    <row r="565" spans="3:3" x14ac:dyDescent="0.25">
      <c r="C565" s="45"/>
    </row>
    <row r="566" spans="3:3" x14ac:dyDescent="0.25">
      <c r="C566" s="45"/>
    </row>
    <row r="567" spans="3:3" x14ac:dyDescent="0.25">
      <c r="C567" s="45"/>
    </row>
    <row r="568" spans="3:3" x14ac:dyDescent="0.25">
      <c r="C568" s="45"/>
    </row>
    <row r="569" spans="3:3" x14ac:dyDescent="0.25">
      <c r="C569" s="45"/>
    </row>
    <row r="570" spans="3:3" x14ac:dyDescent="0.25">
      <c r="C570" s="45"/>
    </row>
    <row r="571" spans="3:3" x14ac:dyDescent="0.25">
      <c r="C571" s="45"/>
    </row>
    <row r="572" spans="3:3" x14ac:dyDescent="0.25">
      <c r="C572" s="45"/>
    </row>
    <row r="573" spans="3:3" x14ac:dyDescent="0.25">
      <c r="C573" s="45"/>
    </row>
    <row r="574" spans="3:3" x14ac:dyDescent="0.25">
      <c r="C574" s="45"/>
    </row>
    <row r="575" spans="3:3" x14ac:dyDescent="0.25">
      <c r="C575" s="45"/>
    </row>
    <row r="576" spans="3:3" x14ac:dyDescent="0.25">
      <c r="C576" s="45"/>
    </row>
    <row r="577" spans="3:3" x14ac:dyDescent="0.25">
      <c r="C577" s="45"/>
    </row>
    <row r="578" spans="3:3" x14ac:dyDescent="0.25">
      <c r="C578" s="45"/>
    </row>
    <row r="579" spans="3:3" x14ac:dyDescent="0.25">
      <c r="C579" s="45"/>
    </row>
    <row r="580" spans="3:3" x14ac:dyDescent="0.25">
      <c r="C580" s="45"/>
    </row>
    <row r="581" spans="3:3" x14ac:dyDescent="0.25">
      <c r="C581" s="45"/>
    </row>
    <row r="582" spans="3:3" x14ac:dyDescent="0.25">
      <c r="C582" s="45"/>
    </row>
    <row r="583" spans="3:3" x14ac:dyDescent="0.25">
      <c r="C583" s="45"/>
    </row>
    <row r="584" spans="3:3" x14ac:dyDescent="0.25">
      <c r="C584" s="45"/>
    </row>
    <row r="585" spans="3:3" x14ac:dyDescent="0.25">
      <c r="C585" s="45"/>
    </row>
    <row r="586" spans="3:3" x14ac:dyDescent="0.25">
      <c r="C586" s="45"/>
    </row>
    <row r="587" spans="3:3" x14ac:dyDescent="0.25">
      <c r="C587" s="45"/>
    </row>
    <row r="588" spans="3:3" x14ac:dyDescent="0.25">
      <c r="C588" s="45"/>
    </row>
    <row r="589" spans="3:3" x14ac:dyDescent="0.25">
      <c r="C589" s="45"/>
    </row>
    <row r="590" spans="3:3" x14ac:dyDescent="0.25">
      <c r="C590" s="45"/>
    </row>
    <row r="591" spans="3:3" x14ac:dyDescent="0.25">
      <c r="C591" s="45"/>
    </row>
    <row r="592" spans="3:3" x14ac:dyDescent="0.25">
      <c r="C592" s="45"/>
    </row>
    <row r="593" spans="3:3" x14ac:dyDescent="0.25">
      <c r="C593" s="45"/>
    </row>
    <row r="594" spans="3:3" x14ac:dyDescent="0.25">
      <c r="C594" s="45"/>
    </row>
    <row r="595" spans="3:3" x14ac:dyDescent="0.25">
      <c r="C595" s="45"/>
    </row>
    <row r="596" spans="3:3" x14ac:dyDescent="0.25">
      <c r="C596" s="45"/>
    </row>
    <row r="597" spans="3:3" x14ac:dyDescent="0.25">
      <c r="C597" s="45"/>
    </row>
    <row r="598" spans="3:3" x14ac:dyDescent="0.25">
      <c r="C598" s="45"/>
    </row>
    <row r="599" spans="3:3" x14ac:dyDescent="0.25">
      <c r="C599" s="45"/>
    </row>
    <row r="600" spans="3:3" x14ac:dyDescent="0.25">
      <c r="C600" s="45"/>
    </row>
    <row r="601" spans="3:3" x14ac:dyDescent="0.25">
      <c r="C601" s="45"/>
    </row>
    <row r="602" spans="3:3" x14ac:dyDescent="0.25">
      <c r="C602" s="45"/>
    </row>
    <row r="603" spans="3:3" x14ac:dyDescent="0.25">
      <c r="C603" s="45"/>
    </row>
    <row r="604" spans="3:3" x14ac:dyDescent="0.25">
      <c r="C604" s="45"/>
    </row>
    <row r="605" spans="3:3" x14ac:dyDescent="0.25">
      <c r="C605" s="45"/>
    </row>
    <row r="606" spans="3:3" x14ac:dyDescent="0.25">
      <c r="C606" s="45"/>
    </row>
    <row r="607" spans="3:3" x14ac:dyDescent="0.25">
      <c r="C607" s="45"/>
    </row>
    <row r="608" spans="3:3" x14ac:dyDescent="0.25">
      <c r="C608" s="45"/>
    </row>
    <row r="609" spans="3:3" x14ac:dyDescent="0.25">
      <c r="C609" s="45"/>
    </row>
    <row r="610" spans="3:3" x14ac:dyDescent="0.25">
      <c r="C610" s="45"/>
    </row>
    <row r="611" spans="3:3" x14ac:dyDescent="0.25">
      <c r="C611" s="45"/>
    </row>
    <row r="612" spans="3:3" x14ac:dyDescent="0.25">
      <c r="C612" s="45"/>
    </row>
    <row r="613" spans="3:3" x14ac:dyDescent="0.25">
      <c r="C613" s="45"/>
    </row>
    <row r="614" spans="3:3" x14ac:dyDescent="0.25">
      <c r="C614" s="45"/>
    </row>
    <row r="615" spans="3:3" x14ac:dyDescent="0.25">
      <c r="C615" s="45"/>
    </row>
    <row r="616" spans="3:3" x14ac:dyDescent="0.25">
      <c r="C616" s="45"/>
    </row>
    <row r="617" spans="3:3" x14ac:dyDescent="0.25">
      <c r="C617" s="45"/>
    </row>
    <row r="618" spans="3:3" x14ac:dyDescent="0.25">
      <c r="C618" s="45"/>
    </row>
    <row r="619" spans="3:3" x14ac:dyDescent="0.25">
      <c r="C619" s="45"/>
    </row>
    <row r="620" spans="3:3" x14ac:dyDescent="0.25">
      <c r="C620" s="45"/>
    </row>
    <row r="621" spans="3:3" x14ac:dyDescent="0.25">
      <c r="C621" s="45"/>
    </row>
    <row r="622" spans="3:3" x14ac:dyDescent="0.25">
      <c r="C622" s="45"/>
    </row>
    <row r="623" spans="3:3" x14ac:dyDescent="0.25">
      <c r="C623" s="45"/>
    </row>
    <row r="624" spans="3:3" x14ac:dyDescent="0.25">
      <c r="C624" s="45"/>
    </row>
    <row r="625" spans="3:3" x14ac:dyDescent="0.25">
      <c r="C625" s="45"/>
    </row>
    <row r="626" spans="3:3" x14ac:dyDescent="0.25">
      <c r="C626" s="45"/>
    </row>
    <row r="627" spans="3:3" x14ac:dyDescent="0.25">
      <c r="C627" s="45"/>
    </row>
    <row r="628" spans="3:3" x14ac:dyDescent="0.25">
      <c r="C628" s="45"/>
    </row>
    <row r="629" spans="3:3" x14ac:dyDescent="0.25">
      <c r="C629" s="45"/>
    </row>
    <row r="630" spans="3:3" x14ac:dyDescent="0.25">
      <c r="C630" s="45"/>
    </row>
    <row r="631" spans="3:3" x14ac:dyDescent="0.25">
      <c r="C631" s="45"/>
    </row>
    <row r="632" spans="3:3" x14ac:dyDescent="0.25">
      <c r="C632" s="45"/>
    </row>
    <row r="633" spans="3:3" x14ac:dyDescent="0.25">
      <c r="C633" s="45"/>
    </row>
    <row r="634" spans="3:3" x14ac:dyDescent="0.25">
      <c r="C634" s="45"/>
    </row>
    <row r="635" spans="3:3" x14ac:dyDescent="0.25">
      <c r="C635" s="45"/>
    </row>
    <row r="636" spans="3:3" x14ac:dyDescent="0.25">
      <c r="C636" s="45"/>
    </row>
    <row r="637" spans="3:3" x14ac:dyDescent="0.25">
      <c r="C637" s="45"/>
    </row>
    <row r="638" spans="3:3" x14ac:dyDescent="0.25">
      <c r="C638" s="45"/>
    </row>
    <row r="639" spans="3:3" x14ac:dyDescent="0.25">
      <c r="C639" s="45"/>
    </row>
    <row r="640" spans="3:3" x14ac:dyDescent="0.25">
      <c r="C640" s="45"/>
    </row>
    <row r="641" spans="3:3" x14ac:dyDescent="0.25">
      <c r="C641" s="45"/>
    </row>
    <row r="642" spans="3:3" x14ac:dyDescent="0.25">
      <c r="C642" s="45"/>
    </row>
    <row r="643" spans="3:3" x14ac:dyDescent="0.25">
      <c r="C643" s="45"/>
    </row>
    <row r="644" spans="3:3" x14ac:dyDescent="0.25">
      <c r="C644" s="45"/>
    </row>
  </sheetData>
  <mergeCells count="32">
    <mergeCell ref="P18:Q18"/>
    <mergeCell ref="B15:O15"/>
    <mergeCell ref="H12:H14"/>
    <mergeCell ref="I12:K12"/>
    <mergeCell ref="B6:O6"/>
    <mergeCell ref="B7:O7"/>
    <mergeCell ref="B8:O8"/>
    <mergeCell ref="B1:O1"/>
    <mergeCell ref="B2:O2"/>
    <mergeCell ref="B3:O3"/>
    <mergeCell ref="B4:O4"/>
    <mergeCell ref="B5:O5"/>
    <mergeCell ref="B187:O187"/>
    <mergeCell ref="B154:O154"/>
    <mergeCell ref="E12:G12"/>
    <mergeCell ref="L12:L14"/>
    <mergeCell ref="M12:O12"/>
    <mergeCell ref="O13:O14"/>
    <mergeCell ref="K13:K14"/>
    <mergeCell ref="I13:J13"/>
    <mergeCell ref="E13:F13"/>
    <mergeCell ref="M13:N13"/>
    <mergeCell ref="G13:G14"/>
    <mergeCell ref="B146:O146"/>
    <mergeCell ref="A12:A14"/>
    <mergeCell ref="B12:B14"/>
    <mergeCell ref="C12:C14"/>
    <mergeCell ref="A10:O10"/>
    <mergeCell ref="B89:O89"/>
    <mergeCell ref="D12:D14"/>
    <mergeCell ref="B80:O80"/>
    <mergeCell ref="B44:O44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9"/>
  <sheetViews>
    <sheetView showZeros="0" tabSelected="1" workbookViewId="0">
      <selection activeCell="Y29" sqref="Y29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4" x14ac:dyDescent="0.25">
      <c r="B1" s="465" t="s">
        <v>376</v>
      </c>
      <c r="C1" s="465"/>
      <c r="D1" s="465"/>
      <c r="E1" s="465"/>
      <c r="F1" s="465"/>
      <c r="G1" s="465"/>
      <c r="H1" s="465"/>
      <c r="I1" s="465"/>
      <c r="J1" s="465"/>
      <c r="K1" s="465"/>
      <c r="L1" s="465"/>
      <c r="M1" s="465"/>
      <c r="N1" s="465"/>
    </row>
    <row r="2" spans="2:14" x14ac:dyDescent="0.25">
      <c r="B2" s="465" t="s">
        <v>375</v>
      </c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465"/>
      <c r="N2" s="465"/>
    </row>
    <row r="3" spans="2:14" x14ac:dyDescent="0.25">
      <c r="B3" s="465" t="s">
        <v>374</v>
      </c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</row>
    <row r="4" spans="2:14" x14ac:dyDescent="0.25">
      <c r="B4" s="465" t="s">
        <v>394</v>
      </c>
      <c r="C4" s="465"/>
      <c r="D4" s="465"/>
      <c r="E4" s="465"/>
      <c r="F4" s="465"/>
      <c r="G4" s="465"/>
      <c r="H4" s="465"/>
      <c r="I4" s="465"/>
      <c r="J4" s="465"/>
      <c r="K4" s="465"/>
      <c r="L4" s="465"/>
      <c r="M4" s="465"/>
      <c r="N4" s="465"/>
    </row>
    <row r="5" spans="2:14" ht="15" customHeight="1" x14ac:dyDescent="0.25">
      <c r="B5" s="455" t="s">
        <v>372</v>
      </c>
      <c r="C5" s="455"/>
      <c r="D5" s="455"/>
      <c r="E5" s="455"/>
      <c r="F5" s="455"/>
      <c r="G5" s="455"/>
      <c r="H5" s="455"/>
      <c r="I5" s="455"/>
      <c r="J5" s="455"/>
      <c r="K5" s="455"/>
      <c r="L5" s="455"/>
      <c r="M5" s="455"/>
      <c r="N5" s="455"/>
    </row>
    <row r="6" spans="2:14" ht="15" customHeight="1" x14ac:dyDescent="0.25">
      <c r="B6" s="455" t="s">
        <v>397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</row>
    <row r="7" spans="2:14" ht="15" customHeight="1" x14ac:dyDescent="0.25">
      <c r="B7" s="455" t="s">
        <v>396</v>
      </c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</row>
    <row r="8" spans="2:14" ht="15" customHeight="1" x14ac:dyDescent="0.25">
      <c r="B8" s="455" t="s">
        <v>398</v>
      </c>
      <c r="C8" s="455"/>
      <c r="D8" s="455"/>
      <c r="E8" s="455"/>
      <c r="F8" s="455"/>
      <c r="G8" s="455"/>
      <c r="H8" s="455"/>
      <c r="I8" s="455"/>
      <c r="J8" s="455"/>
      <c r="K8" s="455"/>
      <c r="L8" s="455"/>
      <c r="M8" s="455"/>
      <c r="N8" s="455"/>
    </row>
    <row r="9" spans="2:14" ht="15" customHeight="1" x14ac:dyDescent="0.25">
      <c r="B9" s="455" t="s">
        <v>400</v>
      </c>
      <c r="C9" s="455"/>
      <c r="D9" s="455"/>
      <c r="E9" s="455"/>
      <c r="F9" s="455"/>
      <c r="G9" s="455"/>
      <c r="H9" s="455"/>
      <c r="I9" s="455"/>
      <c r="J9" s="455"/>
      <c r="K9" s="455"/>
      <c r="L9" s="455"/>
      <c r="M9" s="455"/>
      <c r="N9" s="455"/>
    </row>
    <row r="10" spans="2:14" ht="15" customHeight="1" x14ac:dyDescent="0.25">
      <c r="B10" s="455" t="s">
        <v>404</v>
      </c>
      <c r="C10" s="455"/>
      <c r="D10" s="455"/>
      <c r="E10" s="455"/>
      <c r="F10" s="455"/>
      <c r="G10" s="455"/>
      <c r="H10" s="455"/>
      <c r="I10" s="455"/>
      <c r="J10" s="455"/>
      <c r="K10" s="455"/>
      <c r="L10" s="455"/>
      <c r="M10" s="455"/>
      <c r="N10" s="455"/>
    </row>
    <row r="11" spans="2:14" ht="15" customHeight="1" x14ac:dyDescent="0.25">
      <c r="B11" s="455" t="s">
        <v>416</v>
      </c>
      <c r="C11" s="455"/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</row>
    <row r="12" spans="2:14" ht="15" customHeight="1" x14ac:dyDescent="0.25">
      <c r="B12" s="455" t="s">
        <v>436</v>
      </c>
      <c r="C12" s="455"/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</row>
    <row r="13" spans="2:14" ht="15" customHeight="1" x14ac:dyDescent="0.25">
      <c r="B13" s="455" t="s">
        <v>486</v>
      </c>
      <c r="C13" s="455"/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</row>
    <row r="14" spans="2:14" ht="15" customHeight="1" x14ac:dyDescent="0.25">
      <c r="B14" s="455" t="s">
        <v>487</v>
      </c>
      <c r="C14" s="455"/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</row>
    <row r="15" spans="2:14" ht="15" customHeight="1" x14ac:dyDescent="0.25">
      <c r="B15" s="455" t="s">
        <v>497</v>
      </c>
      <c r="C15" s="455"/>
      <c r="D15" s="455"/>
      <c r="E15" s="455"/>
      <c r="F15" s="455"/>
      <c r="G15" s="455"/>
      <c r="H15" s="455"/>
      <c r="I15" s="455"/>
      <c r="J15" s="455"/>
      <c r="K15" s="455"/>
      <c r="L15" s="455"/>
      <c r="M15" s="455"/>
      <c r="N15" s="455"/>
    </row>
    <row r="16" spans="2:14" ht="15" customHeight="1" x14ac:dyDescent="0.25">
      <c r="B16" s="455" t="s">
        <v>503</v>
      </c>
      <c r="C16" s="455"/>
      <c r="D16" s="455"/>
      <c r="E16" s="455"/>
      <c r="F16" s="455"/>
      <c r="G16" s="455"/>
      <c r="H16" s="455"/>
      <c r="I16" s="455"/>
      <c r="J16" s="455"/>
      <c r="K16" s="455"/>
      <c r="L16" s="455"/>
      <c r="M16" s="455"/>
      <c r="N16" s="455"/>
    </row>
    <row r="17" spans="1:17" ht="15" customHeight="1" x14ac:dyDescent="0.25">
      <c r="B17" s="455" t="s">
        <v>518</v>
      </c>
      <c r="C17" s="455"/>
      <c r="D17" s="455"/>
      <c r="E17" s="455"/>
      <c r="F17" s="455"/>
      <c r="G17" s="455"/>
      <c r="H17" s="455"/>
      <c r="I17" s="455"/>
      <c r="J17" s="455"/>
      <c r="K17" s="455"/>
      <c r="L17" s="455"/>
      <c r="M17" s="455"/>
      <c r="N17" s="455"/>
    </row>
    <row r="18" spans="1:17" ht="15" customHeight="1" x14ac:dyDescent="0.25">
      <c r="B18" s="455" t="s">
        <v>517</v>
      </c>
      <c r="C18" s="455"/>
      <c r="D18" s="455"/>
      <c r="E18" s="455"/>
      <c r="F18" s="455"/>
      <c r="G18" s="455"/>
      <c r="H18" s="455"/>
      <c r="I18" s="455"/>
      <c r="J18" s="455"/>
      <c r="K18" s="455"/>
      <c r="L18" s="455"/>
      <c r="M18" s="455"/>
      <c r="N18" s="455"/>
    </row>
    <row r="19" spans="1:17" ht="15" customHeight="1" x14ac:dyDescent="0.25">
      <c r="B19" s="455" t="s">
        <v>529</v>
      </c>
      <c r="C19" s="455"/>
      <c r="D19" s="455"/>
      <c r="E19" s="455"/>
      <c r="F19" s="455"/>
      <c r="G19" s="455"/>
      <c r="H19" s="455"/>
      <c r="I19" s="455"/>
      <c r="J19" s="455"/>
      <c r="K19" s="455"/>
      <c r="L19" s="455"/>
      <c r="M19" s="455"/>
      <c r="N19" s="455"/>
    </row>
    <row r="20" spans="1:17" ht="15" customHeight="1" x14ac:dyDescent="0.25">
      <c r="B20" s="455" t="s">
        <v>528</v>
      </c>
      <c r="C20" s="455"/>
      <c r="D20" s="455"/>
      <c r="E20" s="455"/>
      <c r="F20" s="455"/>
      <c r="G20" s="455"/>
      <c r="H20" s="455"/>
      <c r="I20" s="455"/>
      <c r="J20" s="455"/>
      <c r="K20" s="455"/>
      <c r="L20" s="455"/>
      <c r="M20" s="455"/>
      <c r="N20" s="455"/>
    </row>
    <row r="22" spans="1:17" x14ac:dyDescent="0.25">
      <c r="A22" s="414" t="s">
        <v>268</v>
      </c>
      <c r="B22" s="414"/>
      <c r="C22" s="414"/>
      <c r="D22" s="414"/>
      <c r="E22" s="414"/>
      <c r="F22" s="414"/>
      <c r="G22" s="414"/>
      <c r="H22" s="414"/>
      <c r="I22" s="414"/>
      <c r="J22" s="414"/>
      <c r="K22" s="414"/>
      <c r="L22" s="414"/>
      <c r="M22" s="414"/>
      <c r="N22" s="414"/>
    </row>
    <row r="23" spans="1:17" ht="17.25" customHeight="1" x14ac:dyDescent="0.25">
      <c r="A23" s="380"/>
      <c r="B23" s="380"/>
      <c r="C23" s="380"/>
      <c r="D23" s="252"/>
      <c r="E23" s="252"/>
      <c r="F23" s="252"/>
      <c r="G23" s="252"/>
      <c r="H23" s="252"/>
      <c r="I23" s="252"/>
      <c r="J23" s="252"/>
      <c r="K23" s="252"/>
      <c r="L23" s="252"/>
      <c r="M23" s="252"/>
      <c r="N23" s="4" t="s">
        <v>185</v>
      </c>
      <c r="O23" s="4"/>
    </row>
    <row r="24" spans="1:17" ht="15" customHeight="1" x14ac:dyDescent="0.25">
      <c r="A24" s="430" t="s">
        <v>5</v>
      </c>
      <c r="B24" s="433" t="s">
        <v>267</v>
      </c>
      <c r="C24" s="416" t="s">
        <v>420</v>
      </c>
      <c r="D24" s="420" t="s">
        <v>213</v>
      </c>
      <c r="E24" s="420"/>
      <c r="F24" s="421"/>
      <c r="G24" s="436" t="s">
        <v>422</v>
      </c>
      <c r="H24" s="439" t="s">
        <v>213</v>
      </c>
      <c r="I24" s="440"/>
      <c r="J24" s="441"/>
      <c r="K24" s="415" t="s">
        <v>0</v>
      </c>
      <c r="L24" s="423" t="s">
        <v>213</v>
      </c>
      <c r="M24" s="424"/>
      <c r="N24" s="425"/>
      <c r="P24" s="145"/>
      <c r="Q24" s="286" t="s">
        <v>395</v>
      </c>
    </row>
    <row r="25" spans="1:17" ht="15" customHeight="1" x14ac:dyDescent="0.25">
      <c r="A25" s="431"/>
      <c r="B25" s="434"/>
      <c r="C25" s="417"/>
      <c r="D25" s="421" t="s">
        <v>1</v>
      </c>
      <c r="E25" s="443"/>
      <c r="F25" s="422" t="s">
        <v>2</v>
      </c>
      <c r="G25" s="437"/>
      <c r="H25" s="442" t="s">
        <v>1</v>
      </c>
      <c r="I25" s="442"/>
      <c r="J25" s="409" t="s">
        <v>2</v>
      </c>
      <c r="K25" s="415"/>
      <c r="L25" s="415" t="s">
        <v>1</v>
      </c>
      <c r="M25" s="415"/>
      <c r="N25" s="406" t="s">
        <v>2</v>
      </c>
      <c r="P25" s="222" t="s">
        <v>389</v>
      </c>
      <c r="Q25" s="221">
        <f>'4 pr._savarankiškos f-jos (2)'!Q26+'5 pr._valstybinės f-jos'!R20+'6 pr._mokinio krepšelis'!Q21+'7 pr._kita dotacija (2)'!R76+'[1]8 pr._aplinkos apsaugos s. p.'!Q12+'9 pr._įstaigų pajamos (2)'!Q28+'10 pr._skolintos lėšos (2)'!Q22+'[1]11 pr._apyvartinės lėšos'!Q19</f>
        <v>4470519</v>
      </c>
    </row>
    <row r="26" spans="1:17" ht="28.5" customHeight="1" x14ac:dyDescent="0.25">
      <c r="A26" s="432"/>
      <c r="B26" s="435"/>
      <c r="C26" s="418"/>
      <c r="D26" s="371" t="s">
        <v>3</v>
      </c>
      <c r="E26" s="372" t="s">
        <v>4</v>
      </c>
      <c r="F26" s="422"/>
      <c r="G26" s="438"/>
      <c r="H26" s="375" t="s">
        <v>3</v>
      </c>
      <c r="I26" s="368" t="s">
        <v>4</v>
      </c>
      <c r="J26" s="409"/>
      <c r="K26" s="415"/>
      <c r="L26" s="369" t="s">
        <v>3</v>
      </c>
      <c r="M26" s="367" t="s">
        <v>4</v>
      </c>
      <c r="N26" s="406"/>
      <c r="P26" s="222" t="s">
        <v>388</v>
      </c>
      <c r="Q26" s="221">
        <f>'4 pr._savarankiškos f-jos (2)'!Q27+'5 pr._valstybinės f-jos'!R21+'6 pr._mokinio krepšelis'!Q22+'7 pr._kita dotacija (2)'!R78+'[1]8 pr._aplinkos apsaugos s. p.'!Q13+'9 pr._įstaigų pajamos (2)'!Q29+'10 pr._skolintos lėšos (2)'!Q23+'[1]11 pr._apyvartinės lėšos'!Q20</f>
        <v>24356</v>
      </c>
    </row>
    <row r="27" spans="1:17" ht="15" customHeight="1" x14ac:dyDescent="0.25">
      <c r="A27" s="5" t="s">
        <v>78</v>
      </c>
      <c r="B27" s="6" t="s">
        <v>6</v>
      </c>
      <c r="C27" s="191">
        <f>D27+F27</f>
        <v>6379751</v>
      </c>
      <c r="D27" s="191">
        <f>'4 pr._savarankiškos f-jos (2)'!E108+'5 pr._valstybinės f-jos'!E82+'9 pr._įstaigų pajamos (2)'!E36+'10 pr._skolintos lėšos (2)'!E25+'[1]11 pr._apyvartinės lėšos'!E40+'7 pr._kita dotacija (2)'!E72</f>
        <v>5047476</v>
      </c>
      <c r="E27" s="191">
        <f>'4 pr._savarankiškos f-jos (2)'!F108+'5 pr._valstybinės f-jos'!F82+'9 pr._įstaigų pajamos (2)'!F36+'10 pr._skolintos lėšos (2)'!F25+'[1]11 pr._apyvartinės lėšos'!F40+'7 pr._kita dotacija (2)'!F72</f>
        <v>2574749</v>
      </c>
      <c r="F27" s="191">
        <f>'4 pr._savarankiškos f-jos (2)'!G108+'5 pr._valstybinės f-jos'!G82+'9 pr._įstaigų pajamos (2)'!G36+'10 pr._skolintos lėšos (2)'!G25+'[1]11 pr._apyvartinės lėšos'!G40+'7 pr._kita dotacija (2)'!G72</f>
        <v>1332275</v>
      </c>
      <c r="G27" s="190">
        <f>'4 pr._savarankiškos f-jos (2)'!H108+'5 pr._valstybinės f-jos'!H82+'9 pr._įstaigų pajamos (2)'!H36+'10 pr._skolintos lėšos (2)'!H25+'[1]11 pr._apyvartinės lėšos'!H40+'7 pr._kita dotacija (2)'!H72</f>
        <v>124609</v>
      </c>
      <c r="H27" s="190">
        <f>'4 pr._savarankiškos f-jos (2)'!I108+'5 pr._valstybinės f-jos'!I82+'9 pr._įstaigų pajamos (2)'!I36+'10 pr._skolintos lėšos (2)'!I25+'[1]11 pr._apyvartinės lėšos'!I40+'7 pr._kita dotacija (2)'!I72</f>
        <v>95843</v>
      </c>
      <c r="I27" s="190">
        <f>'4 pr._savarankiškos f-jos (2)'!J108+'5 pr._valstybinės f-jos'!J82+'9 pr._įstaigų pajamos (2)'!J36+'10 pr._skolintos lėšos (2)'!J25+'[1]11 pr._apyvartinės lėšos'!J40+'7 pr._kita dotacija (2)'!J72</f>
        <v>-3500</v>
      </c>
      <c r="J27" s="190">
        <f>'4 pr._savarankiškos f-jos (2)'!K108+'5 pr._valstybinės f-jos'!K82+'9 pr._įstaigų pajamos (2)'!K36+'10 pr._skolintos lėšos (2)'!K25+'[1]11 pr._apyvartinės lėšos'!K40+'7 pr._kita dotacija (2)'!K72</f>
        <v>28766</v>
      </c>
      <c r="K27" s="8">
        <f>'4 pr._savarankiškos f-jos (2)'!L108+'5 pr._valstybinės f-jos'!L82+'9 pr._įstaigų pajamos (2)'!L36+'10 pr._skolintos lėšos (2)'!L25+'[1]11 pr._apyvartinės lėšos'!L40+'7 pr._kita dotacija (2)'!L72</f>
        <v>6504360</v>
      </c>
      <c r="L27" s="8">
        <f>'4 pr._savarankiškos f-jos (2)'!M108+'5 pr._valstybinės f-jos'!M82+'9 pr._įstaigų pajamos (2)'!M36+'10 pr._skolintos lėšos (2)'!M25+'[1]11 pr._apyvartinės lėšos'!M40+'7 pr._kita dotacija (2)'!M72</f>
        <v>5143319</v>
      </c>
      <c r="M27" s="8">
        <f>'4 pr._savarankiškos f-jos (2)'!N108+'5 pr._valstybinės f-jos'!N82+'9 pr._įstaigų pajamos (2)'!N36+'10 pr._skolintos lėšos (2)'!N25+'[1]11 pr._apyvartinės lėšos'!N40+'7 pr._kita dotacija (2)'!N72</f>
        <v>2571249</v>
      </c>
      <c r="N27" s="8">
        <f>'4 pr._savarankiškos f-jos (2)'!O108+'5 pr._valstybinės f-jos'!O82+'9 pr._įstaigų pajamos (2)'!O36+'10 pr._skolintos lėšos (2)'!O25+'[1]11 pr._apyvartinės lėšos'!O40+'7 pr._kita dotacija (2)'!O72</f>
        <v>1361041</v>
      </c>
      <c r="P27" s="222" t="s">
        <v>387</v>
      </c>
      <c r="Q27" s="221">
        <f>'4 pr._savarankiškos f-jos (2)'!Q28+'5 pr._valstybinės f-jos'!R22+'6 pr._mokinio krepšelis'!Q23+'7 pr._kita dotacija (2)'!R79+'[1]8 pr._aplinkos apsaugos s. p.'!Q14+'9 pr._įstaigų pajamos (2)'!Q30+'10 pr._skolintos lėšos (2)'!Q24+'[1]11 pr._apyvartinės lėšos'!Q21</f>
        <v>469319</v>
      </c>
    </row>
    <row r="28" spans="1:17" ht="15" customHeight="1" x14ac:dyDescent="0.25">
      <c r="A28" s="5" t="s">
        <v>198</v>
      </c>
      <c r="B28" s="6" t="s">
        <v>65</v>
      </c>
      <c r="C28" s="191">
        <f t="shared" ref="C28:C33" si="0">D28+F28</f>
        <v>5905617</v>
      </c>
      <c r="D28" s="191">
        <f>'4 pr._savarankiškos f-jos (2)'!E163+'[1]8 pr._aplinkos apsaugos s. p.'!E15+'9 pr._įstaigų pajamos (2)'!E49+'10 pr._skolintos lėšos (2)'!E32+'[1]11 pr._apyvartinės lėšos'!E74+'7 pr._kita dotacija (2)'!E78</f>
        <v>3600867</v>
      </c>
      <c r="E28" s="191">
        <f>'4 pr._savarankiškos f-jos (2)'!F163+'[1]8 pr._aplinkos apsaugos s. p.'!F15+'9 pr._įstaigų pajamos (2)'!F49+'10 pr._skolintos lėšos (2)'!F32+'[1]11 pr._apyvartinės lėšos'!F74+'7 pr._kita dotacija (2)'!F78</f>
        <v>2607</v>
      </c>
      <c r="F28" s="191">
        <f>'4 pr._savarankiškos f-jos (2)'!G163+'[1]8 pr._aplinkos apsaugos s. p.'!G15+'9 pr._įstaigų pajamos (2)'!G49+'10 pr._skolintos lėšos (2)'!G32+'[1]11 pr._apyvartinės lėšos'!G74+'7 pr._kita dotacija (2)'!G78</f>
        <v>2304750</v>
      </c>
      <c r="G28" s="190">
        <f>'4 pr._savarankiškos f-jos (2)'!H163+'[1]8 pr._aplinkos apsaugos s. p.'!H15+'9 pr._įstaigų pajamos (2)'!H49+'10 pr._skolintos lėšos (2)'!H32+'[1]11 pr._apyvartinės lėšos'!H74+'7 pr._kita dotacija (2)'!H78</f>
        <v>177627</v>
      </c>
      <c r="H28" s="190">
        <f>'4 pr._savarankiškos f-jos (2)'!I163+'[1]8 pr._aplinkos apsaugos s. p.'!I15+'9 pr._įstaigų pajamos (2)'!I49+'10 pr._skolintos lėšos (2)'!I32+'[1]11 pr._apyvartinės lėšos'!I74+'7 pr._kita dotacija (2)'!I78</f>
        <v>170331</v>
      </c>
      <c r="I28" s="190">
        <f>'4 pr._savarankiškos f-jos (2)'!J163+'[1]8 pr._aplinkos apsaugos s. p.'!J15+'9 pr._įstaigų pajamos (2)'!J49+'10 pr._skolintos lėšos (2)'!J32+'[1]11 pr._apyvartinės lėšos'!J74+'7 pr._kita dotacija (2)'!J78</f>
        <v>0</v>
      </c>
      <c r="J28" s="190">
        <f>'4 pr._savarankiškos f-jos (2)'!K163+'[1]8 pr._aplinkos apsaugos s. p.'!K15+'9 pr._įstaigų pajamos (2)'!K49+'10 pr._skolintos lėšos (2)'!K32+'[1]11 pr._apyvartinės lėšos'!K74+'7 pr._kita dotacija (2)'!K78</f>
        <v>7296</v>
      </c>
      <c r="K28" s="8">
        <f>'4 pr._savarankiškos f-jos (2)'!L163+'[1]8 pr._aplinkos apsaugos s. p.'!L15+'9 pr._įstaigų pajamos (2)'!L49+'10 pr._skolintos lėšos (2)'!L32+'[1]11 pr._apyvartinės lėšos'!L74+'7 pr._kita dotacija (2)'!L78</f>
        <v>6083244</v>
      </c>
      <c r="L28" s="8">
        <f>'4 pr._savarankiškos f-jos (2)'!M163+'[1]8 pr._aplinkos apsaugos s. p.'!M15+'9 pr._įstaigų pajamos (2)'!M49+'10 pr._skolintos lėšos (2)'!M32+'[1]11 pr._apyvartinės lėšos'!M74+'7 pr._kita dotacija (2)'!M78</f>
        <v>3771198</v>
      </c>
      <c r="M28" s="8">
        <f>'4 pr._savarankiškos f-jos (2)'!N163+'[1]8 pr._aplinkos apsaugos s. p.'!N15+'9 pr._įstaigų pajamos (2)'!N49+'10 pr._skolintos lėšos (2)'!N32+'[1]11 pr._apyvartinės lėšos'!N74+'7 pr._kita dotacija (2)'!N78</f>
        <v>2607</v>
      </c>
      <c r="N28" s="8">
        <f>'4 pr._savarankiškos f-jos (2)'!O163+'[1]8 pr._aplinkos apsaugos s. p.'!O15+'9 pr._įstaigų pajamos (2)'!O49+'10 pr._skolintos lėšos (2)'!O32+'[1]11 pr._apyvartinės lėšos'!O74+'7 pr._kita dotacija (2)'!O78</f>
        <v>2312046</v>
      </c>
      <c r="P28" s="222" t="s">
        <v>386</v>
      </c>
      <c r="Q28" s="221">
        <f>'4 pr._savarankiškos f-jos (2)'!Q31+'5 pr._valstybinės f-jos'!R23+'6 pr._mokinio krepšelis'!Q24+'7 pr._kita dotacija (2)'!R80+'[1]8 pr._aplinkos apsaugos s. p.'!Q15+'9 pr._įstaigų pajamos (2)'!Q31+'10 pr._skolintos lėšos (2)'!Q25+'[1]11 pr._apyvartinės lėšos'!Q22</f>
        <v>3908198</v>
      </c>
    </row>
    <row r="29" spans="1:17" ht="15.95" customHeight="1" x14ac:dyDescent="0.25">
      <c r="A29" s="5" t="s">
        <v>79</v>
      </c>
      <c r="B29" s="6" t="s">
        <v>69</v>
      </c>
      <c r="C29" s="191">
        <f t="shared" si="0"/>
        <v>726068</v>
      </c>
      <c r="D29" s="191">
        <f>'4 pr._savarankiškos f-jos (2)'!E170+'5 pr._valstybinės f-jos'!E88+'[1]8 pr._aplinkos apsaugos s. p.'!E18+'9 pr._įstaigų pajamos (2)'!E52+'10 pr._skolintos lėšos (2)'!E35+'[1]11 pr._apyvartinės lėšos'!E85+'7 pr._kita dotacija (2)'!E80</f>
        <v>280318</v>
      </c>
      <c r="E29" s="191">
        <f>'4 pr._savarankiškos f-jos (2)'!F170+'5 pr._valstybinės f-jos'!F88+'[1]8 pr._aplinkos apsaugos s. p.'!F18+'9 pr._įstaigų pajamos (2)'!F52+'10 pr._skolintos lėšos (2)'!F35+'[1]11 pr._apyvartinės lėšos'!F85+'7 pr._kita dotacija (2)'!F80</f>
        <v>102988</v>
      </c>
      <c r="F29" s="191">
        <f>'4 pr._savarankiškos f-jos (2)'!G170+'5 pr._valstybinės f-jos'!G88+'[1]8 pr._aplinkos apsaugos s. p.'!G18+'9 pr._įstaigų pajamos (2)'!G52+'10 pr._skolintos lėšos (2)'!G35+'[1]11 pr._apyvartinės lėšos'!G85+'7 pr._kita dotacija (2)'!G80</f>
        <v>445750</v>
      </c>
      <c r="G29" s="190">
        <f>'4 pr._savarankiškos f-jos (2)'!H170+'5 pr._valstybinės f-jos'!H88+'[1]8 pr._aplinkos apsaugos s. p.'!H18+'9 pr._įstaigų pajamos (2)'!H52+'10 pr._skolintos lėšos (2)'!H35+'[1]11 pr._apyvartinės lėšos'!H85+'7 pr._kita dotacija (2)'!H80</f>
        <v>3000</v>
      </c>
      <c r="H29" s="190">
        <f>'4 pr._savarankiškos f-jos (2)'!I170+'5 pr._valstybinės f-jos'!I88+'[1]8 pr._aplinkos apsaugos s. p.'!I18+'9 pr._įstaigų pajamos (2)'!I52+'10 pr._skolintos lėšos (2)'!I35+'[1]11 pr._apyvartinės lėšos'!I85+'7 pr._kita dotacija (2)'!I80</f>
        <v>3000</v>
      </c>
      <c r="I29" s="190">
        <f>'4 pr._savarankiškos f-jos (2)'!J170+'5 pr._valstybinės f-jos'!J88+'[1]8 pr._aplinkos apsaugos s. p.'!J18+'9 pr._įstaigų pajamos (2)'!J52+'10 pr._skolintos lėšos (2)'!J35+'[1]11 pr._apyvartinės lėšos'!J85+'7 pr._kita dotacija (2)'!J80</f>
        <v>193</v>
      </c>
      <c r="J29" s="190">
        <f>'4 pr._savarankiškos f-jos (2)'!K170+'5 pr._valstybinės f-jos'!K88+'[1]8 pr._aplinkos apsaugos s. p.'!K18+'9 pr._įstaigų pajamos (2)'!K52+'10 pr._skolintos lėšos (2)'!K35+'[1]11 pr._apyvartinės lėšos'!K85+'7 pr._kita dotacija (2)'!K80</f>
        <v>0</v>
      </c>
      <c r="K29" s="8">
        <f>'4 pr._savarankiškos f-jos (2)'!L170+'5 pr._valstybinės f-jos'!L88+'[1]8 pr._aplinkos apsaugos s. p.'!L18+'9 pr._įstaigų pajamos (2)'!L52+'10 pr._skolintos lėšos (2)'!L35+'[1]11 pr._apyvartinės lėšos'!L85+'7 pr._kita dotacija (2)'!L80</f>
        <v>729068</v>
      </c>
      <c r="L29" s="8">
        <f>'4 pr._savarankiškos f-jos (2)'!M170+'5 pr._valstybinės f-jos'!M88+'[1]8 pr._aplinkos apsaugos s. p.'!M18+'9 pr._įstaigų pajamos (2)'!M52+'10 pr._skolintos lėšos (2)'!M35+'[1]11 pr._apyvartinės lėšos'!M85+'7 pr._kita dotacija (2)'!M80</f>
        <v>283318</v>
      </c>
      <c r="M29" s="8">
        <f>'4 pr._savarankiškos f-jos (2)'!N170+'5 pr._valstybinės f-jos'!N88+'[1]8 pr._aplinkos apsaugos s. p.'!N18+'9 pr._įstaigų pajamos (2)'!N52+'10 pr._skolintos lėšos (2)'!N35+'[1]11 pr._apyvartinės lėšos'!N85+'7 pr._kita dotacija (2)'!N80</f>
        <v>103181</v>
      </c>
      <c r="N29" s="8">
        <f>'4 pr._savarankiškos f-jos (2)'!O170+'5 pr._valstybinės f-jos'!O88+'[1]8 pr._aplinkos apsaugos s. p.'!O18+'9 pr._įstaigų pajamos (2)'!O52+'10 pr._skolintos lėšos (2)'!O35+'[1]11 pr._apyvartinės lėšos'!O85+'7 pr._kita dotacija (2)'!O80</f>
        <v>445750</v>
      </c>
      <c r="P29" s="222" t="s">
        <v>385</v>
      </c>
      <c r="Q29" s="221">
        <f>'4 pr._savarankiškos f-jos (2)'!Q33+'5 pr._valstybinės f-jos'!R24+'6 pr._mokinio krepšelis'!Q25+'7 pr._kita dotacija (2)'!R81+'[1]8 pr._aplinkos apsaugos s. p.'!Q16+'9 pr._įstaigų pajamos (2)'!Q32+'10 pr._skolintos lėšos (2)'!Q26+'[1]11 pr._apyvartinės lėšos'!Q23</f>
        <v>2733070</v>
      </c>
    </row>
    <row r="30" spans="1:17" ht="15" customHeight="1" x14ac:dyDescent="0.25">
      <c r="A30" s="5" t="s">
        <v>80</v>
      </c>
      <c r="B30" s="6" t="s">
        <v>187</v>
      </c>
      <c r="C30" s="191">
        <f>D30+F30</f>
        <v>17346009</v>
      </c>
      <c r="D30" s="191">
        <f>'4 pr._savarankiškos f-jos (2)'!E253+'6 pr._mokinio krepšelis'!E63+'7 pr._kita dotacija (2)'!E168+'9 pr._įstaigų pajamos (2)'!E84+'10 pr._skolintos lėšos (2)'!E43+'[1]11 pr._apyvartinės lėšos'!E142</f>
        <v>15618869</v>
      </c>
      <c r="E30" s="191">
        <f>'4 pr._savarankiškos f-jos (2)'!F253+'6 pr._mokinio krepšelis'!F63+'7 pr._kita dotacija (2)'!F168+'9 pr._įstaigų pajamos (2)'!F84+'10 pr._skolintos lėšos (2)'!F43+'[1]11 pr._apyvartinės lėšos'!F142</f>
        <v>9844782</v>
      </c>
      <c r="F30" s="191">
        <f>'4 pr._savarankiškos f-jos (2)'!G253+'6 pr._mokinio krepšelis'!G63+'7 pr._kita dotacija (2)'!G168+'9 pr._įstaigų pajamos (2)'!G84+'10 pr._skolintos lėšos (2)'!G43+'[1]11 pr._apyvartinės lėšos'!G142</f>
        <v>1727140</v>
      </c>
      <c r="G30" s="190">
        <f>'4 pr._savarankiškos f-jos (2)'!H253+'6 pr._mokinio krepšelis'!H63+'7 pr._kita dotacija (2)'!H168+'9 pr._įstaigų pajamos (2)'!H84+'10 pr._skolintos lėšos (2)'!H43+'[1]11 pr._apyvartinės lėšos'!H142</f>
        <v>3185</v>
      </c>
      <c r="H30" s="190">
        <f>'4 pr._savarankiškos f-jos (2)'!I253+'6 pr._mokinio krepšelis'!I63+'7 pr._kita dotacija (2)'!I168+'9 pr._įstaigų pajamos (2)'!I84+'10 pr._skolintos lėšos (2)'!I43+'[1]11 pr._apyvartinės lėšos'!I142</f>
        <v>139368</v>
      </c>
      <c r="I30" s="190">
        <f>'4 pr._savarankiškos f-jos (2)'!J253+'6 pr._mokinio krepšelis'!J63+'7 pr._kita dotacija (2)'!J168+'9 pr._įstaigų pajamos (2)'!J84+'10 pr._skolintos lėšos (2)'!J43+'[1]11 pr._apyvartinės lėšos'!J142</f>
        <v>89336</v>
      </c>
      <c r="J30" s="190">
        <f>'4 pr._savarankiškos f-jos (2)'!K253+'6 pr._mokinio krepšelis'!K63+'7 pr._kita dotacija (2)'!K168+'9 pr._įstaigų pajamos (2)'!K84+'10 pr._skolintos lėšos (2)'!K43+'[1]11 pr._apyvartinės lėšos'!K142</f>
        <v>-136183</v>
      </c>
      <c r="K30" s="8">
        <f>'4 pr._savarankiškos f-jos (2)'!L253+'6 pr._mokinio krepšelis'!L63+'7 pr._kita dotacija (2)'!L168+'9 pr._įstaigų pajamos (2)'!L84+'10 pr._skolintos lėšos (2)'!L43+'[1]11 pr._apyvartinės lėšos'!L142</f>
        <v>17349194</v>
      </c>
      <c r="L30" s="8">
        <f>'4 pr._savarankiškos f-jos (2)'!M253+'6 pr._mokinio krepšelis'!M63+'7 pr._kita dotacija (2)'!M168+'9 pr._įstaigų pajamos (2)'!M84+'10 pr._skolintos lėšos (2)'!M43+'[1]11 pr._apyvartinės lėšos'!M142</f>
        <v>15758237</v>
      </c>
      <c r="M30" s="8">
        <f>'4 pr._savarankiškos f-jos (2)'!N253+'6 pr._mokinio krepšelis'!N63+'7 pr._kita dotacija (2)'!N168+'9 pr._įstaigų pajamos (2)'!N84+'10 pr._skolintos lėšos (2)'!N43+'[1]11 pr._apyvartinės lėšos'!N142</f>
        <v>9934118</v>
      </c>
      <c r="N30" s="8">
        <f>'4 pr._savarankiškos f-jos (2)'!O253+'6 pr._mokinio krepšelis'!O63+'7 pr._kita dotacija (2)'!O168+'9 pr._įstaigų pajamos (2)'!O84+'10 pr._skolintos lėšos (2)'!O43+'[1]11 pr._apyvartinės lėšos'!O142</f>
        <v>1590957</v>
      </c>
      <c r="P30" s="222" t="s">
        <v>384</v>
      </c>
      <c r="Q30" s="221">
        <f>'4 pr._savarankiškos f-jos (2)'!Q34+'5 pr._valstybinės f-jos'!R25+'6 pr._mokinio krepšelis'!Q26+'7 pr._kita dotacija (2)'!R82+'[1]8 pr._aplinkos apsaugos s. p.'!Q17+'9 pr._įstaigų pajamos (2)'!Q33+'10 pr._skolintos lėšos (2)'!Q27+'[1]11 pr._apyvartinės lėšos'!Q24</f>
        <v>1374726</v>
      </c>
    </row>
    <row r="31" spans="1:17" x14ac:dyDescent="0.25">
      <c r="A31" s="5" t="s">
        <v>81</v>
      </c>
      <c r="B31" s="6" t="s">
        <v>197</v>
      </c>
      <c r="C31" s="191">
        <f t="shared" si="0"/>
        <v>714915</v>
      </c>
      <c r="D31" s="191">
        <f>'4 pr._savarankiškos f-jos (2)'!E259+'5 pr._valstybinės f-jos'!E114+'10 pr._skolintos lėšos (2)'!E46+'[1]11 pr._apyvartinės lėšos'!E152+'7 pr._kita dotacija (2)'!E172</f>
        <v>606078</v>
      </c>
      <c r="E31" s="191">
        <f>'4 pr._savarankiškos f-jos (2)'!F259+'5 pr._valstybinės f-jos'!F114+'10 pr._skolintos lėšos (2)'!F46+'[1]11 pr._apyvartinės lėšos'!F152+'7 pr._kita dotacija (2)'!F172</f>
        <v>129488</v>
      </c>
      <c r="F31" s="191">
        <f>'4 pr._savarankiškos f-jos (2)'!G259+'5 pr._valstybinės f-jos'!G114+'10 pr._skolintos lėšos (2)'!G46+'[1]11 pr._apyvartinės lėšos'!G152+'7 pr._kita dotacija (2)'!G172</f>
        <v>108837</v>
      </c>
      <c r="G31" s="190">
        <f>'4 pr._savarankiškos f-jos (2)'!H259+'5 pr._valstybinės f-jos'!H114+'10 pr._skolintos lėšos (2)'!H46+'[1]11 pr._apyvartinės lėšos'!H152+'7 pr._kita dotacija (2)'!H172</f>
        <v>7728</v>
      </c>
      <c r="H31" s="190">
        <f>'4 pr._savarankiškos f-jos (2)'!I259+'5 pr._valstybinės f-jos'!I114+'10 pr._skolintos lėšos (2)'!I46+'[1]11 pr._apyvartinės lėšos'!I152+'7 pr._kita dotacija (2)'!I172</f>
        <v>7728</v>
      </c>
      <c r="I31" s="190">
        <f>'4 pr._savarankiškos f-jos (2)'!J259+'5 pr._valstybinės f-jos'!J114+'10 pr._skolintos lėšos (2)'!J46+'[1]11 pr._apyvartinės lėšos'!J152+'7 pr._kita dotacija (2)'!J172</f>
        <v>0</v>
      </c>
      <c r="J31" s="190">
        <f>'4 pr._savarankiškos f-jos (2)'!K259+'5 pr._valstybinės f-jos'!K114+'10 pr._skolintos lėšos (2)'!K46+'[1]11 pr._apyvartinės lėšos'!K152+'7 pr._kita dotacija (2)'!K172</f>
        <v>0</v>
      </c>
      <c r="K31" s="8">
        <f>'4 pr._savarankiškos f-jos (2)'!L259+'5 pr._valstybinės f-jos'!L114+'10 pr._skolintos lėšos (2)'!L46+'[1]11 pr._apyvartinės lėšos'!L152+'7 pr._kita dotacija (2)'!L172</f>
        <v>722643</v>
      </c>
      <c r="L31" s="8">
        <f>'4 pr._savarankiškos f-jos (2)'!M259+'5 pr._valstybinės f-jos'!M114+'10 pr._skolintos lėšos (2)'!M46+'[1]11 pr._apyvartinės lėšos'!M152+'7 pr._kita dotacija (2)'!M172</f>
        <v>613806</v>
      </c>
      <c r="M31" s="8">
        <f>'4 pr._savarankiškos f-jos (2)'!N259+'5 pr._valstybinės f-jos'!N114+'10 pr._skolintos lėšos (2)'!N46+'[1]11 pr._apyvartinės lėšos'!N152+'7 pr._kita dotacija (2)'!N172</f>
        <v>129488</v>
      </c>
      <c r="N31" s="8">
        <f>'4 pr._savarankiškos f-jos (2)'!O259+'5 pr._valstybinės f-jos'!O114+'10 pr._skolintos lėšos (2)'!O46+'[1]11 pr._apyvartinės lėšos'!O152+'7 pr._kita dotacija (2)'!O172</f>
        <v>108837</v>
      </c>
      <c r="P31" s="222" t="s">
        <v>383</v>
      </c>
      <c r="Q31" s="221">
        <f>'4 pr._savarankiškos f-jos (2)'!Q35+'5 pr._valstybinės f-jos'!R26+'6 pr._mokinio krepšelis'!Q27+'7 pr._kita dotacija (2)'!R83+'[1]8 pr._aplinkos apsaugos s. p.'!Q18+'9 pr._įstaigų pajamos (2)'!Q34+'10 pr._skolintos lėšos (2)'!Q28+'[1]11 pr._apyvartinės lėšos'!Q25</f>
        <v>729068</v>
      </c>
    </row>
    <row r="32" spans="1:17" x14ac:dyDescent="0.25">
      <c r="A32" s="5" t="s">
        <v>82</v>
      </c>
      <c r="B32" s="6" t="s">
        <v>73</v>
      </c>
      <c r="C32" s="191">
        <f t="shared" si="0"/>
        <v>3120949</v>
      </c>
      <c r="D32" s="191">
        <f>'4 pr._savarankiškos f-jos (2)'!E283+'9 pr._įstaigų pajamos (2)'!E100+'10 pr._skolintos lėšos (2)'!E50+'[1]11 pr._apyvartinės lėšos'!E183+'7 pr._kita dotacija (2)'!E218</f>
        <v>1904547</v>
      </c>
      <c r="E32" s="191">
        <f>'4 pr._savarankiškos f-jos (2)'!F283+'9 pr._įstaigų pajamos (2)'!F100+'10 pr._skolintos lėšos (2)'!F50+'[1]11 pr._apyvartinės lėšos'!F183+'7 pr._kita dotacija (2)'!F218</f>
        <v>947936</v>
      </c>
      <c r="F32" s="191">
        <f>'4 pr._savarankiškos f-jos (2)'!G283+'9 pr._įstaigų pajamos (2)'!G100+'10 pr._skolintos lėšos (2)'!G50+'[1]11 pr._apyvartinės lėšos'!G183+'7 pr._kita dotacija (2)'!G218</f>
        <v>1216402</v>
      </c>
      <c r="G32" s="190">
        <f>'4 pr._savarankiškos f-jos (2)'!H283+'9 pr._įstaigų pajamos (2)'!H100+'10 pr._skolintos lėšos (2)'!H50+'[1]11 pr._apyvartinės lėšos'!H183+'7 pr._kita dotacija (2)'!H218</f>
        <v>14648</v>
      </c>
      <c r="H32" s="190">
        <f>'4 pr._savarankiškos f-jos (2)'!I283+'9 pr._įstaigų pajamos (2)'!I100+'10 pr._skolintos lėšos (2)'!I50+'[1]11 pr._apyvartinės lėšos'!I183+'7 pr._kita dotacija (2)'!I218</f>
        <v>7867</v>
      </c>
      <c r="I32" s="190">
        <f>'4 pr._savarankiškos f-jos (2)'!J283+'9 pr._įstaigų pajamos (2)'!J100+'10 pr._skolintos lėšos (2)'!J50+'[1]11 pr._apyvartinės lėšos'!J183+'7 pr._kita dotacija (2)'!J218</f>
        <v>6491</v>
      </c>
      <c r="J32" s="190">
        <f>'4 pr._savarankiškos f-jos (2)'!K283+'9 pr._įstaigų pajamos (2)'!K100+'10 pr._skolintos lėšos (2)'!K50+'[1]11 pr._apyvartinės lėšos'!K183+'7 pr._kita dotacija (2)'!K218</f>
        <v>6781</v>
      </c>
      <c r="K32" s="8">
        <f>'4 pr._savarankiškos f-jos (2)'!L283+'9 pr._įstaigų pajamos (2)'!L100+'10 pr._skolintos lėšos (2)'!L50+'[1]11 pr._apyvartinės lėšos'!L183+'7 pr._kita dotacija (2)'!L218</f>
        <v>3135597</v>
      </c>
      <c r="L32" s="8">
        <f>'4 pr._savarankiškos f-jos (2)'!M283+'9 pr._įstaigų pajamos (2)'!M100+'10 pr._skolintos lėšos (2)'!M50+'[1]11 pr._apyvartinės lėšos'!M183+'7 pr._kita dotacija (2)'!M218</f>
        <v>1912414</v>
      </c>
      <c r="M32" s="8">
        <f>'4 pr._savarankiškos f-jos (2)'!N283+'9 pr._įstaigų pajamos (2)'!N100+'10 pr._skolintos lėšos (2)'!N50+'[1]11 pr._apyvartinės lėšos'!N183+'7 pr._kita dotacija (2)'!N218</f>
        <v>954427</v>
      </c>
      <c r="N32" s="8">
        <f>'4 pr._savarankiškos f-jos (2)'!O283+'9 pr._įstaigų pajamos (2)'!O100+'10 pr._skolintos lėšos (2)'!O50+'[1]11 pr._apyvartinės lėšos'!O183+'7 pr._kita dotacija (2)'!O218</f>
        <v>1223183</v>
      </c>
      <c r="P32" s="222" t="s">
        <v>382</v>
      </c>
      <c r="Q32" s="221">
        <f>'4 pr._savarankiškos f-jos (2)'!Q36+'5 pr._valstybinės f-jos'!R27+'6 pr._mokinio krepšelis'!Q28+'7 pr._kita dotacija (2)'!R84+'[1]8 pr._aplinkos apsaugos s. p.'!Q19+'9 pr._įstaigų pajamos (2)'!Q35+'10 pr._skolintos lėšos (2)'!Q29+'[1]11 pr._apyvartinės lėšos'!Q26</f>
        <v>3365712</v>
      </c>
    </row>
    <row r="33" spans="1:17" x14ac:dyDescent="0.25">
      <c r="A33" s="5" t="s">
        <v>83</v>
      </c>
      <c r="B33" s="6" t="s">
        <v>75</v>
      </c>
      <c r="C33" s="191">
        <f t="shared" si="0"/>
        <v>5316567</v>
      </c>
      <c r="D33" s="191">
        <f>'4 pr._savarankiškos f-jos (2)'!E293+'5 pr._valstybinės f-jos'!E124+'9 pr._įstaigų pajamos (2)'!E106+'[1]11 pr._apyvartinės lėšos'!E194+'7 pr._kita dotacija (2)'!E229</f>
        <v>5162329</v>
      </c>
      <c r="E33" s="191">
        <f>'4 pr._savarankiškos f-jos (2)'!F293+'5 pr._valstybinės f-jos'!F124+'9 pr._įstaigų pajamos (2)'!F106+'[1]11 pr._apyvartinės lėšos'!F194+'7 pr._kita dotacija (2)'!F229</f>
        <v>948735</v>
      </c>
      <c r="F33" s="191">
        <f>'4 pr._savarankiškos f-jos (2)'!G293+'5 pr._valstybinės f-jos'!G124+'9 pr._įstaigų pajamos (2)'!G106+'[1]11 pr._apyvartinės lėšos'!G194+'7 pr._kita dotacija (2)'!G229</f>
        <v>154238</v>
      </c>
      <c r="G33" s="190">
        <f>'4 pr._savarankiškos f-jos (2)'!H293+'5 pr._valstybinės f-jos'!H124+'9 pr._įstaigų pajamos (2)'!H106+'[1]11 pr._apyvartinės lėšos'!H194+'7 pr._kita dotacija (2)'!H229</f>
        <v>-299912</v>
      </c>
      <c r="H33" s="190">
        <f>'4 pr._savarankiškos f-jos (2)'!I293+'5 pr._valstybinės f-jos'!I124+'9 pr._įstaigų pajamos (2)'!I106+'[1]11 pr._apyvartinės lėšos'!I194+'7 pr._kita dotacija (2)'!I229</f>
        <v>-299912</v>
      </c>
      <c r="I33" s="190">
        <f>'4 pr._savarankiškos f-jos (2)'!J293+'5 pr._valstybinės f-jos'!J124+'9 pr._įstaigų pajamos (2)'!J106+'[1]11 pr._apyvartinės lėšos'!J194+'7 pr._kita dotacija (2)'!J229</f>
        <v>40328</v>
      </c>
      <c r="J33" s="190">
        <f>'4 pr._savarankiškos f-jos (2)'!K293+'5 pr._valstybinės f-jos'!K124+'9 pr._įstaigų pajamos (2)'!K106+'[1]11 pr._apyvartinės lėšos'!K194+'7 pr._kita dotacija (2)'!K229</f>
        <v>0</v>
      </c>
      <c r="K33" s="8">
        <f>'4 pr._savarankiškos f-jos (2)'!L293+'5 pr._valstybinės f-jos'!L124+'9 pr._įstaigų pajamos (2)'!L106+'[1]11 pr._apyvartinės lėšos'!L194+'7 pr._kita dotacija (2)'!L229</f>
        <v>5016655</v>
      </c>
      <c r="L33" s="8">
        <f>'4 pr._savarankiškos f-jos (2)'!M293+'5 pr._valstybinės f-jos'!M124+'9 pr._įstaigų pajamos (2)'!M106+'[1]11 pr._apyvartinės lėšos'!M194+'7 pr._kita dotacija (2)'!M229</f>
        <v>4862417</v>
      </c>
      <c r="M33" s="8">
        <f>'4 pr._savarankiškos f-jos (2)'!N293+'5 pr._valstybinės f-jos'!N124+'9 pr._įstaigų pajamos (2)'!N106+'[1]11 pr._apyvartinės lėšos'!N194+'7 pr._kita dotacija (2)'!N229</f>
        <v>989063</v>
      </c>
      <c r="N33" s="8">
        <f>'4 pr._savarankiškos f-jos (2)'!O293+'5 pr._valstybinės f-jos'!O124+'9 pr._įstaigų pajamos (2)'!O106+'[1]11 pr._apyvartinės lėšos'!O194+'7 pr._kita dotacija (2)'!O229</f>
        <v>154238</v>
      </c>
      <c r="P33" s="222" t="s">
        <v>381</v>
      </c>
      <c r="Q33" s="221">
        <f>'4 pr._savarankiškos f-jos (2)'!Q37+'5 pr._valstybinės f-jos'!R28+'6 pr._mokinio krepšelis'!Q29+'7 pr._kita dotacija (2)'!R86+'[1]8 pr._aplinkos apsaugos s. p.'!Q20+'9 pr._įstaigų pajamos (2)'!Q36+'10 pr._skolintos lėšos (2)'!Q30+'[1]11 pr._apyvartinės lėšos'!Q27</f>
        <v>17251139</v>
      </c>
    </row>
    <row r="34" spans="1:17" x14ac:dyDescent="0.25">
      <c r="A34" s="34" t="s">
        <v>84</v>
      </c>
      <c r="B34" s="35" t="s">
        <v>188</v>
      </c>
      <c r="C34" s="187">
        <f>SUM(C27:C33)</f>
        <v>39509876</v>
      </c>
      <c r="D34" s="187">
        <f>SUM(D27:D33)</f>
        <v>32220484</v>
      </c>
      <c r="E34" s="187">
        <f>SUM(E27:E33)</f>
        <v>14551285</v>
      </c>
      <c r="F34" s="187">
        <f>SUM(F27:F33)</f>
        <v>7289392</v>
      </c>
      <c r="G34" s="186">
        <f t="shared" ref="G34:N34" si="1">SUM(G27:G33)</f>
        <v>30885</v>
      </c>
      <c r="H34" s="186">
        <f t="shared" si="1"/>
        <v>124225</v>
      </c>
      <c r="I34" s="186">
        <f t="shared" si="1"/>
        <v>132848</v>
      </c>
      <c r="J34" s="186">
        <f t="shared" si="1"/>
        <v>-93340</v>
      </c>
      <c r="K34" s="37">
        <f t="shared" si="1"/>
        <v>39540761</v>
      </c>
      <c r="L34" s="37">
        <f t="shared" si="1"/>
        <v>32344709</v>
      </c>
      <c r="M34" s="37">
        <f t="shared" si="1"/>
        <v>14684133</v>
      </c>
      <c r="N34" s="37">
        <f t="shared" si="1"/>
        <v>7196052</v>
      </c>
      <c r="P34" s="222" t="s">
        <v>380</v>
      </c>
      <c r="Q34" s="221">
        <f>'4 pr._savarankiškos f-jos (2)'!Q38+'5 pr._valstybinės f-jos'!R29+'6 pr._mokinio krepšelis'!Q30+'7 pr._kita dotacija (2)'!R87+'[1]8 pr._aplinkos apsaugos s. p.'!Q21+'9 pr._įstaigų pajamos (2)'!Q37+'10 pr._skolintos lėšos (2)'!Q31+'[1]11 pr._apyvartinės lėšos'!Q28</f>
        <v>5214654</v>
      </c>
    </row>
    <row r="35" spans="1:17" x14ac:dyDescent="0.25">
      <c r="A35" s="12"/>
      <c r="B35" s="184"/>
      <c r="C35" s="184"/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P35" s="220" t="s">
        <v>188</v>
      </c>
      <c r="Q35" s="219">
        <f>SUM(Q25:Q34)</f>
        <v>39540761</v>
      </c>
    </row>
    <row r="36" spans="1:17" x14ac:dyDescent="0.25">
      <c r="A36" s="12"/>
      <c r="B36" s="12"/>
      <c r="C36" s="12"/>
      <c r="D36" s="12"/>
      <c r="E36" s="12"/>
      <c r="F36" s="12"/>
      <c r="P36" s="145"/>
      <c r="Q36" s="145"/>
    </row>
    <row r="37" spans="1:17" x14ac:dyDescent="0.25">
      <c r="A37" s="12"/>
      <c r="B37" s="12"/>
      <c r="C37" s="12"/>
      <c r="D37" s="12"/>
      <c r="E37" s="12"/>
      <c r="F37" s="12"/>
      <c r="P37" s="145"/>
      <c r="Q37" s="145">
        <f>K34-Q35</f>
        <v>0</v>
      </c>
    </row>
    <row r="38" spans="1:17" x14ac:dyDescent="0.25">
      <c r="A38" s="12"/>
      <c r="B38" s="12"/>
      <c r="C38" s="12"/>
      <c r="D38" s="12"/>
      <c r="E38" s="12"/>
      <c r="F38" s="12"/>
    </row>
    <row r="39" spans="1:17" x14ac:dyDescent="0.25">
      <c r="A39" s="12"/>
      <c r="B39" s="12"/>
      <c r="C39" s="12"/>
      <c r="D39" s="12"/>
      <c r="E39" s="12"/>
      <c r="F39" s="12"/>
    </row>
    <row r="40" spans="1:17" x14ac:dyDescent="0.25">
      <c r="A40" s="12"/>
      <c r="B40" s="12"/>
      <c r="C40" s="12"/>
      <c r="D40" s="12"/>
      <c r="E40" s="12"/>
      <c r="F40" s="12"/>
    </row>
    <row r="41" spans="1:17" x14ac:dyDescent="0.25">
      <c r="A41" s="12"/>
      <c r="B41" s="12"/>
      <c r="C41" s="12"/>
      <c r="D41" s="12"/>
      <c r="E41" s="12"/>
      <c r="F41" s="12"/>
    </row>
    <row r="42" spans="1:17" x14ac:dyDescent="0.25">
      <c r="A42" s="12"/>
      <c r="B42" s="12"/>
      <c r="C42" s="12"/>
      <c r="D42" s="12"/>
      <c r="E42" s="12"/>
      <c r="F42" s="12"/>
    </row>
    <row r="43" spans="1:17" x14ac:dyDescent="0.25">
      <c r="A43" s="12"/>
      <c r="B43" s="12"/>
      <c r="C43" s="12"/>
      <c r="D43" s="12"/>
      <c r="E43" s="12"/>
      <c r="F43" s="12"/>
      <c r="G43" s="2" t="s">
        <v>189</v>
      </c>
    </row>
    <row r="44" spans="1:17" x14ac:dyDescent="0.25">
      <c r="A44" s="12"/>
      <c r="B44" s="12"/>
      <c r="C44" s="12"/>
      <c r="D44" s="12"/>
      <c r="E44" s="12"/>
      <c r="F44" s="12"/>
    </row>
    <row r="45" spans="1:17" x14ac:dyDescent="0.25">
      <c r="A45" s="12"/>
      <c r="B45" s="12"/>
      <c r="C45" s="12"/>
      <c r="D45" s="12"/>
      <c r="E45" s="12"/>
      <c r="F45" s="12"/>
    </row>
    <row r="46" spans="1:17" x14ac:dyDescent="0.25">
      <c r="A46" s="12"/>
      <c r="B46" s="12"/>
      <c r="C46" s="12"/>
      <c r="D46" s="12"/>
      <c r="E46" s="12"/>
      <c r="F46" s="12"/>
    </row>
    <row r="47" spans="1:17" x14ac:dyDescent="0.25">
      <c r="A47" s="12"/>
      <c r="B47" s="12"/>
      <c r="C47" s="12"/>
      <c r="D47" s="12"/>
      <c r="E47" s="12"/>
      <c r="F47" s="12"/>
    </row>
    <row r="48" spans="1:17" x14ac:dyDescent="0.25">
      <c r="A48" s="12"/>
      <c r="B48" s="12"/>
      <c r="C48" s="12"/>
      <c r="D48" s="12"/>
      <c r="E48" s="12"/>
      <c r="F48" s="12"/>
    </row>
    <row r="49" spans="1:6" x14ac:dyDescent="0.25">
      <c r="A49" s="12"/>
      <c r="B49" s="12"/>
      <c r="C49" s="12"/>
      <c r="D49" s="12"/>
      <c r="E49" s="12"/>
      <c r="F49" s="12"/>
    </row>
    <row r="50" spans="1:6" x14ac:dyDescent="0.25">
      <c r="A50" s="12"/>
      <c r="B50" s="12"/>
      <c r="C50" s="12"/>
      <c r="D50" s="12"/>
      <c r="E50" s="12"/>
      <c r="F50" s="12"/>
    </row>
    <row r="51" spans="1:6" x14ac:dyDescent="0.25">
      <c r="A51" s="12"/>
      <c r="B51" s="12"/>
      <c r="C51" s="12"/>
      <c r="D51" s="12"/>
      <c r="E51" s="12"/>
      <c r="F51" s="12"/>
    </row>
    <row r="52" spans="1:6" x14ac:dyDescent="0.25">
      <c r="A52" s="12"/>
      <c r="B52" s="12"/>
      <c r="C52" s="12"/>
      <c r="D52" s="12"/>
      <c r="E52" s="12"/>
      <c r="F52" s="12"/>
    </row>
    <row r="53" spans="1:6" x14ac:dyDescent="0.25">
      <c r="A53" s="12"/>
      <c r="B53" s="12"/>
      <c r="C53" s="12"/>
      <c r="D53" s="12"/>
      <c r="E53" s="12"/>
      <c r="F53" s="12"/>
    </row>
    <row r="54" spans="1:6" x14ac:dyDescent="0.25">
      <c r="A54" s="12"/>
      <c r="B54" s="12"/>
      <c r="C54" s="12"/>
      <c r="D54" s="12"/>
      <c r="E54" s="12"/>
      <c r="F54" s="12"/>
    </row>
    <row r="55" spans="1:6" x14ac:dyDescent="0.25">
      <c r="A55" s="12"/>
      <c r="B55" s="12"/>
      <c r="C55" s="12"/>
      <c r="D55" s="12"/>
      <c r="E55" s="12"/>
      <c r="F55" s="12"/>
    </row>
    <row r="56" spans="1:6" x14ac:dyDescent="0.25">
      <c r="A56" s="12"/>
      <c r="B56" s="12"/>
      <c r="C56" s="12"/>
      <c r="D56" s="12"/>
      <c r="E56" s="12"/>
      <c r="F56" s="12"/>
    </row>
    <row r="57" spans="1:6" x14ac:dyDescent="0.25">
      <c r="A57" s="12"/>
      <c r="B57" s="12"/>
      <c r="C57" s="12"/>
      <c r="D57" s="12"/>
      <c r="E57" s="12"/>
      <c r="F57" s="12"/>
    </row>
    <row r="58" spans="1:6" x14ac:dyDescent="0.25">
      <c r="A58" s="12"/>
      <c r="B58" s="12"/>
      <c r="C58" s="12"/>
      <c r="D58" s="12"/>
      <c r="E58" s="12"/>
      <c r="F58" s="12"/>
    </row>
    <row r="59" spans="1:6" x14ac:dyDescent="0.25">
      <c r="A59" s="12"/>
      <c r="B59" s="12"/>
      <c r="C59" s="12"/>
      <c r="D59" s="12"/>
      <c r="E59" s="12"/>
      <c r="F59" s="12"/>
    </row>
    <row r="60" spans="1:6" x14ac:dyDescent="0.25">
      <c r="A60" s="12"/>
      <c r="B60" s="12"/>
      <c r="C60" s="12"/>
      <c r="D60" s="12"/>
      <c r="E60" s="12"/>
      <c r="F60" s="12"/>
    </row>
    <row r="61" spans="1:6" x14ac:dyDescent="0.25">
      <c r="A61" s="12"/>
      <c r="B61" s="12"/>
      <c r="C61" s="12"/>
      <c r="D61" s="12"/>
      <c r="E61" s="12"/>
      <c r="F61" s="12"/>
    </row>
    <row r="62" spans="1:6" x14ac:dyDescent="0.25">
      <c r="A62" s="12"/>
      <c r="B62" s="12"/>
      <c r="C62" s="12"/>
      <c r="D62" s="12"/>
      <c r="E62" s="12"/>
      <c r="F62" s="12"/>
    </row>
    <row r="63" spans="1:6" x14ac:dyDescent="0.25">
      <c r="A63" s="12"/>
      <c r="B63" s="12"/>
      <c r="C63" s="12"/>
      <c r="D63" s="12"/>
      <c r="E63" s="12"/>
      <c r="F63" s="12"/>
    </row>
    <row r="64" spans="1:6" x14ac:dyDescent="0.25">
      <c r="A64" s="12"/>
      <c r="B64" s="12"/>
      <c r="C64" s="12"/>
      <c r="D64" s="12"/>
      <c r="E64" s="12"/>
      <c r="F64" s="12"/>
    </row>
    <row r="65" spans="1:6" x14ac:dyDescent="0.25">
      <c r="A65" s="12"/>
      <c r="B65" s="12"/>
      <c r="C65" s="12"/>
      <c r="D65" s="12"/>
      <c r="E65" s="12"/>
      <c r="F65" s="12"/>
    </row>
    <row r="66" spans="1:6" x14ac:dyDescent="0.25">
      <c r="A66" s="12"/>
      <c r="B66" s="12"/>
      <c r="C66" s="12"/>
      <c r="D66" s="12"/>
      <c r="E66" s="12"/>
      <c r="F66" s="12"/>
    </row>
    <row r="67" spans="1:6" x14ac:dyDescent="0.25">
      <c r="A67" s="12"/>
      <c r="B67" s="12"/>
      <c r="C67" s="12"/>
      <c r="D67" s="12"/>
      <c r="E67" s="12"/>
      <c r="F67" s="12"/>
    </row>
    <row r="68" spans="1:6" x14ac:dyDescent="0.25">
      <c r="A68" s="12"/>
      <c r="B68" s="12"/>
      <c r="C68" s="12"/>
      <c r="D68" s="12"/>
      <c r="E68" s="12"/>
      <c r="F68" s="12"/>
    </row>
    <row r="69" spans="1:6" x14ac:dyDescent="0.25">
      <c r="A69" s="12"/>
      <c r="B69" s="12"/>
      <c r="C69" s="12"/>
      <c r="D69" s="12"/>
      <c r="E69" s="12"/>
      <c r="F69" s="12"/>
    </row>
    <row r="70" spans="1:6" x14ac:dyDescent="0.25">
      <c r="A70" s="12"/>
      <c r="B70" s="12"/>
      <c r="C70" s="12"/>
      <c r="D70" s="12"/>
      <c r="E70" s="12"/>
      <c r="F70" s="12"/>
    </row>
    <row r="71" spans="1:6" x14ac:dyDescent="0.25">
      <c r="A71" s="12"/>
      <c r="B71" s="12"/>
      <c r="C71" s="12"/>
      <c r="D71" s="12"/>
      <c r="E71" s="12"/>
      <c r="F71" s="12"/>
    </row>
    <row r="72" spans="1:6" x14ac:dyDescent="0.25">
      <c r="A72" s="12"/>
      <c r="B72" s="12"/>
      <c r="C72" s="12"/>
      <c r="D72" s="12"/>
      <c r="E72" s="12"/>
      <c r="F72" s="12"/>
    </row>
    <row r="73" spans="1:6" x14ac:dyDescent="0.25">
      <c r="A73" s="12"/>
      <c r="B73" s="12"/>
      <c r="C73" s="12"/>
      <c r="D73" s="12"/>
      <c r="E73" s="12"/>
      <c r="F73" s="12"/>
    </row>
    <row r="74" spans="1:6" x14ac:dyDescent="0.25">
      <c r="A74" s="12"/>
      <c r="B74" s="12"/>
      <c r="C74" s="12"/>
      <c r="D74" s="12"/>
      <c r="E74" s="12"/>
      <c r="F74" s="12"/>
    </row>
    <row r="75" spans="1:6" x14ac:dyDescent="0.25">
      <c r="A75" s="12"/>
      <c r="B75" s="12"/>
      <c r="C75" s="12"/>
      <c r="D75" s="12"/>
      <c r="E75" s="12"/>
      <c r="F75" s="12"/>
    </row>
    <row r="76" spans="1:6" x14ac:dyDescent="0.25">
      <c r="A76" s="12"/>
      <c r="B76" s="12"/>
      <c r="C76" s="12"/>
      <c r="D76" s="12"/>
      <c r="E76" s="12"/>
      <c r="F76" s="12"/>
    </row>
    <row r="77" spans="1:6" x14ac:dyDescent="0.25">
      <c r="A77" s="12"/>
      <c r="B77" s="12"/>
      <c r="C77" s="12"/>
      <c r="D77" s="12"/>
      <c r="E77" s="12"/>
      <c r="F77" s="12"/>
    </row>
    <row r="78" spans="1:6" x14ac:dyDescent="0.25">
      <c r="A78" s="12"/>
      <c r="B78" s="12"/>
      <c r="C78" s="12"/>
      <c r="D78" s="12"/>
      <c r="E78" s="12"/>
      <c r="F78" s="12"/>
    </row>
    <row r="79" spans="1:6" x14ac:dyDescent="0.25">
      <c r="A79" s="12"/>
      <c r="B79" s="12"/>
      <c r="C79" s="12"/>
      <c r="D79" s="12"/>
      <c r="E79" s="12"/>
      <c r="F79" s="12"/>
    </row>
    <row r="80" spans="1:6" x14ac:dyDescent="0.25">
      <c r="A80" s="12"/>
      <c r="B80" s="12"/>
      <c r="C80" s="12"/>
      <c r="D80" s="12"/>
      <c r="E80" s="12"/>
      <c r="F80" s="12"/>
    </row>
    <row r="81" spans="1:6" x14ac:dyDescent="0.25">
      <c r="A81" s="12"/>
      <c r="B81" s="12"/>
      <c r="C81" s="12"/>
      <c r="D81" s="12"/>
      <c r="E81" s="12"/>
      <c r="F81" s="12"/>
    </row>
    <row r="82" spans="1:6" x14ac:dyDescent="0.25">
      <c r="A82" s="12"/>
      <c r="B82" s="12"/>
      <c r="C82" s="12"/>
      <c r="D82" s="12"/>
      <c r="E82" s="12"/>
      <c r="F82" s="12"/>
    </row>
    <row r="83" spans="1:6" x14ac:dyDescent="0.25">
      <c r="A83" s="12"/>
      <c r="B83" s="12"/>
      <c r="C83" s="12"/>
      <c r="D83" s="12"/>
      <c r="E83" s="12"/>
      <c r="F83" s="12"/>
    </row>
    <row r="84" spans="1:6" x14ac:dyDescent="0.25">
      <c r="A84" s="12"/>
      <c r="B84" s="12"/>
      <c r="C84" s="12"/>
      <c r="D84" s="12"/>
      <c r="E84" s="12"/>
      <c r="F84" s="12"/>
    </row>
    <row r="85" spans="1:6" x14ac:dyDescent="0.25">
      <c r="A85" s="12"/>
      <c r="B85" s="12"/>
      <c r="C85" s="12"/>
      <c r="D85" s="12"/>
      <c r="E85" s="12"/>
      <c r="F85" s="12"/>
    </row>
    <row r="86" spans="1:6" x14ac:dyDescent="0.25">
      <c r="A86" s="12"/>
      <c r="B86" s="12"/>
      <c r="C86" s="12"/>
      <c r="D86" s="12"/>
      <c r="E86" s="12"/>
      <c r="F86" s="12"/>
    </row>
    <row r="87" spans="1:6" x14ac:dyDescent="0.25">
      <c r="A87" s="12"/>
      <c r="B87" s="12"/>
      <c r="C87" s="12"/>
      <c r="D87" s="12"/>
      <c r="E87" s="12"/>
      <c r="F87" s="12"/>
    </row>
    <row r="88" spans="1:6" x14ac:dyDescent="0.25">
      <c r="A88" s="12"/>
      <c r="B88" s="12"/>
      <c r="C88" s="12"/>
      <c r="D88" s="12"/>
      <c r="E88" s="12"/>
      <c r="F88" s="12"/>
    </row>
    <row r="89" spans="1:6" x14ac:dyDescent="0.25">
      <c r="A89" s="12"/>
      <c r="B89" s="12"/>
      <c r="C89" s="12"/>
      <c r="D89" s="12"/>
      <c r="E89" s="12"/>
      <c r="F89" s="12"/>
    </row>
    <row r="90" spans="1:6" x14ac:dyDescent="0.25">
      <c r="A90" s="12"/>
      <c r="B90" s="12"/>
      <c r="C90" s="12"/>
      <c r="D90" s="12"/>
      <c r="E90" s="12"/>
      <c r="F90" s="12"/>
    </row>
    <row r="91" spans="1:6" x14ac:dyDescent="0.25">
      <c r="A91" s="12"/>
      <c r="B91" s="12"/>
      <c r="C91" s="12"/>
      <c r="D91" s="12"/>
      <c r="E91" s="12"/>
      <c r="F91" s="12"/>
    </row>
    <row r="92" spans="1:6" x14ac:dyDescent="0.25">
      <c r="A92" s="12"/>
      <c r="B92" s="12"/>
      <c r="C92" s="12"/>
      <c r="D92" s="12"/>
      <c r="E92" s="12"/>
      <c r="F92" s="12"/>
    </row>
    <row r="93" spans="1:6" x14ac:dyDescent="0.25">
      <c r="A93" s="12"/>
      <c r="B93" s="12"/>
      <c r="C93" s="12"/>
      <c r="D93" s="12"/>
      <c r="E93" s="12"/>
      <c r="F93" s="12"/>
    </row>
    <row r="94" spans="1:6" x14ac:dyDescent="0.25">
      <c r="A94" s="12"/>
      <c r="B94" s="12"/>
      <c r="C94" s="12"/>
      <c r="D94" s="12"/>
      <c r="E94" s="12"/>
      <c r="F94" s="12"/>
    </row>
    <row r="95" spans="1:6" x14ac:dyDescent="0.25">
      <c r="A95" s="12"/>
      <c r="B95" s="12"/>
      <c r="C95" s="12"/>
      <c r="D95" s="12"/>
      <c r="E95" s="12"/>
      <c r="F95" s="12"/>
    </row>
    <row r="96" spans="1:6" x14ac:dyDescent="0.25">
      <c r="A96" s="12"/>
      <c r="B96" s="12"/>
      <c r="C96" s="12"/>
      <c r="D96" s="12"/>
      <c r="E96" s="12"/>
      <c r="F96" s="12"/>
    </row>
    <row r="97" spans="1:6" x14ac:dyDescent="0.25">
      <c r="A97" s="12"/>
      <c r="B97" s="12"/>
      <c r="C97" s="12"/>
      <c r="D97" s="12"/>
      <c r="E97" s="12"/>
      <c r="F97" s="12"/>
    </row>
    <row r="98" spans="1:6" x14ac:dyDescent="0.25">
      <c r="A98" s="12"/>
      <c r="B98" s="12"/>
      <c r="C98" s="12"/>
      <c r="D98" s="12"/>
      <c r="E98" s="12"/>
      <c r="F98" s="12"/>
    </row>
    <row r="99" spans="1:6" x14ac:dyDescent="0.25">
      <c r="A99" s="12"/>
      <c r="B99" s="12"/>
      <c r="C99" s="12"/>
      <c r="D99" s="12"/>
      <c r="E99" s="12"/>
      <c r="F99" s="12"/>
    </row>
    <row r="100" spans="1:6" x14ac:dyDescent="0.25">
      <c r="A100" s="12"/>
      <c r="B100" s="12"/>
      <c r="C100" s="12"/>
      <c r="D100" s="12"/>
      <c r="E100" s="12"/>
      <c r="F100" s="12"/>
    </row>
    <row r="101" spans="1:6" x14ac:dyDescent="0.25">
      <c r="A101" s="12"/>
      <c r="B101" s="12"/>
      <c r="C101" s="12"/>
      <c r="D101" s="12"/>
      <c r="E101" s="12"/>
      <c r="F101" s="12"/>
    </row>
    <row r="102" spans="1:6" x14ac:dyDescent="0.25">
      <c r="A102" s="12"/>
      <c r="B102" s="12"/>
      <c r="C102" s="12"/>
      <c r="D102" s="12"/>
      <c r="E102" s="12"/>
      <c r="F102" s="12"/>
    </row>
    <row r="103" spans="1:6" x14ac:dyDescent="0.25">
      <c r="A103" s="12"/>
      <c r="B103" s="12"/>
      <c r="C103" s="12"/>
      <c r="D103" s="12"/>
      <c r="E103" s="12"/>
      <c r="F103" s="12"/>
    </row>
    <row r="104" spans="1:6" x14ac:dyDescent="0.25">
      <c r="A104" s="12"/>
      <c r="B104" s="12"/>
      <c r="C104" s="12"/>
      <c r="D104" s="12"/>
      <c r="E104" s="12"/>
      <c r="F104" s="12"/>
    </row>
    <row r="105" spans="1:6" x14ac:dyDescent="0.25">
      <c r="A105" s="12"/>
      <c r="B105" s="12"/>
      <c r="C105" s="12"/>
      <c r="D105" s="12"/>
      <c r="E105" s="12"/>
      <c r="F105" s="12"/>
    </row>
    <row r="106" spans="1:6" x14ac:dyDescent="0.25">
      <c r="A106" s="12"/>
      <c r="B106" s="12"/>
      <c r="C106" s="12"/>
      <c r="D106" s="12"/>
      <c r="E106" s="12"/>
      <c r="F106" s="12"/>
    </row>
    <row r="107" spans="1:6" x14ac:dyDescent="0.25">
      <c r="A107" s="12"/>
      <c r="B107" s="12"/>
      <c r="C107" s="12"/>
      <c r="D107" s="12"/>
      <c r="E107" s="12"/>
      <c r="F107" s="12"/>
    </row>
    <row r="108" spans="1:6" x14ac:dyDescent="0.25">
      <c r="A108" s="12"/>
      <c r="B108" s="12"/>
      <c r="C108" s="12"/>
      <c r="D108" s="12"/>
      <c r="E108" s="12"/>
      <c r="F108" s="12"/>
    </row>
    <row r="109" spans="1:6" x14ac:dyDescent="0.25">
      <c r="A109" s="12"/>
      <c r="B109" s="12"/>
      <c r="C109" s="12"/>
      <c r="D109" s="12"/>
      <c r="E109" s="12"/>
      <c r="F109" s="12"/>
    </row>
    <row r="110" spans="1:6" x14ac:dyDescent="0.25">
      <c r="A110" s="12"/>
      <c r="B110" s="12"/>
      <c r="C110" s="12"/>
      <c r="D110" s="12"/>
      <c r="E110" s="12"/>
      <c r="F110" s="12"/>
    </row>
    <row r="111" spans="1:6" x14ac:dyDescent="0.25">
      <c r="A111" s="12"/>
      <c r="B111" s="12"/>
      <c r="C111" s="12"/>
      <c r="D111" s="12"/>
      <c r="E111" s="12"/>
      <c r="F111" s="12"/>
    </row>
    <row r="112" spans="1:6" x14ac:dyDescent="0.25">
      <c r="A112" s="12"/>
      <c r="B112" s="12"/>
      <c r="C112" s="12"/>
      <c r="D112" s="12"/>
      <c r="E112" s="12"/>
      <c r="F112" s="12"/>
    </row>
    <row r="113" spans="1:6" x14ac:dyDescent="0.25">
      <c r="A113" s="12"/>
      <c r="B113" s="12"/>
      <c r="C113" s="12"/>
      <c r="D113" s="12"/>
      <c r="E113" s="12"/>
      <c r="F113" s="12"/>
    </row>
    <row r="114" spans="1:6" x14ac:dyDescent="0.25">
      <c r="A114" s="12"/>
      <c r="B114" s="12"/>
      <c r="C114" s="12"/>
      <c r="D114" s="12"/>
      <c r="E114" s="12"/>
      <c r="F114" s="12"/>
    </row>
    <row r="115" spans="1:6" x14ac:dyDescent="0.25">
      <c r="A115" s="12"/>
      <c r="B115" s="12"/>
      <c r="C115" s="12"/>
      <c r="D115" s="12"/>
      <c r="E115" s="12"/>
      <c r="F115" s="12"/>
    </row>
    <row r="116" spans="1:6" x14ac:dyDescent="0.25">
      <c r="A116" s="12"/>
      <c r="B116" s="12"/>
      <c r="C116" s="12"/>
      <c r="D116" s="12"/>
      <c r="E116" s="12"/>
      <c r="F116" s="12"/>
    </row>
    <row r="117" spans="1:6" x14ac:dyDescent="0.25">
      <c r="A117" s="12"/>
      <c r="B117" s="12"/>
      <c r="C117" s="12"/>
      <c r="D117" s="12"/>
      <c r="E117" s="12"/>
      <c r="F117" s="12"/>
    </row>
    <row r="118" spans="1:6" x14ac:dyDescent="0.25">
      <c r="A118" s="12"/>
      <c r="B118" s="12"/>
      <c r="C118" s="12"/>
      <c r="D118" s="12"/>
      <c r="E118" s="12"/>
      <c r="F118" s="12"/>
    </row>
    <row r="119" spans="1:6" x14ac:dyDescent="0.25">
      <c r="A119" s="12"/>
      <c r="B119" s="12"/>
      <c r="C119" s="12"/>
      <c r="D119" s="12"/>
      <c r="E119" s="12"/>
      <c r="F119" s="12"/>
    </row>
    <row r="120" spans="1:6" x14ac:dyDescent="0.25">
      <c r="A120" s="12"/>
      <c r="B120" s="12"/>
      <c r="C120" s="12"/>
      <c r="D120" s="12"/>
      <c r="E120" s="12"/>
      <c r="F120" s="12"/>
    </row>
    <row r="121" spans="1:6" x14ac:dyDescent="0.25">
      <c r="A121" s="12"/>
      <c r="B121" s="12"/>
      <c r="C121" s="12"/>
      <c r="D121" s="12"/>
      <c r="E121" s="12"/>
      <c r="F121" s="12"/>
    </row>
    <row r="122" spans="1:6" x14ac:dyDescent="0.25">
      <c r="A122" s="12"/>
      <c r="B122" s="12"/>
      <c r="C122" s="12"/>
      <c r="D122" s="12"/>
      <c r="E122" s="12"/>
      <c r="F122" s="12"/>
    </row>
    <row r="123" spans="1:6" x14ac:dyDescent="0.25">
      <c r="A123" s="12"/>
      <c r="B123" s="12"/>
      <c r="C123" s="12"/>
      <c r="D123" s="12"/>
      <c r="E123" s="12"/>
      <c r="F123" s="12"/>
    </row>
    <row r="124" spans="1:6" x14ac:dyDescent="0.25">
      <c r="A124" s="12"/>
      <c r="B124" s="12"/>
      <c r="C124" s="12"/>
      <c r="D124" s="12"/>
      <c r="E124" s="12"/>
      <c r="F124" s="12"/>
    </row>
    <row r="125" spans="1:6" x14ac:dyDescent="0.25">
      <c r="A125" s="12"/>
      <c r="B125" s="12"/>
      <c r="C125" s="12"/>
      <c r="D125" s="12"/>
      <c r="E125" s="12"/>
      <c r="F125" s="12"/>
    </row>
    <row r="126" spans="1:6" x14ac:dyDescent="0.25">
      <c r="A126" s="12"/>
      <c r="B126" s="12"/>
      <c r="C126" s="12"/>
      <c r="D126" s="12"/>
      <c r="E126" s="12"/>
      <c r="F126" s="12"/>
    </row>
    <row r="127" spans="1:6" x14ac:dyDescent="0.25">
      <c r="A127" s="12"/>
      <c r="B127" s="12"/>
      <c r="C127" s="12"/>
      <c r="D127" s="12"/>
      <c r="E127" s="12"/>
      <c r="F127" s="12"/>
    </row>
    <row r="128" spans="1:6" x14ac:dyDescent="0.25">
      <c r="A128" s="12"/>
      <c r="B128" s="12"/>
      <c r="C128" s="12"/>
      <c r="D128" s="12"/>
      <c r="E128" s="12"/>
      <c r="F128" s="12"/>
    </row>
    <row r="129" spans="1:6" x14ac:dyDescent="0.25">
      <c r="A129" s="12"/>
      <c r="B129" s="12"/>
      <c r="C129" s="12"/>
      <c r="D129" s="12"/>
      <c r="E129" s="12"/>
      <c r="F129" s="12"/>
    </row>
    <row r="130" spans="1:6" x14ac:dyDescent="0.25">
      <c r="A130" s="12"/>
      <c r="B130" s="12"/>
      <c r="C130" s="12"/>
      <c r="D130" s="12"/>
      <c r="E130" s="12"/>
      <c r="F130" s="12"/>
    </row>
    <row r="131" spans="1:6" x14ac:dyDescent="0.25">
      <c r="A131" s="12"/>
      <c r="B131" s="12"/>
      <c r="C131" s="12"/>
      <c r="D131" s="12"/>
      <c r="E131" s="12"/>
      <c r="F131" s="12"/>
    </row>
    <row r="132" spans="1:6" x14ac:dyDescent="0.25">
      <c r="A132" s="12"/>
      <c r="B132" s="12"/>
      <c r="C132" s="12"/>
      <c r="D132" s="12"/>
      <c r="E132" s="12"/>
      <c r="F132" s="12"/>
    </row>
    <row r="133" spans="1:6" x14ac:dyDescent="0.25">
      <c r="A133" s="12"/>
      <c r="B133" s="12"/>
      <c r="C133" s="12"/>
      <c r="D133" s="12"/>
      <c r="E133" s="12"/>
      <c r="F133" s="12"/>
    </row>
    <row r="134" spans="1:6" x14ac:dyDescent="0.25">
      <c r="A134" s="12"/>
      <c r="B134" s="12"/>
      <c r="C134" s="12"/>
      <c r="D134" s="12"/>
      <c r="E134" s="12"/>
      <c r="F134" s="12"/>
    </row>
    <row r="135" spans="1:6" x14ac:dyDescent="0.25">
      <c r="A135" s="12"/>
      <c r="B135" s="12"/>
      <c r="C135" s="12"/>
      <c r="D135" s="12"/>
      <c r="E135" s="12"/>
      <c r="F135" s="12"/>
    </row>
    <row r="136" spans="1:6" x14ac:dyDescent="0.25">
      <c r="A136" s="12"/>
      <c r="B136" s="12"/>
      <c r="C136" s="12"/>
      <c r="D136" s="12"/>
      <c r="E136" s="12"/>
      <c r="F136" s="12"/>
    </row>
    <row r="137" spans="1:6" x14ac:dyDescent="0.25">
      <c r="A137" s="12"/>
      <c r="B137" s="12"/>
      <c r="C137" s="12"/>
      <c r="D137" s="12"/>
      <c r="E137" s="12"/>
      <c r="F137" s="12"/>
    </row>
    <row r="138" spans="1:6" x14ac:dyDescent="0.25">
      <c r="A138" s="12"/>
      <c r="B138" s="12"/>
      <c r="C138" s="12"/>
      <c r="D138" s="12"/>
      <c r="E138" s="12"/>
      <c r="F138" s="12"/>
    </row>
    <row r="139" spans="1:6" x14ac:dyDescent="0.25">
      <c r="A139" s="12"/>
      <c r="B139" s="12"/>
      <c r="C139" s="12"/>
      <c r="D139" s="12"/>
      <c r="E139" s="12"/>
      <c r="F139" s="12"/>
    </row>
  </sheetData>
  <mergeCells count="35">
    <mergeCell ref="L24:N24"/>
    <mergeCell ref="D25:E25"/>
    <mergeCell ref="F25:F26"/>
    <mergeCell ref="H25:I25"/>
    <mergeCell ref="J25:J26"/>
    <mergeCell ref="L25:M25"/>
    <mergeCell ref="N25:N26"/>
    <mergeCell ref="B19:N19"/>
    <mergeCell ref="B20:N20"/>
    <mergeCell ref="A22:N22"/>
    <mergeCell ref="A24:A26"/>
    <mergeCell ref="B24:B26"/>
    <mergeCell ref="C24:C26"/>
    <mergeCell ref="D24:F24"/>
    <mergeCell ref="G24:G26"/>
    <mergeCell ref="H24:J24"/>
    <mergeCell ref="K24:K26"/>
    <mergeCell ref="B13:N13"/>
    <mergeCell ref="B14:N14"/>
    <mergeCell ref="B15:N15"/>
    <mergeCell ref="B16:N16"/>
    <mergeCell ref="B17:N17"/>
    <mergeCell ref="B18:N18"/>
    <mergeCell ref="B7:N7"/>
    <mergeCell ref="B8:N8"/>
    <mergeCell ref="B9:N9"/>
    <mergeCell ref="B10:N10"/>
    <mergeCell ref="B11:N11"/>
    <mergeCell ref="B12:N12"/>
    <mergeCell ref="B1:N1"/>
    <mergeCell ref="B2:N2"/>
    <mergeCell ref="B3:N3"/>
    <mergeCell ref="B4:N4"/>
    <mergeCell ref="B5:N5"/>
    <mergeCell ref="B6:N6"/>
  </mergeCells>
  <pageMargins left="1.1811023622047245" right="0.19685039370078741" top="0.78740157480314965" bottom="0.78740157480314965" header="0.31496062992125984" footer="0.31496062992125984"/>
  <pageSetup paperSize="9" scale="9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3"/>
  <sheetViews>
    <sheetView showZeros="0" workbookViewId="0">
      <selection activeCell="T8" sqref="T8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2:15" x14ac:dyDescent="0.25">
      <c r="B1" s="405" t="s">
        <v>376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</row>
    <row r="2" spans="2:15" x14ac:dyDescent="0.25">
      <c r="B2" s="405" t="s">
        <v>375</v>
      </c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</row>
    <row r="3" spans="2:15" x14ac:dyDescent="0.25">
      <c r="B3" s="405" t="s">
        <v>374</v>
      </c>
      <c r="C3" s="405"/>
      <c r="D3" s="405"/>
      <c r="E3" s="405"/>
      <c r="F3" s="405"/>
      <c r="G3" s="405"/>
      <c r="H3" s="405"/>
      <c r="I3" s="405"/>
      <c r="J3" s="405"/>
      <c r="K3" s="405"/>
      <c r="L3" s="405"/>
      <c r="M3" s="405"/>
      <c r="N3" s="405"/>
      <c r="O3" s="405"/>
    </row>
    <row r="4" spans="2:15" x14ac:dyDescent="0.25">
      <c r="B4" s="405" t="s">
        <v>377</v>
      </c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</row>
    <row r="5" spans="2:15" ht="15" customHeight="1" x14ac:dyDescent="0.25">
      <c r="B5" s="404" t="s">
        <v>372</v>
      </c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04"/>
    </row>
    <row r="6" spans="2:15" x14ac:dyDescent="0.25">
      <c r="B6" s="404" t="s">
        <v>403</v>
      </c>
      <c r="C6" s="404"/>
      <c r="D6" s="404"/>
      <c r="E6" s="404"/>
      <c r="F6" s="404"/>
      <c r="G6" s="404"/>
      <c r="H6" s="404"/>
      <c r="I6" s="404"/>
      <c r="J6" s="404"/>
      <c r="K6" s="404"/>
      <c r="L6" s="404"/>
      <c r="M6" s="404"/>
      <c r="N6" s="404"/>
      <c r="O6" s="404"/>
    </row>
    <row r="7" spans="2:15" ht="15" customHeight="1" x14ac:dyDescent="0.25">
      <c r="B7" s="404" t="s">
        <v>400</v>
      </c>
      <c r="C7" s="404"/>
      <c r="D7" s="404"/>
      <c r="E7" s="404"/>
      <c r="F7" s="404"/>
      <c r="G7" s="404"/>
      <c r="H7" s="404"/>
      <c r="I7" s="404"/>
      <c r="J7" s="404"/>
      <c r="K7" s="404"/>
      <c r="L7" s="404"/>
      <c r="M7" s="404"/>
      <c r="N7" s="404"/>
      <c r="O7" s="404"/>
    </row>
    <row r="8" spans="2:15" x14ac:dyDescent="0.25">
      <c r="B8" s="404" t="s">
        <v>399</v>
      </c>
      <c r="C8" s="404"/>
      <c r="D8" s="404"/>
      <c r="E8" s="404"/>
      <c r="F8" s="404"/>
      <c r="G8" s="404"/>
      <c r="H8" s="404"/>
      <c r="I8" s="404"/>
      <c r="J8" s="404"/>
      <c r="K8" s="404"/>
      <c r="L8" s="404"/>
      <c r="M8" s="404"/>
      <c r="N8" s="404"/>
      <c r="O8" s="404"/>
    </row>
    <row r="9" spans="2:15" x14ac:dyDescent="0.25">
      <c r="B9" s="404" t="s">
        <v>416</v>
      </c>
      <c r="C9" s="404"/>
      <c r="D9" s="404"/>
      <c r="E9" s="404"/>
      <c r="F9" s="404"/>
      <c r="G9" s="404"/>
      <c r="H9" s="404"/>
      <c r="I9" s="404"/>
      <c r="J9" s="404"/>
      <c r="K9" s="404"/>
      <c r="L9" s="404"/>
      <c r="M9" s="404"/>
      <c r="N9" s="404"/>
      <c r="O9" s="404"/>
    </row>
    <row r="10" spans="2:15" x14ac:dyDescent="0.25">
      <c r="B10" s="404" t="s">
        <v>415</v>
      </c>
      <c r="C10" s="404"/>
      <c r="D10" s="404"/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404"/>
    </row>
    <row r="11" spans="2:15" x14ac:dyDescent="0.25">
      <c r="B11" s="404" t="s">
        <v>486</v>
      </c>
      <c r="C11" s="404"/>
      <c r="D11" s="404"/>
      <c r="E11" s="404"/>
      <c r="F11" s="404"/>
      <c r="G11" s="404"/>
      <c r="H11" s="404"/>
      <c r="I11" s="404"/>
      <c r="J11" s="404"/>
      <c r="K11" s="404"/>
      <c r="L11" s="404"/>
      <c r="M11" s="404"/>
      <c r="N11" s="404"/>
      <c r="O11" s="404"/>
    </row>
    <row r="12" spans="2:15" x14ac:dyDescent="0.25">
      <c r="B12" s="404" t="s">
        <v>487</v>
      </c>
      <c r="C12" s="404"/>
      <c r="D12" s="404"/>
      <c r="E12" s="404"/>
      <c r="F12" s="404"/>
      <c r="G12" s="404"/>
      <c r="H12" s="404"/>
      <c r="I12" s="404"/>
      <c r="J12" s="404"/>
      <c r="K12" s="404"/>
      <c r="L12" s="404"/>
      <c r="M12" s="404"/>
      <c r="N12" s="404"/>
      <c r="O12" s="404"/>
    </row>
    <row r="13" spans="2:15" x14ac:dyDescent="0.25">
      <c r="B13" s="404" t="s">
        <v>497</v>
      </c>
      <c r="C13" s="404"/>
      <c r="D13" s="404"/>
      <c r="E13" s="404"/>
      <c r="F13" s="404"/>
      <c r="G13" s="404"/>
      <c r="H13" s="404"/>
      <c r="I13" s="404"/>
      <c r="J13" s="404"/>
      <c r="K13" s="404"/>
      <c r="L13" s="404"/>
      <c r="M13" s="404"/>
      <c r="N13" s="404"/>
      <c r="O13" s="404"/>
    </row>
    <row r="14" spans="2:15" x14ac:dyDescent="0.25">
      <c r="B14" s="404" t="s">
        <v>519</v>
      </c>
      <c r="C14" s="404"/>
      <c r="D14" s="404"/>
      <c r="E14" s="404"/>
      <c r="F14" s="404"/>
      <c r="G14" s="404"/>
      <c r="H14" s="404"/>
      <c r="I14" s="404"/>
      <c r="J14" s="404"/>
      <c r="K14" s="404"/>
      <c r="L14" s="404"/>
      <c r="M14" s="404"/>
      <c r="N14" s="404"/>
      <c r="O14" s="404"/>
    </row>
    <row r="15" spans="2:15" x14ac:dyDescent="0.25">
      <c r="B15" s="404" t="s">
        <v>518</v>
      </c>
      <c r="C15" s="404"/>
      <c r="D15" s="404"/>
      <c r="E15" s="404"/>
      <c r="F15" s="404"/>
      <c r="G15" s="404"/>
      <c r="H15" s="404"/>
      <c r="I15" s="404"/>
      <c r="J15" s="404"/>
      <c r="K15" s="404"/>
      <c r="L15" s="404"/>
      <c r="M15" s="404"/>
      <c r="N15" s="404"/>
      <c r="O15" s="404"/>
    </row>
    <row r="16" spans="2:15" x14ac:dyDescent="0.25">
      <c r="B16" s="404" t="s">
        <v>530</v>
      </c>
      <c r="C16" s="404"/>
      <c r="D16" s="404"/>
      <c r="E16" s="404"/>
      <c r="F16" s="404"/>
      <c r="G16" s="404"/>
      <c r="H16" s="404"/>
      <c r="I16" s="404"/>
      <c r="J16" s="404"/>
      <c r="K16" s="404"/>
      <c r="L16" s="404"/>
      <c r="M16" s="404"/>
      <c r="N16" s="404"/>
      <c r="O16" s="404"/>
    </row>
    <row r="17" spans="1:15" x14ac:dyDescent="0.25">
      <c r="B17" s="404" t="s">
        <v>529</v>
      </c>
      <c r="C17" s="404"/>
      <c r="D17" s="404"/>
      <c r="E17" s="404"/>
      <c r="F17" s="404"/>
      <c r="G17" s="404"/>
      <c r="H17" s="404"/>
      <c r="I17" s="404"/>
      <c r="J17" s="404"/>
      <c r="K17" s="404"/>
      <c r="L17" s="404"/>
      <c r="M17" s="404"/>
      <c r="N17" s="404"/>
      <c r="O17" s="404"/>
    </row>
    <row r="18" spans="1:15" x14ac:dyDescent="0.25">
      <c r="B18" s="404" t="s">
        <v>528</v>
      </c>
      <c r="C18" s="404"/>
      <c r="D18" s="404"/>
      <c r="E18" s="404"/>
      <c r="F18" s="404"/>
      <c r="G18" s="404"/>
      <c r="H18" s="404"/>
      <c r="I18" s="404"/>
      <c r="J18" s="404"/>
      <c r="K18" s="404"/>
      <c r="L18" s="404"/>
      <c r="M18" s="404"/>
      <c r="N18" s="404"/>
      <c r="O18" s="404"/>
    </row>
    <row r="19" spans="1:15" ht="31.5" customHeight="1" x14ac:dyDescent="0.25">
      <c r="A19" s="414" t="s">
        <v>402</v>
      </c>
      <c r="B19" s="414"/>
      <c r="C19" s="414"/>
      <c r="D19" s="414"/>
      <c r="E19" s="414"/>
      <c r="F19" s="414"/>
      <c r="G19" s="414"/>
      <c r="H19" s="414"/>
      <c r="I19" s="414"/>
      <c r="J19" s="414"/>
      <c r="K19" s="414"/>
      <c r="L19" s="414"/>
      <c r="M19" s="414"/>
      <c r="N19" s="414"/>
      <c r="O19" s="414"/>
    </row>
    <row r="20" spans="1:15" x14ac:dyDescent="0.25">
      <c r="G20" s="4"/>
      <c r="H20" s="4"/>
      <c r="I20" s="4"/>
      <c r="J20" s="4"/>
      <c r="K20" s="4"/>
      <c r="L20" s="4"/>
      <c r="M20" s="4"/>
      <c r="N20" s="4"/>
      <c r="O20" s="4" t="s">
        <v>185</v>
      </c>
    </row>
    <row r="21" spans="1:15" ht="15" customHeight="1" x14ac:dyDescent="0.25">
      <c r="A21" s="430" t="s">
        <v>5</v>
      </c>
      <c r="B21" s="433" t="s">
        <v>421</v>
      </c>
      <c r="C21" s="433" t="s">
        <v>60</v>
      </c>
      <c r="D21" s="416" t="s">
        <v>420</v>
      </c>
      <c r="E21" s="419" t="s">
        <v>213</v>
      </c>
      <c r="F21" s="420"/>
      <c r="G21" s="421"/>
      <c r="H21" s="436" t="s">
        <v>419</v>
      </c>
      <c r="I21" s="439" t="s">
        <v>213</v>
      </c>
      <c r="J21" s="440"/>
      <c r="K21" s="441"/>
      <c r="L21" s="415" t="s">
        <v>0</v>
      </c>
      <c r="M21" s="423" t="s">
        <v>213</v>
      </c>
      <c r="N21" s="424"/>
      <c r="O21" s="425"/>
    </row>
    <row r="22" spans="1:15" x14ac:dyDescent="0.25">
      <c r="A22" s="431"/>
      <c r="B22" s="434"/>
      <c r="C22" s="434"/>
      <c r="D22" s="417"/>
      <c r="E22" s="422" t="s">
        <v>214</v>
      </c>
      <c r="F22" s="426" t="s">
        <v>215</v>
      </c>
      <c r="G22" s="422" t="s">
        <v>216</v>
      </c>
      <c r="H22" s="437"/>
      <c r="I22" s="409" t="s">
        <v>214</v>
      </c>
      <c r="J22" s="428" t="s">
        <v>215</v>
      </c>
      <c r="K22" s="409" t="s">
        <v>216</v>
      </c>
      <c r="L22" s="415"/>
      <c r="M22" s="406" t="s">
        <v>214</v>
      </c>
      <c r="N22" s="407" t="s">
        <v>215</v>
      </c>
      <c r="O22" s="406" t="s">
        <v>216</v>
      </c>
    </row>
    <row r="23" spans="1:15" ht="70.5" customHeight="1" x14ac:dyDescent="0.25">
      <c r="A23" s="432"/>
      <c r="B23" s="435"/>
      <c r="C23" s="435"/>
      <c r="D23" s="418"/>
      <c r="E23" s="422"/>
      <c r="F23" s="427"/>
      <c r="G23" s="422"/>
      <c r="H23" s="438"/>
      <c r="I23" s="409"/>
      <c r="J23" s="429"/>
      <c r="K23" s="409"/>
      <c r="L23" s="415"/>
      <c r="M23" s="406"/>
      <c r="N23" s="408"/>
      <c r="O23" s="406"/>
    </row>
    <row r="24" spans="1:15" ht="15.95" customHeight="1" x14ac:dyDescent="0.25">
      <c r="A24" s="5" t="s">
        <v>78</v>
      </c>
      <c r="B24" s="410" t="s">
        <v>6</v>
      </c>
      <c r="C24" s="411"/>
      <c r="D24" s="411"/>
      <c r="E24" s="411"/>
      <c r="F24" s="411"/>
      <c r="G24" s="411"/>
      <c r="H24" s="411"/>
      <c r="I24" s="411"/>
      <c r="J24" s="411"/>
      <c r="K24" s="411"/>
      <c r="L24" s="411"/>
      <c r="M24" s="411"/>
      <c r="N24" s="411"/>
      <c r="O24" s="412"/>
    </row>
    <row r="25" spans="1:15" ht="15" customHeight="1" x14ac:dyDescent="0.25">
      <c r="A25" s="5" t="s">
        <v>198</v>
      </c>
      <c r="B25" s="12" t="s">
        <v>20</v>
      </c>
      <c r="C25" s="76" t="s">
        <v>9</v>
      </c>
      <c r="D25" s="194">
        <f>E25+F25+G25</f>
        <v>5764</v>
      </c>
      <c r="E25" s="194">
        <v>5474</v>
      </c>
      <c r="F25" s="194">
        <v>290</v>
      </c>
      <c r="G25" s="194"/>
      <c r="H25" s="195">
        <f>I25+J25+K25</f>
        <v>0</v>
      </c>
      <c r="I25" s="190"/>
      <c r="J25" s="190"/>
      <c r="K25" s="190"/>
      <c r="L25" s="77">
        <f>M25+N25+O25</f>
        <v>5764</v>
      </c>
      <c r="M25" s="8">
        <f>E25+I25</f>
        <v>5474</v>
      </c>
      <c r="N25" s="8">
        <f>F25+J25</f>
        <v>290</v>
      </c>
      <c r="O25" s="8">
        <f>G25+K25</f>
        <v>0</v>
      </c>
    </row>
    <row r="26" spans="1:15" x14ac:dyDescent="0.25">
      <c r="A26" s="9" t="s">
        <v>79</v>
      </c>
      <c r="B26" s="196" t="s">
        <v>418</v>
      </c>
      <c r="C26" s="7" t="s">
        <v>9</v>
      </c>
      <c r="D26" s="191">
        <f>E26+F26+G26</f>
        <v>2867</v>
      </c>
      <c r="E26" s="191">
        <v>2867</v>
      </c>
      <c r="F26" s="191"/>
      <c r="G26" s="191"/>
      <c r="H26" s="190"/>
      <c r="I26" s="190"/>
      <c r="J26" s="190"/>
      <c r="K26" s="190"/>
      <c r="L26" s="8">
        <f>M26+N26+O26</f>
        <v>2867</v>
      </c>
      <c r="M26" s="8">
        <f>E26+I26</f>
        <v>2867</v>
      </c>
      <c r="N26" s="8">
        <f>F26+J26</f>
        <v>0</v>
      </c>
      <c r="O26" s="8">
        <f>G26+K26</f>
        <v>0</v>
      </c>
    </row>
    <row r="27" spans="1:15" ht="15" customHeight="1" x14ac:dyDescent="0.25">
      <c r="A27" s="5" t="s">
        <v>80</v>
      </c>
      <c r="B27" s="6" t="s">
        <v>10</v>
      </c>
      <c r="C27" s="7" t="s">
        <v>9</v>
      </c>
      <c r="D27" s="191">
        <f>E27+F27+G27</f>
        <v>580</v>
      </c>
      <c r="E27" s="191">
        <v>580</v>
      </c>
      <c r="F27" s="191"/>
      <c r="G27" s="191"/>
      <c r="H27" s="190">
        <f>I27+J27+K27</f>
        <v>0</v>
      </c>
      <c r="I27" s="190"/>
      <c r="J27" s="190"/>
      <c r="K27" s="190"/>
      <c r="L27" s="8">
        <f>M27+N27+O27</f>
        <v>580</v>
      </c>
      <c r="M27" s="8">
        <f>E27+I27</f>
        <v>580</v>
      </c>
      <c r="N27" s="8">
        <f>F27+J27</f>
        <v>0</v>
      </c>
      <c r="O27" s="8">
        <f>G27+K27</f>
        <v>0</v>
      </c>
    </row>
    <row r="28" spans="1:15" ht="15" customHeight="1" x14ac:dyDescent="0.25">
      <c r="A28" s="5" t="s">
        <v>81</v>
      </c>
      <c r="B28" s="6" t="s">
        <v>11</v>
      </c>
      <c r="C28" s="7" t="s">
        <v>9</v>
      </c>
      <c r="D28" s="191">
        <f>E28+F28+G28</f>
        <v>464</v>
      </c>
      <c r="E28" s="191">
        <v>464</v>
      </c>
      <c r="F28" s="191"/>
      <c r="G28" s="191"/>
      <c r="H28" s="190">
        <f>I28+J28+K28</f>
        <v>0</v>
      </c>
      <c r="I28" s="190"/>
      <c r="J28" s="190"/>
      <c r="K28" s="190"/>
      <c r="L28" s="8">
        <f>M28+N28+O28</f>
        <v>464</v>
      </c>
      <c r="M28" s="8">
        <f>E28+I28</f>
        <v>464</v>
      </c>
      <c r="N28" s="8">
        <f>F28+J28</f>
        <v>0</v>
      </c>
      <c r="O28" s="8">
        <f>G28+K28</f>
        <v>0</v>
      </c>
    </row>
    <row r="29" spans="1:15" ht="15" customHeight="1" x14ac:dyDescent="0.25">
      <c r="A29" s="5" t="s">
        <v>82</v>
      </c>
      <c r="B29" s="6" t="s">
        <v>12</v>
      </c>
      <c r="C29" s="7" t="s">
        <v>9</v>
      </c>
      <c r="D29" s="191">
        <f>E29+F29+G29</f>
        <v>1304</v>
      </c>
      <c r="E29" s="191">
        <v>1304</v>
      </c>
      <c r="F29" s="191"/>
      <c r="G29" s="191"/>
      <c r="H29" s="190">
        <f>I29+J29+K29</f>
        <v>0</v>
      </c>
      <c r="I29" s="190"/>
      <c r="J29" s="190"/>
      <c r="K29" s="190"/>
      <c r="L29" s="8">
        <f>M29+N29+O29</f>
        <v>1304</v>
      </c>
      <c r="M29" s="8">
        <f>E29+I29</f>
        <v>1304</v>
      </c>
      <c r="N29" s="8">
        <f>F29+J29</f>
        <v>0</v>
      </c>
      <c r="O29" s="8">
        <f>G29+K29</f>
        <v>0</v>
      </c>
    </row>
    <row r="30" spans="1:15" ht="15" customHeight="1" x14ac:dyDescent="0.25">
      <c r="A30" s="9" t="s">
        <v>83</v>
      </c>
      <c r="B30" s="10" t="s">
        <v>14</v>
      </c>
      <c r="C30" s="7" t="s">
        <v>9</v>
      </c>
      <c r="D30" s="191">
        <f>E30+F30+G30</f>
        <v>724</v>
      </c>
      <c r="E30" s="191">
        <v>724</v>
      </c>
      <c r="F30" s="191"/>
      <c r="G30" s="191"/>
      <c r="H30" s="190">
        <f>I30+J30+K30</f>
        <v>0</v>
      </c>
      <c r="I30" s="190"/>
      <c r="J30" s="190"/>
      <c r="K30" s="190"/>
      <c r="L30" s="8">
        <f>M30+N30+O30</f>
        <v>724</v>
      </c>
      <c r="M30" s="8">
        <f>E30+I30</f>
        <v>724</v>
      </c>
      <c r="N30" s="8">
        <f>F30+J30</f>
        <v>0</v>
      </c>
      <c r="O30" s="8">
        <f>G30+K30</f>
        <v>0</v>
      </c>
    </row>
    <row r="31" spans="1:15" ht="15" customHeight="1" x14ac:dyDescent="0.25">
      <c r="A31" s="11" t="s">
        <v>84</v>
      </c>
      <c r="B31" s="12" t="s">
        <v>15</v>
      </c>
      <c r="C31" s="7" t="s">
        <v>9</v>
      </c>
      <c r="D31" s="191">
        <f>E31+F31+G31</f>
        <v>87</v>
      </c>
      <c r="E31" s="191">
        <v>87</v>
      </c>
      <c r="F31" s="191"/>
      <c r="G31" s="191"/>
      <c r="H31" s="190">
        <f>I31+J31+K31</f>
        <v>0</v>
      </c>
      <c r="I31" s="190"/>
      <c r="J31" s="190"/>
      <c r="K31" s="190"/>
      <c r="L31" s="8">
        <f>M31+N31+O31</f>
        <v>87</v>
      </c>
      <c r="M31" s="8">
        <f>E31+I31</f>
        <v>87</v>
      </c>
      <c r="N31" s="8">
        <f>F31+J31</f>
        <v>0</v>
      </c>
      <c r="O31" s="8">
        <f>G31+K31</f>
        <v>0</v>
      </c>
    </row>
    <row r="32" spans="1:15" ht="15" customHeight="1" x14ac:dyDescent="0.25">
      <c r="A32" s="5" t="s">
        <v>85</v>
      </c>
      <c r="B32" s="6" t="s">
        <v>16</v>
      </c>
      <c r="C32" s="7" t="s">
        <v>9</v>
      </c>
      <c r="D32" s="191">
        <f>E32+F32+G32</f>
        <v>4055</v>
      </c>
      <c r="E32" s="191">
        <v>4055</v>
      </c>
      <c r="F32" s="191"/>
      <c r="G32" s="191"/>
      <c r="H32" s="190">
        <f>I32+J32+K32</f>
        <v>0</v>
      </c>
      <c r="I32" s="190"/>
      <c r="J32" s="190"/>
      <c r="K32" s="190"/>
      <c r="L32" s="8">
        <f>M32+N32+O32</f>
        <v>4055</v>
      </c>
      <c r="M32" s="8">
        <f>E32+I32</f>
        <v>4055</v>
      </c>
      <c r="N32" s="8">
        <f>F32+J32</f>
        <v>0</v>
      </c>
      <c r="O32" s="8">
        <f>G32+K32</f>
        <v>0</v>
      </c>
    </row>
    <row r="33" spans="1:15" ht="15" customHeight="1" x14ac:dyDescent="0.25">
      <c r="A33" s="5" t="s">
        <v>86</v>
      </c>
      <c r="B33" s="6" t="s">
        <v>17</v>
      </c>
      <c r="C33" s="7" t="s">
        <v>9</v>
      </c>
      <c r="D33" s="191">
        <f>E33+F33+G33</f>
        <v>493</v>
      </c>
      <c r="E33" s="191">
        <v>493</v>
      </c>
      <c r="F33" s="191"/>
      <c r="G33" s="191"/>
      <c r="H33" s="190">
        <f>I33+J33+K33</f>
        <v>0</v>
      </c>
      <c r="I33" s="190"/>
      <c r="J33" s="190"/>
      <c r="K33" s="190"/>
      <c r="L33" s="8">
        <f>M33+N33+O33</f>
        <v>493</v>
      </c>
      <c r="M33" s="8">
        <f>E33+I33</f>
        <v>493</v>
      </c>
      <c r="N33" s="8">
        <f>F33+J33</f>
        <v>0</v>
      </c>
      <c r="O33" s="8">
        <f>G33+K33</f>
        <v>0</v>
      </c>
    </row>
    <row r="34" spans="1:15" ht="15" customHeight="1" x14ac:dyDescent="0.25">
      <c r="A34" s="5" t="s">
        <v>87</v>
      </c>
      <c r="B34" s="6" t="s">
        <v>18</v>
      </c>
      <c r="C34" s="7" t="s">
        <v>9</v>
      </c>
      <c r="D34" s="191">
        <f>E34+F34+G34</f>
        <v>754</v>
      </c>
      <c r="E34" s="191">
        <v>754</v>
      </c>
      <c r="F34" s="191"/>
      <c r="G34" s="191"/>
      <c r="H34" s="190">
        <f>I34+J34+K34</f>
        <v>0</v>
      </c>
      <c r="I34" s="190"/>
      <c r="J34" s="190"/>
      <c r="K34" s="190"/>
      <c r="L34" s="8">
        <f>M34+N34+O34</f>
        <v>754</v>
      </c>
      <c r="M34" s="8">
        <f>E34+I34</f>
        <v>754</v>
      </c>
      <c r="N34" s="8">
        <f>F34+J34</f>
        <v>0</v>
      </c>
      <c r="O34" s="8">
        <f>G34+K34</f>
        <v>0</v>
      </c>
    </row>
    <row r="35" spans="1:15" ht="15.95" customHeight="1" x14ac:dyDescent="0.25">
      <c r="A35" s="13" t="s">
        <v>88</v>
      </c>
      <c r="B35" s="1" t="s">
        <v>190</v>
      </c>
      <c r="C35" s="14"/>
      <c r="D35" s="189">
        <f>SUM(D25:D34)</f>
        <v>17092</v>
      </c>
      <c r="E35" s="189">
        <f>SUM(E25:E34)</f>
        <v>16802</v>
      </c>
      <c r="F35" s="189">
        <f>SUM(F25:F34)</f>
        <v>290</v>
      </c>
      <c r="G35" s="189">
        <f>SUM(G25:G34)</f>
        <v>0</v>
      </c>
      <c r="H35" s="188">
        <f>SUM(H25:H34)</f>
        <v>0</v>
      </c>
      <c r="I35" s="188">
        <f>SUM(I25:I34)</f>
        <v>0</v>
      </c>
      <c r="J35" s="188">
        <f>SUM(J25:J34)</f>
        <v>0</v>
      </c>
      <c r="K35" s="188">
        <f>SUM(K25:K34)</f>
        <v>0</v>
      </c>
      <c r="L35" s="1">
        <f>SUM(L25:L34)</f>
        <v>17092</v>
      </c>
      <c r="M35" s="1">
        <f>SUM(M25:M34)</f>
        <v>16802</v>
      </c>
      <c r="N35" s="1">
        <f>SUM(N25:N34)</f>
        <v>290</v>
      </c>
      <c r="O35" s="1">
        <f>SUM(O25:O34)</f>
        <v>0</v>
      </c>
    </row>
    <row r="36" spans="1:15" ht="15.95" customHeight="1" x14ac:dyDescent="0.25">
      <c r="A36" s="11" t="s">
        <v>89</v>
      </c>
      <c r="B36" s="413" t="s">
        <v>65</v>
      </c>
      <c r="C36" s="413"/>
      <c r="D36" s="413"/>
      <c r="E36" s="413"/>
      <c r="F36" s="413"/>
      <c r="G36" s="413"/>
      <c r="H36" s="413"/>
      <c r="I36" s="413"/>
      <c r="J36" s="413"/>
      <c r="K36" s="413"/>
      <c r="L36" s="413"/>
      <c r="M36" s="413"/>
      <c r="N36" s="413"/>
      <c r="O36" s="413"/>
    </row>
    <row r="37" spans="1:15" ht="15" customHeight="1" x14ac:dyDescent="0.25">
      <c r="A37" s="5" t="s">
        <v>90</v>
      </c>
      <c r="B37" s="12" t="s">
        <v>7</v>
      </c>
      <c r="C37" s="76" t="s">
        <v>22</v>
      </c>
      <c r="D37" s="194">
        <f>E37+F37+G37</f>
        <v>87</v>
      </c>
      <c r="E37" s="194">
        <v>87</v>
      </c>
      <c r="F37" s="194"/>
      <c r="G37" s="194"/>
      <c r="H37" s="195">
        <f>I37+J37+K37</f>
        <v>0</v>
      </c>
      <c r="I37" s="195"/>
      <c r="J37" s="195"/>
      <c r="K37" s="195"/>
      <c r="L37" s="77">
        <f>M37+N37+O37</f>
        <v>87</v>
      </c>
      <c r="M37" s="77">
        <f>E37+I37</f>
        <v>87</v>
      </c>
      <c r="N37" s="77">
        <f>F37+J37</f>
        <v>0</v>
      </c>
      <c r="O37" s="77">
        <f>G37+K37</f>
        <v>0</v>
      </c>
    </row>
    <row r="38" spans="1:15" ht="15" customHeight="1" x14ac:dyDescent="0.25">
      <c r="A38" s="5" t="s">
        <v>91</v>
      </c>
      <c r="B38" s="6" t="s">
        <v>10</v>
      </c>
      <c r="C38" s="7" t="s">
        <v>22</v>
      </c>
      <c r="D38" s="191">
        <f>E38+F38+G38</f>
        <v>985</v>
      </c>
      <c r="E38" s="191">
        <v>145</v>
      </c>
      <c r="F38" s="191">
        <v>840</v>
      </c>
      <c r="G38" s="191"/>
      <c r="H38" s="190">
        <f>I38+J38+K38</f>
        <v>0</v>
      </c>
      <c r="I38" s="190"/>
      <c r="J38" s="190"/>
      <c r="K38" s="190"/>
      <c r="L38" s="8">
        <f>M38+N38+O38</f>
        <v>985</v>
      </c>
      <c r="M38" s="8">
        <f>E38+I38</f>
        <v>145</v>
      </c>
      <c r="N38" s="8">
        <f>F38+J38</f>
        <v>840</v>
      </c>
      <c r="O38" s="8">
        <f>G38+K38</f>
        <v>0</v>
      </c>
    </row>
    <row r="39" spans="1:15" ht="15" customHeight="1" x14ac:dyDescent="0.25">
      <c r="A39" s="5" t="s">
        <v>92</v>
      </c>
      <c r="B39" s="6" t="s">
        <v>11</v>
      </c>
      <c r="C39" s="7" t="s">
        <v>22</v>
      </c>
      <c r="D39" s="191">
        <f>E39+F39+G39</f>
        <v>16942</v>
      </c>
      <c r="E39" s="191">
        <v>16218</v>
      </c>
      <c r="F39" s="191">
        <v>724</v>
      </c>
      <c r="G39" s="191"/>
      <c r="H39" s="190">
        <f>I39+J39+K39</f>
        <v>0</v>
      </c>
      <c r="I39" s="190"/>
      <c r="J39" s="190"/>
      <c r="K39" s="190"/>
      <c r="L39" s="8">
        <f>M39+N39+O39</f>
        <v>16942</v>
      </c>
      <c r="M39" s="8">
        <f>E39+I39</f>
        <v>16218</v>
      </c>
      <c r="N39" s="8">
        <f>F39+J39</f>
        <v>724</v>
      </c>
      <c r="O39" s="8">
        <f>G39+K39</f>
        <v>0</v>
      </c>
    </row>
    <row r="40" spans="1:15" ht="15" customHeight="1" x14ac:dyDescent="0.25">
      <c r="A40" s="5" t="s">
        <v>93</v>
      </c>
      <c r="B40" s="6" t="s">
        <v>12</v>
      </c>
      <c r="C40" s="7" t="s">
        <v>22</v>
      </c>
      <c r="D40" s="191">
        <f>E40+F40+G40</f>
        <v>811</v>
      </c>
      <c r="E40" s="191"/>
      <c r="F40" s="191">
        <v>811</v>
      </c>
      <c r="G40" s="191"/>
      <c r="H40" s="190">
        <f>I40+J40+K40</f>
        <v>0</v>
      </c>
      <c r="I40" s="190"/>
      <c r="J40" s="190"/>
      <c r="K40" s="190"/>
      <c r="L40" s="8">
        <f>M40+N40+O40</f>
        <v>811</v>
      </c>
      <c r="M40" s="8">
        <f>E40+I40</f>
        <v>0</v>
      </c>
      <c r="N40" s="8">
        <f>F40+J40</f>
        <v>811</v>
      </c>
      <c r="O40" s="8">
        <f>G40+K40</f>
        <v>0</v>
      </c>
    </row>
    <row r="41" spans="1:15" ht="15" customHeight="1" x14ac:dyDescent="0.25">
      <c r="A41" s="5" t="s">
        <v>94</v>
      </c>
      <c r="B41" s="6" t="s">
        <v>13</v>
      </c>
      <c r="C41" s="7" t="s">
        <v>22</v>
      </c>
      <c r="D41" s="191">
        <f>E41+F41+G41</f>
        <v>2027</v>
      </c>
      <c r="E41" s="191">
        <v>1737</v>
      </c>
      <c r="F41" s="191">
        <v>290</v>
      </c>
      <c r="G41" s="191"/>
      <c r="H41" s="190">
        <f>I41+J41+K41</f>
        <v>0</v>
      </c>
      <c r="I41" s="190"/>
      <c r="J41" s="190"/>
      <c r="K41" s="190"/>
      <c r="L41" s="8">
        <f>M41+N41+O41</f>
        <v>2027</v>
      </c>
      <c r="M41" s="8">
        <f>E41+I41</f>
        <v>1737</v>
      </c>
      <c r="N41" s="8">
        <f>F41+J41</f>
        <v>290</v>
      </c>
      <c r="O41" s="8">
        <f>G41+K41</f>
        <v>0</v>
      </c>
    </row>
    <row r="42" spans="1:15" ht="15" customHeight="1" x14ac:dyDescent="0.25">
      <c r="A42" s="9" t="s">
        <v>95</v>
      </c>
      <c r="B42" s="10" t="s">
        <v>14</v>
      </c>
      <c r="C42" s="7" t="s">
        <v>22</v>
      </c>
      <c r="D42" s="191">
        <f>E42+F42+G42</f>
        <v>3766</v>
      </c>
      <c r="E42" s="191">
        <v>1883</v>
      </c>
      <c r="F42" s="191">
        <v>1883</v>
      </c>
      <c r="G42" s="191"/>
      <c r="H42" s="190">
        <f>I42+J42+K42</f>
        <v>0</v>
      </c>
      <c r="I42" s="190"/>
      <c r="J42" s="190"/>
      <c r="K42" s="190"/>
      <c r="L42" s="8">
        <f>M42+N42+O42</f>
        <v>3766</v>
      </c>
      <c r="M42" s="8">
        <f>E42+I42</f>
        <v>1883</v>
      </c>
      <c r="N42" s="8">
        <f>F42+J42</f>
        <v>1883</v>
      </c>
      <c r="O42" s="8">
        <f>G42+K42</f>
        <v>0</v>
      </c>
    </row>
    <row r="43" spans="1:15" ht="15" customHeight="1" x14ac:dyDescent="0.25">
      <c r="A43" s="9" t="s">
        <v>96</v>
      </c>
      <c r="B43" s="12" t="s">
        <v>15</v>
      </c>
      <c r="C43" s="7" t="s">
        <v>22</v>
      </c>
      <c r="D43" s="191">
        <f>E43+F43+G43</f>
        <v>7289</v>
      </c>
      <c r="E43" s="191">
        <v>1854</v>
      </c>
      <c r="F43" s="191">
        <v>5435</v>
      </c>
      <c r="G43" s="191"/>
      <c r="H43" s="190">
        <f>I43+J43+K43</f>
        <v>0</v>
      </c>
      <c r="I43" s="190"/>
      <c r="J43" s="190"/>
      <c r="K43" s="190"/>
      <c r="L43" s="8">
        <f>M43+N43+O43</f>
        <v>7289</v>
      </c>
      <c r="M43" s="8">
        <f>E43+I43</f>
        <v>1854</v>
      </c>
      <c r="N43" s="8">
        <f>F43+J43</f>
        <v>5435</v>
      </c>
      <c r="O43" s="8">
        <f>G43+K43</f>
        <v>0</v>
      </c>
    </row>
    <row r="44" spans="1:15" ht="15" customHeight="1" x14ac:dyDescent="0.25">
      <c r="A44" s="5" t="s">
        <v>97</v>
      </c>
      <c r="B44" s="6" t="s">
        <v>16</v>
      </c>
      <c r="C44" s="7" t="s">
        <v>22</v>
      </c>
      <c r="D44" s="191">
        <f>E44+F44+G44</f>
        <v>8228</v>
      </c>
      <c r="E44" s="191">
        <v>5041</v>
      </c>
      <c r="F44" s="191">
        <v>3187</v>
      </c>
      <c r="G44" s="191"/>
      <c r="H44" s="190">
        <f>I44+J44+K44</f>
        <v>0</v>
      </c>
      <c r="I44" s="190"/>
      <c r="J44" s="190"/>
      <c r="K44" s="190"/>
      <c r="L44" s="8">
        <f>M44+N44+O44</f>
        <v>8228</v>
      </c>
      <c r="M44" s="8">
        <f>E44+I44</f>
        <v>5041</v>
      </c>
      <c r="N44" s="8">
        <f>F44+J44</f>
        <v>3187</v>
      </c>
      <c r="O44" s="8">
        <f>G44+K44</f>
        <v>0</v>
      </c>
    </row>
    <row r="45" spans="1:15" ht="15" customHeight="1" x14ac:dyDescent="0.25">
      <c r="A45" s="5" t="s">
        <v>98</v>
      </c>
      <c r="B45" s="6" t="s">
        <v>17</v>
      </c>
      <c r="C45" s="7" t="s">
        <v>22</v>
      </c>
      <c r="D45" s="191">
        <f>E45+F45+G45</f>
        <v>464</v>
      </c>
      <c r="E45" s="191">
        <v>58</v>
      </c>
      <c r="F45" s="191">
        <v>406</v>
      </c>
      <c r="G45" s="191"/>
      <c r="H45" s="190">
        <f>I45+J45+K45</f>
        <v>0</v>
      </c>
      <c r="I45" s="190"/>
      <c r="J45" s="190"/>
      <c r="K45" s="190"/>
      <c r="L45" s="8">
        <f>M45+N45+O45</f>
        <v>464</v>
      </c>
      <c r="M45" s="8">
        <f>E45+I45</f>
        <v>58</v>
      </c>
      <c r="N45" s="8">
        <f>F45+J45</f>
        <v>406</v>
      </c>
      <c r="O45" s="8">
        <f>G45+K45</f>
        <v>0</v>
      </c>
    </row>
    <row r="46" spans="1:15" ht="15" customHeight="1" x14ac:dyDescent="0.25">
      <c r="A46" s="5" t="s">
        <v>99</v>
      </c>
      <c r="B46" s="6" t="s">
        <v>18</v>
      </c>
      <c r="C46" s="7" t="s">
        <v>22</v>
      </c>
      <c r="D46" s="191">
        <f>E46+F46+G46</f>
        <v>2202</v>
      </c>
      <c r="E46" s="191">
        <v>985</v>
      </c>
      <c r="F46" s="191">
        <v>1217</v>
      </c>
      <c r="G46" s="191"/>
      <c r="H46" s="190">
        <f>I46+J46+K46</f>
        <v>0</v>
      </c>
      <c r="I46" s="190"/>
      <c r="J46" s="190"/>
      <c r="K46" s="190"/>
      <c r="L46" s="8">
        <f>M46+N46+O46</f>
        <v>2202</v>
      </c>
      <c r="M46" s="8">
        <f>E46+I46</f>
        <v>985</v>
      </c>
      <c r="N46" s="8">
        <f>F46+J46</f>
        <v>1217</v>
      </c>
      <c r="O46" s="8">
        <f>G46+K46</f>
        <v>0</v>
      </c>
    </row>
    <row r="47" spans="1:15" ht="15" customHeight="1" x14ac:dyDescent="0.25">
      <c r="A47" s="5" t="s">
        <v>100</v>
      </c>
      <c r="B47" s="6" t="s">
        <v>19</v>
      </c>
      <c r="C47" s="7" t="s">
        <v>22</v>
      </c>
      <c r="D47" s="191">
        <f>E47+F47+G47</f>
        <v>869</v>
      </c>
      <c r="E47" s="191"/>
      <c r="F47" s="191">
        <v>869</v>
      </c>
      <c r="G47" s="191"/>
      <c r="H47" s="190">
        <f>I47+J47+K47</f>
        <v>0</v>
      </c>
      <c r="I47" s="190"/>
      <c r="J47" s="190"/>
      <c r="K47" s="190"/>
      <c r="L47" s="8">
        <f>M47+N47+O47</f>
        <v>869</v>
      </c>
      <c r="M47" s="8">
        <f>E47+I47</f>
        <v>0</v>
      </c>
      <c r="N47" s="8">
        <f>F47+J47</f>
        <v>869</v>
      </c>
      <c r="O47" s="8">
        <f>G47+K47</f>
        <v>0</v>
      </c>
    </row>
    <row r="48" spans="1:15" ht="15.95" customHeight="1" x14ac:dyDescent="0.25">
      <c r="A48" s="13" t="s">
        <v>101</v>
      </c>
      <c r="B48" s="1" t="s">
        <v>191</v>
      </c>
      <c r="C48" s="15"/>
      <c r="D48" s="189">
        <f>SUM(D37:D47)</f>
        <v>43670</v>
      </c>
      <c r="E48" s="189">
        <f>SUM(E37:E47)</f>
        <v>28008</v>
      </c>
      <c r="F48" s="189">
        <f>SUM(F37:F47)</f>
        <v>15662</v>
      </c>
      <c r="G48" s="189">
        <f>SUM(G37:G47)</f>
        <v>0</v>
      </c>
      <c r="H48" s="188">
        <f>SUM(H37:H47)</f>
        <v>0</v>
      </c>
      <c r="I48" s="188">
        <f>SUM(I37:I47)</f>
        <v>0</v>
      </c>
      <c r="J48" s="188">
        <f>SUM(J37:J47)</f>
        <v>0</v>
      </c>
      <c r="K48" s="188">
        <f>SUM(K37:K47)</f>
        <v>0</v>
      </c>
      <c r="L48" s="1">
        <f>SUM(L37:L47)</f>
        <v>43670</v>
      </c>
      <c r="M48" s="1">
        <f>SUM(M37:M47)</f>
        <v>28008</v>
      </c>
      <c r="N48" s="1">
        <f>SUM(N37:N47)</f>
        <v>15662</v>
      </c>
      <c r="O48" s="1">
        <f>SUM(O37:O47)</f>
        <v>0</v>
      </c>
    </row>
    <row r="49" spans="1:15" ht="15.95" customHeight="1" x14ac:dyDescent="0.25">
      <c r="A49" s="11" t="s">
        <v>102</v>
      </c>
      <c r="B49" s="413" t="s">
        <v>69</v>
      </c>
      <c r="C49" s="413"/>
      <c r="D49" s="413"/>
      <c r="E49" s="413"/>
      <c r="F49" s="413"/>
      <c r="G49" s="413"/>
      <c r="H49" s="413"/>
      <c r="I49" s="413"/>
      <c r="J49" s="413"/>
      <c r="K49" s="413"/>
      <c r="L49" s="413"/>
      <c r="M49" s="413"/>
      <c r="N49" s="413"/>
      <c r="O49" s="413"/>
    </row>
    <row r="50" spans="1:15" ht="15" customHeight="1" x14ac:dyDescent="0.25">
      <c r="A50" s="5" t="s">
        <v>103</v>
      </c>
      <c r="B50" s="59" t="s">
        <v>20</v>
      </c>
      <c r="C50" s="76" t="s">
        <v>34</v>
      </c>
      <c r="D50" s="194">
        <f>E50+F50+G50</f>
        <v>99484</v>
      </c>
      <c r="E50" s="194">
        <v>99484</v>
      </c>
      <c r="F50" s="194"/>
      <c r="G50" s="194"/>
      <c r="H50" s="190">
        <f>I50+J50+K50</f>
        <v>0</v>
      </c>
      <c r="I50" s="190"/>
      <c r="J50" s="190"/>
      <c r="K50" s="190"/>
      <c r="L50" s="8">
        <f>M50+N50+O50</f>
        <v>99484</v>
      </c>
      <c r="M50" s="8">
        <f>E50+I50</f>
        <v>99484</v>
      </c>
      <c r="N50" s="8">
        <f>F50+J50</f>
        <v>0</v>
      </c>
      <c r="O50" s="8">
        <f>G50+K50</f>
        <v>0</v>
      </c>
    </row>
    <row r="51" spans="1:15" ht="15.95" customHeight="1" x14ac:dyDescent="0.25">
      <c r="A51" s="13" t="s">
        <v>104</v>
      </c>
      <c r="B51" s="17" t="s">
        <v>192</v>
      </c>
      <c r="C51" s="18"/>
      <c r="D51" s="189">
        <f>D50</f>
        <v>99484</v>
      </c>
      <c r="E51" s="189">
        <f>E50</f>
        <v>99484</v>
      </c>
      <c r="F51" s="189">
        <f>F50</f>
        <v>0</v>
      </c>
      <c r="G51" s="189">
        <f>G50</f>
        <v>0</v>
      </c>
      <c r="H51" s="188">
        <f>H50</f>
        <v>0</v>
      </c>
      <c r="I51" s="188">
        <f>I50</f>
        <v>0</v>
      </c>
      <c r="J51" s="188">
        <f>J50</f>
        <v>0</v>
      </c>
      <c r="K51" s="188">
        <f>K50</f>
        <v>0</v>
      </c>
      <c r="L51" s="1">
        <f>L50</f>
        <v>99484</v>
      </c>
      <c r="M51" s="1">
        <f>M50</f>
        <v>99484</v>
      </c>
      <c r="N51" s="1">
        <f>N50</f>
        <v>0</v>
      </c>
      <c r="O51" s="1">
        <f>O50</f>
        <v>0</v>
      </c>
    </row>
    <row r="52" spans="1:15" ht="15.95" customHeight="1" x14ac:dyDescent="0.25">
      <c r="A52" s="11" t="s">
        <v>105</v>
      </c>
      <c r="B52" s="413" t="s">
        <v>187</v>
      </c>
      <c r="C52" s="413"/>
      <c r="D52" s="413"/>
      <c r="E52" s="413"/>
      <c r="F52" s="413"/>
      <c r="G52" s="413"/>
      <c r="H52" s="413"/>
      <c r="I52" s="413"/>
      <c r="J52" s="413"/>
      <c r="K52" s="413"/>
      <c r="L52" s="413"/>
      <c r="M52" s="413"/>
      <c r="N52" s="413"/>
      <c r="O52" s="413"/>
    </row>
    <row r="53" spans="1:15" ht="15" customHeight="1" x14ac:dyDescent="0.25">
      <c r="A53" s="5" t="s">
        <v>106</v>
      </c>
      <c r="B53" s="19" t="s">
        <v>173</v>
      </c>
      <c r="C53" s="20" t="s">
        <v>57</v>
      </c>
      <c r="D53" s="191">
        <f>E53+F53+G53</f>
        <v>1825</v>
      </c>
      <c r="E53" s="191">
        <v>1738</v>
      </c>
      <c r="F53" s="191">
        <v>87</v>
      </c>
      <c r="G53" s="191"/>
      <c r="H53" s="190">
        <f>I53+J53+K53</f>
        <v>0</v>
      </c>
      <c r="I53" s="190"/>
      <c r="J53" s="190"/>
      <c r="K53" s="190"/>
      <c r="L53" s="8">
        <f>M53+N53+O53</f>
        <v>1825</v>
      </c>
      <c r="M53" s="8">
        <f>E53+I53</f>
        <v>1738</v>
      </c>
      <c r="N53" s="8">
        <f>F53+J53</f>
        <v>87</v>
      </c>
      <c r="O53" s="8">
        <f>G53+K53</f>
        <v>0</v>
      </c>
    </row>
    <row r="54" spans="1:15" ht="15" customHeight="1" x14ac:dyDescent="0.25">
      <c r="A54" s="5" t="s">
        <v>107</v>
      </c>
      <c r="B54" s="19" t="s">
        <v>181</v>
      </c>
      <c r="C54" s="20" t="s">
        <v>57</v>
      </c>
      <c r="D54" s="191">
        <f>E54+F54+G54</f>
        <v>6563</v>
      </c>
      <c r="E54" s="191"/>
      <c r="F54" s="191"/>
      <c r="G54" s="191">
        <v>6563</v>
      </c>
      <c r="H54" s="190">
        <f>I54+J54+K54</f>
        <v>0</v>
      </c>
      <c r="I54" s="190"/>
      <c r="J54" s="190"/>
      <c r="K54" s="190"/>
      <c r="L54" s="8">
        <f>M54+N54+O54</f>
        <v>6563</v>
      </c>
      <c r="M54" s="8">
        <f>E54+I54</f>
        <v>0</v>
      </c>
      <c r="N54" s="8">
        <f>F54+J54</f>
        <v>0</v>
      </c>
      <c r="O54" s="8">
        <f>G54+K54</f>
        <v>6563</v>
      </c>
    </row>
    <row r="55" spans="1:15" ht="15" customHeight="1" x14ac:dyDescent="0.25">
      <c r="A55" s="9" t="s">
        <v>108</v>
      </c>
      <c r="B55" s="10" t="s">
        <v>162</v>
      </c>
      <c r="C55" s="20" t="s">
        <v>57</v>
      </c>
      <c r="D55" s="191">
        <f>E55+F55+G55</f>
        <v>7327</v>
      </c>
      <c r="E55" s="191"/>
      <c r="F55" s="191">
        <v>7327</v>
      </c>
      <c r="G55" s="191"/>
      <c r="H55" s="190">
        <f>I55+J55+K55</f>
        <v>0</v>
      </c>
      <c r="I55" s="190"/>
      <c r="J55" s="190"/>
      <c r="K55" s="190"/>
      <c r="L55" s="8">
        <f>M55+N55+O55</f>
        <v>7327</v>
      </c>
      <c r="M55" s="8">
        <f>E55+I55</f>
        <v>0</v>
      </c>
      <c r="N55" s="8">
        <f>F55+J55</f>
        <v>7327</v>
      </c>
      <c r="O55" s="8">
        <f>G55+K55</f>
        <v>0</v>
      </c>
    </row>
    <row r="56" spans="1:15" ht="15" customHeight="1" x14ac:dyDescent="0.25">
      <c r="A56" s="11" t="s">
        <v>109</v>
      </c>
      <c r="B56" s="21" t="s">
        <v>417</v>
      </c>
      <c r="C56" s="20" t="s">
        <v>57</v>
      </c>
      <c r="D56" s="191">
        <f>E56+F56+G56</f>
        <v>5797</v>
      </c>
      <c r="E56" s="191"/>
      <c r="F56" s="191"/>
      <c r="G56" s="191">
        <v>5797</v>
      </c>
      <c r="H56" s="190">
        <f>I56+J56+K56</f>
        <v>0</v>
      </c>
      <c r="I56" s="190"/>
      <c r="J56" s="190"/>
      <c r="K56" s="190"/>
      <c r="L56" s="8">
        <f>M56+N56+O56</f>
        <v>5797</v>
      </c>
      <c r="M56" s="8">
        <f>E56+I56</f>
        <v>0</v>
      </c>
      <c r="N56" s="8">
        <f>F56+J56</f>
        <v>0</v>
      </c>
      <c r="O56" s="8">
        <f>G56+K56</f>
        <v>5797</v>
      </c>
    </row>
    <row r="57" spans="1:15" ht="15" customHeight="1" x14ac:dyDescent="0.25">
      <c r="A57" s="5" t="s">
        <v>110</v>
      </c>
      <c r="B57" s="19" t="s">
        <v>45</v>
      </c>
      <c r="C57" s="20" t="s">
        <v>57</v>
      </c>
      <c r="D57" s="191">
        <f>E57+F57+G57</f>
        <v>2278</v>
      </c>
      <c r="E57" s="191"/>
      <c r="F57" s="191"/>
      <c r="G57" s="191">
        <v>2278</v>
      </c>
      <c r="H57" s="190">
        <f>I57+J57+K57</f>
        <v>0</v>
      </c>
      <c r="I57" s="190"/>
      <c r="J57" s="190"/>
      <c r="K57" s="190"/>
      <c r="L57" s="8">
        <f>M57+N57+O57</f>
        <v>2278</v>
      </c>
      <c r="M57" s="8">
        <f>E57+I57</f>
        <v>0</v>
      </c>
      <c r="N57" s="8">
        <f>F57+J57</f>
        <v>0</v>
      </c>
      <c r="O57" s="8">
        <f>G57+K57</f>
        <v>2278</v>
      </c>
    </row>
    <row r="58" spans="1:15" ht="15" customHeight="1" x14ac:dyDescent="0.25">
      <c r="A58" s="5" t="s">
        <v>111</v>
      </c>
      <c r="B58" s="19" t="s">
        <v>165</v>
      </c>
      <c r="C58" s="7" t="s">
        <v>57</v>
      </c>
      <c r="D58" s="191">
        <f>E58+F58+G58</f>
        <v>33552</v>
      </c>
      <c r="E58" s="191">
        <v>1398</v>
      </c>
      <c r="F58" s="191">
        <v>28962</v>
      </c>
      <c r="G58" s="191">
        <v>3192</v>
      </c>
      <c r="H58" s="190">
        <f>I58+J58+K58</f>
        <v>300</v>
      </c>
      <c r="I58" s="190"/>
      <c r="J58" s="190"/>
      <c r="K58" s="190">
        <v>300</v>
      </c>
      <c r="L58" s="8">
        <f>M58+N58+O58</f>
        <v>33852</v>
      </c>
      <c r="M58" s="8">
        <f>E58+I58</f>
        <v>1398</v>
      </c>
      <c r="N58" s="8">
        <f>F58+J58</f>
        <v>28962</v>
      </c>
      <c r="O58" s="8">
        <f>G58+K58</f>
        <v>3492</v>
      </c>
    </row>
    <row r="59" spans="1:15" ht="15" customHeight="1" x14ac:dyDescent="0.25">
      <c r="A59" s="5" t="s">
        <v>112</v>
      </c>
      <c r="B59" s="19" t="s">
        <v>164</v>
      </c>
      <c r="C59" s="7" t="s">
        <v>57</v>
      </c>
      <c r="D59" s="191">
        <f>E59+F59+G59</f>
        <v>1449</v>
      </c>
      <c r="E59" s="191">
        <v>869</v>
      </c>
      <c r="F59" s="191">
        <v>580</v>
      </c>
      <c r="G59" s="191"/>
      <c r="H59" s="190">
        <f>I59+J59+K59</f>
        <v>0</v>
      </c>
      <c r="I59" s="190"/>
      <c r="J59" s="190"/>
      <c r="K59" s="190"/>
      <c r="L59" s="8">
        <f>M59+N59+O59</f>
        <v>1449</v>
      </c>
      <c r="M59" s="8">
        <f>E59+I59</f>
        <v>869</v>
      </c>
      <c r="N59" s="8">
        <f>F59+J59</f>
        <v>580</v>
      </c>
      <c r="O59" s="8">
        <f>G59+K59</f>
        <v>0</v>
      </c>
    </row>
    <row r="60" spans="1:15" ht="15" customHeight="1" x14ac:dyDescent="0.25">
      <c r="A60" s="25" t="s">
        <v>113</v>
      </c>
      <c r="B60" s="355" t="s">
        <v>502</v>
      </c>
      <c r="C60" s="7" t="s">
        <v>57</v>
      </c>
      <c r="D60" s="191">
        <f>E60+F60+G60</f>
        <v>1738</v>
      </c>
      <c r="E60" s="191">
        <v>1738</v>
      </c>
      <c r="F60" s="191"/>
      <c r="G60" s="191"/>
      <c r="H60" s="190">
        <f>I60+J60+K60</f>
        <v>0</v>
      </c>
      <c r="I60" s="190"/>
      <c r="J60" s="190"/>
      <c r="K60" s="190"/>
      <c r="L60" s="8">
        <f>M60+N60+O60</f>
        <v>1738</v>
      </c>
      <c r="M60" s="8">
        <f>E60+I60</f>
        <v>1738</v>
      </c>
      <c r="N60" s="8">
        <f>F60+J60</f>
        <v>0</v>
      </c>
      <c r="O60" s="8">
        <f>G60+K60</f>
        <v>0</v>
      </c>
    </row>
    <row r="61" spans="1:15" ht="15" customHeight="1" x14ac:dyDescent="0.25">
      <c r="A61" s="25" t="s">
        <v>114</v>
      </c>
      <c r="B61" s="354" t="s">
        <v>52</v>
      </c>
      <c r="C61" s="20" t="s">
        <v>57</v>
      </c>
      <c r="D61" s="191">
        <f>E61+F61+G61</f>
        <v>2922</v>
      </c>
      <c r="E61" s="191"/>
      <c r="F61" s="191"/>
      <c r="G61" s="191">
        <v>2922</v>
      </c>
      <c r="H61" s="190">
        <f>I61+J61+K61</f>
        <v>260</v>
      </c>
      <c r="I61" s="190"/>
      <c r="J61" s="190"/>
      <c r="K61" s="190">
        <v>260</v>
      </c>
      <c r="L61" s="8">
        <f>M61+N61+O61</f>
        <v>3182</v>
      </c>
      <c r="M61" s="8">
        <f>E61+I61</f>
        <v>0</v>
      </c>
      <c r="N61" s="8">
        <f>F61+J61</f>
        <v>0</v>
      </c>
      <c r="O61" s="8">
        <f>G61+K61</f>
        <v>3182</v>
      </c>
    </row>
    <row r="62" spans="1:15" ht="15" customHeight="1" x14ac:dyDescent="0.25">
      <c r="A62" s="25" t="s">
        <v>115</v>
      </c>
      <c r="B62" s="354" t="s">
        <v>179</v>
      </c>
      <c r="C62" s="20" t="s">
        <v>57</v>
      </c>
      <c r="D62" s="191">
        <f>E62+F62+G62</f>
        <v>1400</v>
      </c>
      <c r="E62" s="191"/>
      <c r="F62" s="191"/>
      <c r="G62" s="191">
        <v>1400</v>
      </c>
      <c r="H62" s="190">
        <f>I62+J62+K62</f>
        <v>0</v>
      </c>
      <c r="I62" s="190"/>
      <c r="J62" s="190"/>
      <c r="K62" s="190"/>
      <c r="L62" s="8">
        <f>M62+N62+O62</f>
        <v>1400</v>
      </c>
      <c r="M62" s="8">
        <f>E62+I62</f>
        <v>0</v>
      </c>
      <c r="N62" s="8">
        <f>F62+J62</f>
        <v>0</v>
      </c>
      <c r="O62" s="8">
        <f>G62+K62</f>
        <v>1400</v>
      </c>
    </row>
    <row r="63" spans="1:15" ht="15" customHeight="1" x14ac:dyDescent="0.25">
      <c r="A63" s="25" t="s">
        <v>116</v>
      </c>
      <c r="B63" s="355" t="s">
        <v>501</v>
      </c>
      <c r="C63" s="20" t="s">
        <v>57</v>
      </c>
      <c r="D63" s="191">
        <f>E63+F63+G63</f>
        <v>4679</v>
      </c>
      <c r="E63" s="191"/>
      <c r="F63" s="191"/>
      <c r="G63" s="191">
        <v>4679</v>
      </c>
      <c r="H63" s="190">
        <f>I63+J63+K63</f>
        <v>0</v>
      </c>
      <c r="I63" s="190"/>
      <c r="J63" s="190"/>
      <c r="K63" s="190"/>
      <c r="L63" s="8">
        <f>M63+N63+O63</f>
        <v>4679</v>
      </c>
      <c r="M63" s="8">
        <f>E63+I63</f>
        <v>0</v>
      </c>
      <c r="N63" s="8">
        <f>F63+J63</f>
        <v>0</v>
      </c>
      <c r="O63" s="8">
        <f>G63+K63</f>
        <v>4679</v>
      </c>
    </row>
    <row r="64" spans="1:15" ht="15" customHeight="1" x14ac:dyDescent="0.25">
      <c r="A64" s="25" t="s">
        <v>168</v>
      </c>
      <c r="B64" s="355" t="s">
        <v>70</v>
      </c>
      <c r="C64" s="20" t="s">
        <v>57</v>
      </c>
      <c r="D64" s="191">
        <f>E64+F64+G64</f>
        <v>5730</v>
      </c>
      <c r="E64" s="191"/>
      <c r="F64" s="191"/>
      <c r="G64" s="191">
        <v>5730</v>
      </c>
      <c r="H64" s="190">
        <f>I64+J64+K64</f>
        <v>0</v>
      </c>
      <c r="I64" s="190"/>
      <c r="J64" s="190"/>
      <c r="K64" s="190"/>
      <c r="L64" s="8">
        <f>M64+N64+O64</f>
        <v>5730</v>
      </c>
      <c r="M64" s="8">
        <f>E64+I64</f>
        <v>0</v>
      </c>
      <c r="N64" s="8">
        <f>F64+J64</f>
        <v>0</v>
      </c>
      <c r="O64" s="8">
        <f>G64+K64</f>
        <v>5730</v>
      </c>
    </row>
    <row r="65" spans="1:15" ht="15" customHeight="1" x14ac:dyDescent="0.25">
      <c r="A65" s="25" t="s">
        <v>169</v>
      </c>
      <c r="B65" s="355" t="s">
        <v>44</v>
      </c>
      <c r="C65" s="20" t="s">
        <v>57</v>
      </c>
      <c r="D65" s="191">
        <f>E65+F65+G65</f>
        <v>24312</v>
      </c>
      <c r="E65" s="191"/>
      <c r="F65" s="191"/>
      <c r="G65" s="191">
        <v>24312</v>
      </c>
      <c r="H65" s="190">
        <f>I65+J65+K65</f>
        <v>0</v>
      </c>
      <c r="I65" s="190"/>
      <c r="J65" s="190"/>
      <c r="K65" s="190"/>
      <c r="L65" s="8">
        <f>M65+N65+O65</f>
        <v>24312</v>
      </c>
      <c r="M65" s="8">
        <f>E65+I65</f>
        <v>0</v>
      </c>
      <c r="N65" s="8">
        <f>F65+J65</f>
        <v>0</v>
      </c>
      <c r="O65" s="8">
        <f>G65+K65</f>
        <v>24312</v>
      </c>
    </row>
    <row r="66" spans="1:15" ht="15" customHeight="1" x14ac:dyDescent="0.25">
      <c r="A66" s="25" t="s">
        <v>117</v>
      </c>
      <c r="B66" s="355" t="s">
        <v>500</v>
      </c>
      <c r="C66" s="20" t="s">
        <v>57</v>
      </c>
      <c r="D66" s="191">
        <f>E66+F66+G66</f>
        <v>2671</v>
      </c>
      <c r="E66" s="191"/>
      <c r="F66" s="191"/>
      <c r="G66" s="191">
        <v>2671</v>
      </c>
      <c r="H66" s="190">
        <f>I66+J66+K66</f>
        <v>0</v>
      </c>
      <c r="I66" s="190"/>
      <c r="J66" s="190"/>
      <c r="K66" s="190"/>
      <c r="L66" s="8">
        <f>M66+N66+O66</f>
        <v>2671</v>
      </c>
      <c r="M66" s="8">
        <f>E66+I66</f>
        <v>0</v>
      </c>
      <c r="N66" s="8">
        <f>F66+J66</f>
        <v>0</v>
      </c>
      <c r="O66" s="8">
        <f>G66+K66</f>
        <v>2671</v>
      </c>
    </row>
    <row r="67" spans="1:15" ht="15" customHeight="1" x14ac:dyDescent="0.25">
      <c r="A67" s="25" t="s">
        <v>170</v>
      </c>
      <c r="B67" s="354" t="s">
        <v>43</v>
      </c>
      <c r="C67" s="20" t="s">
        <v>57</v>
      </c>
      <c r="D67" s="191">
        <f>E67+F67+G67</f>
        <v>21904</v>
      </c>
      <c r="E67" s="191"/>
      <c r="F67" s="191"/>
      <c r="G67" s="191">
        <v>21904</v>
      </c>
      <c r="H67" s="190">
        <f>I67+J67+K67</f>
        <v>0</v>
      </c>
      <c r="I67" s="190"/>
      <c r="J67" s="190"/>
      <c r="K67" s="190"/>
      <c r="L67" s="8">
        <f>M67+N67+O67</f>
        <v>21904</v>
      </c>
      <c r="M67" s="8">
        <f>E67+I67</f>
        <v>0</v>
      </c>
      <c r="N67" s="8">
        <f>F67+J67</f>
        <v>0</v>
      </c>
      <c r="O67" s="8">
        <f>G67+K67</f>
        <v>21904</v>
      </c>
    </row>
    <row r="68" spans="1:15" ht="15" customHeight="1" x14ac:dyDescent="0.25">
      <c r="A68" s="5" t="s">
        <v>171</v>
      </c>
      <c r="B68" s="19" t="s">
        <v>174</v>
      </c>
      <c r="C68" s="20" t="s">
        <v>57</v>
      </c>
      <c r="D68" s="191">
        <f>E68+F68+G68</f>
        <v>10015</v>
      </c>
      <c r="E68" s="191">
        <v>2317</v>
      </c>
      <c r="F68" s="191"/>
      <c r="G68" s="191">
        <v>7698</v>
      </c>
      <c r="H68" s="190">
        <f>I68+J68+K68</f>
        <v>0</v>
      </c>
      <c r="I68" s="190"/>
      <c r="J68" s="190"/>
      <c r="K68" s="190"/>
      <c r="L68" s="8">
        <f>M68+N68+O68</f>
        <v>10015</v>
      </c>
      <c r="M68" s="8">
        <f>E68+I68</f>
        <v>2317</v>
      </c>
      <c r="N68" s="8">
        <f>F68+J68</f>
        <v>0</v>
      </c>
      <c r="O68" s="8">
        <f>G68+K68</f>
        <v>7698</v>
      </c>
    </row>
    <row r="69" spans="1:15" ht="15" customHeight="1" x14ac:dyDescent="0.25">
      <c r="A69" s="5" t="s">
        <v>118</v>
      </c>
      <c r="B69" s="19" t="s">
        <v>166</v>
      </c>
      <c r="C69" s="20" t="s">
        <v>57</v>
      </c>
      <c r="D69" s="191">
        <f>E69+F69+G69</f>
        <v>57941</v>
      </c>
      <c r="E69" s="191"/>
      <c r="F69" s="191"/>
      <c r="G69" s="191">
        <v>57941</v>
      </c>
      <c r="H69" s="190">
        <f>I69+J69+K69</f>
        <v>0</v>
      </c>
      <c r="I69" s="190"/>
      <c r="J69" s="190"/>
      <c r="K69" s="190"/>
      <c r="L69" s="8">
        <f>M69+N69+O69</f>
        <v>57941</v>
      </c>
      <c r="M69" s="8">
        <f>E69+I69</f>
        <v>0</v>
      </c>
      <c r="N69" s="8">
        <f>F69+J69</f>
        <v>0</v>
      </c>
      <c r="O69" s="8">
        <f>G69+K69</f>
        <v>57941</v>
      </c>
    </row>
    <row r="70" spans="1:15" ht="15" customHeight="1" x14ac:dyDescent="0.25">
      <c r="A70" s="5" t="s">
        <v>119</v>
      </c>
      <c r="B70" s="19" t="s">
        <v>36</v>
      </c>
      <c r="C70" s="20" t="s">
        <v>57</v>
      </c>
      <c r="D70" s="191">
        <f>E70+F70+G70</f>
        <v>33475</v>
      </c>
      <c r="E70" s="191"/>
      <c r="F70" s="191"/>
      <c r="G70" s="191">
        <v>33475</v>
      </c>
      <c r="H70" s="190">
        <f>I70+J70+K70</f>
        <v>0</v>
      </c>
      <c r="I70" s="190"/>
      <c r="J70" s="190"/>
      <c r="K70" s="190"/>
      <c r="L70" s="8">
        <f>M70+N70+O70</f>
        <v>33475</v>
      </c>
      <c r="M70" s="8">
        <f>E70+I70</f>
        <v>0</v>
      </c>
      <c r="N70" s="8">
        <f>F70+J70</f>
        <v>0</v>
      </c>
      <c r="O70" s="8">
        <f>G70+K70</f>
        <v>33475</v>
      </c>
    </row>
    <row r="71" spans="1:15" ht="15" customHeight="1" x14ac:dyDescent="0.25">
      <c r="A71" s="5" t="s">
        <v>120</v>
      </c>
      <c r="B71" s="19" t="s">
        <v>38</v>
      </c>
      <c r="C71" s="20" t="s">
        <v>57</v>
      </c>
      <c r="D71" s="191">
        <f>E71+F71+G71</f>
        <v>32467</v>
      </c>
      <c r="E71" s="191"/>
      <c r="F71" s="191"/>
      <c r="G71" s="191">
        <v>32467</v>
      </c>
      <c r="H71" s="190">
        <f>I71+J71+K71</f>
        <v>0</v>
      </c>
      <c r="I71" s="190"/>
      <c r="J71" s="190"/>
      <c r="K71" s="190"/>
      <c r="L71" s="8">
        <f>M71+N71+O71</f>
        <v>32467</v>
      </c>
      <c r="M71" s="8">
        <f>E71+I71</f>
        <v>0</v>
      </c>
      <c r="N71" s="8">
        <f>F71+J71</f>
        <v>0</v>
      </c>
      <c r="O71" s="8">
        <f>G71+K71</f>
        <v>32467</v>
      </c>
    </row>
    <row r="72" spans="1:15" ht="15" customHeight="1" x14ac:dyDescent="0.25">
      <c r="A72" s="5" t="s">
        <v>121</v>
      </c>
      <c r="B72" s="19" t="s">
        <v>40</v>
      </c>
      <c r="C72" s="20" t="s">
        <v>57</v>
      </c>
      <c r="D72" s="191">
        <f>E72+F72+G72</f>
        <v>72516</v>
      </c>
      <c r="E72" s="191"/>
      <c r="F72" s="191"/>
      <c r="G72" s="191">
        <v>72516</v>
      </c>
      <c r="H72" s="190">
        <f>I72+J72+K72</f>
        <v>0</v>
      </c>
      <c r="I72" s="190"/>
      <c r="J72" s="190"/>
      <c r="K72" s="190"/>
      <c r="L72" s="8">
        <f>M72+N72+O72</f>
        <v>72516</v>
      </c>
      <c r="M72" s="8">
        <f>E72+I72</f>
        <v>0</v>
      </c>
      <c r="N72" s="8">
        <f>F72+J72</f>
        <v>0</v>
      </c>
      <c r="O72" s="8">
        <f>G72+K72</f>
        <v>72516</v>
      </c>
    </row>
    <row r="73" spans="1:15" ht="15" customHeight="1" x14ac:dyDescent="0.25">
      <c r="A73" s="5" t="s">
        <v>122</v>
      </c>
      <c r="B73" s="19" t="s">
        <v>39</v>
      </c>
      <c r="C73" s="20" t="s">
        <v>57</v>
      </c>
      <c r="D73" s="191">
        <f>E73+F73+G73</f>
        <v>34183</v>
      </c>
      <c r="E73" s="191"/>
      <c r="F73" s="191"/>
      <c r="G73" s="191">
        <v>34183</v>
      </c>
      <c r="H73" s="190">
        <f>I73+J73+K73</f>
        <v>0</v>
      </c>
      <c r="I73" s="190"/>
      <c r="J73" s="190"/>
      <c r="K73" s="190"/>
      <c r="L73" s="8">
        <f>M73+N73+O73</f>
        <v>34183</v>
      </c>
      <c r="M73" s="8">
        <f>E73+I73</f>
        <v>0</v>
      </c>
      <c r="N73" s="8">
        <f>F73+J73</f>
        <v>0</v>
      </c>
      <c r="O73" s="8">
        <f>G73+K73</f>
        <v>34183</v>
      </c>
    </row>
    <row r="74" spans="1:15" ht="15" customHeight="1" x14ac:dyDescent="0.25">
      <c r="A74" s="5" t="s">
        <v>180</v>
      </c>
      <c r="B74" s="16" t="s">
        <v>37</v>
      </c>
      <c r="C74" s="7" t="s">
        <v>57</v>
      </c>
      <c r="D74" s="191">
        <f>E74+F74+G74</f>
        <v>55947</v>
      </c>
      <c r="E74" s="191"/>
      <c r="F74" s="191"/>
      <c r="G74" s="191">
        <v>55947</v>
      </c>
      <c r="H74" s="190">
        <f>I74+J74+K74</f>
        <v>0</v>
      </c>
      <c r="I74" s="190"/>
      <c r="J74" s="190"/>
      <c r="K74" s="190"/>
      <c r="L74" s="8">
        <f>M74+N74+O74</f>
        <v>55947</v>
      </c>
      <c r="M74" s="8">
        <f>E74+I74</f>
        <v>0</v>
      </c>
      <c r="N74" s="8">
        <f>F74+J74</f>
        <v>0</v>
      </c>
      <c r="O74" s="8">
        <f>G74+K74</f>
        <v>55947</v>
      </c>
    </row>
    <row r="75" spans="1:15" ht="15" customHeight="1" x14ac:dyDescent="0.25">
      <c r="A75" s="5" t="s">
        <v>123</v>
      </c>
      <c r="B75" s="23" t="s">
        <v>41</v>
      </c>
      <c r="C75" s="7" t="s">
        <v>57</v>
      </c>
      <c r="D75" s="191">
        <f>E75+F75+G75</f>
        <v>9185</v>
      </c>
      <c r="E75" s="191"/>
      <c r="F75" s="191"/>
      <c r="G75" s="191">
        <v>9185</v>
      </c>
      <c r="H75" s="190">
        <f>I75+J75+K75</f>
        <v>0</v>
      </c>
      <c r="I75" s="190"/>
      <c r="J75" s="190"/>
      <c r="K75" s="190"/>
      <c r="L75" s="8">
        <f>M75+N75+O75</f>
        <v>9185</v>
      </c>
      <c r="M75" s="8">
        <f>E75+I75</f>
        <v>0</v>
      </c>
      <c r="N75" s="8">
        <f>F75+J75</f>
        <v>0</v>
      </c>
      <c r="O75" s="8">
        <f>G75+K75</f>
        <v>9185</v>
      </c>
    </row>
    <row r="76" spans="1:15" ht="15" customHeight="1" x14ac:dyDescent="0.25">
      <c r="A76" s="5" t="s">
        <v>124</v>
      </c>
      <c r="B76" s="23" t="s">
        <v>42</v>
      </c>
      <c r="C76" s="7" t="s">
        <v>57</v>
      </c>
      <c r="D76" s="191">
        <f>E76+F76+G76</f>
        <v>15391</v>
      </c>
      <c r="E76" s="191"/>
      <c r="F76" s="191"/>
      <c r="G76" s="191">
        <v>15391</v>
      </c>
      <c r="H76" s="190">
        <f>I76+J76+K76</f>
        <v>0</v>
      </c>
      <c r="I76" s="190"/>
      <c r="J76" s="190"/>
      <c r="K76" s="190"/>
      <c r="L76" s="8">
        <f>M76+N76+O76</f>
        <v>15391</v>
      </c>
      <c r="M76" s="8">
        <f>E76+I76</f>
        <v>0</v>
      </c>
      <c r="N76" s="8">
        <f>F76+J76</f>
        <v>0</v>
      </c>
      <c r="O76" s="8">
        <f>G76+K76</f>
        <v>15391</v>
      </c>
    </row>
    <row r="77" spans="1:15" ht="15" customHeight="1" x14ac:dyDescent="0.25">
      <c r="A77" s="5" t="s">
        <v>125</v>
      </c>
      <c r="B77" s="16" t="s">
        <v>55</v>
      </c>
      <c r="C77" s="7" t="s">
        <v>57</v>
      </c>
      <c r="D77" s="191">
        <f>E77+F77+G77</f>
        <v>2984</v>
      </c>
      <c r="E77" s="191"/>
      <c r="F77" s="191">
        <v>29</v>
      </c>
      <c r="G77" s="191">
        <v>2955</v>
      </c>
      <c r="H77" s="190">
        <f>I77+J77+K77</f>
        <v>0</v>
      </c>
      <c r="I77" s="190"/>
      <c r="J77" s="190"/>
      <c r="K77" s="190"/>
      <c r="L77" s="8">
        <f>M77+N77+O77</f>
        <v>2984</v>
      </c>
      <c r="M77" s="8">
        <f>E77+I77</f>
        <v>0</v>
      </c>
      <c r="N77" s="8">
        <f>F77+J77</f>
        <v>29</v>
      </c>
      <c r="O77" s="8">
        <f>G77+K77</f>
        <v>2955</v>
      </c>
    </row>
    <row r="78" spans="1:15" ht="15" customHeight="1" x14ac:dyDescent="0.25">
      <c r="A78" s="5" t="s">
        <v>126</v>
      </c>
      <c r="B78" s="16" t="s">
        <v>54</v>
      </c>
      <c r="C78" s="7" t="s">
        <v>57</v>
      </c>
      <c r="D78" s="191">
        <f>E78+F78+G78</f>
        <v>47310</v>
      </c>
      <c r="E78" s="191"/>
      <c r="F78" s="191">
        <v>348</v>
      </c>
      <c r="G78" s="191">
        <v>46962</v>
      </c>
      <c r="H78" s="190">
        <f>I78+J78+K78</f>
        <v>0</v>
      </c>
      <c r="I78" s="190"/>
      <c r="J78" s="190"/>
      <c r="K78" s="190"/>
      <c r="L78" s="8">
        <f>M78+N78+O78</f>
        <v>47310</v>
      </c>
      <c r="M78" s="8">
        <f>E78+I78</f>
        <v>0</v>
      </c>
      <c r="N78" s="8">
        <f>F78+J78</f>
        <v>348</v>
      </c>
      <c r="O78" s="8">
        <f>G78+K78</f>
        <v>46962</v>
      </c>
    </row>
    <row r="79" spans="1:15" ht="15" customHeight="1" x14ac:dyDescent="0.25">
      <c r="A79" s="5" t="s">
        <v>127</v>
      </c>
      <c r="B79" s="16" t="s">
        <v>72</v>
      </c>
      <c r="C79" s="7" t="s">
        <v>57</v>
      </c>
      <c r="D79" s="191">
        <f>E79+F79+G79</f>
        <v>7937</v>
      </c>
      <c r="E79" s="191"/>
      <c r="F79" s="191"/>
      <c r="G79" s="191">
        <v>7937</v>
      </c>
      <c r="H79" s="190">
        <f>I79+J79+K79</f>
        <v>0</v>
      </c>
      <c r="I79" s="190"/>
      <c r="J79" s="190"/>
      <c r="K79" s="190"/>
      <c r="L79" s="8">
        <f>M79+N79+O79</f>
        <v>7937</v>
      </c>
      <c r="M79" s="8">
        <f>E79+I79</f>
        <v>0</v>
      </c>
      <c r="N79" s="8">
        <f>F79+J79</f>
        <v>0</v>
      </c>
      <c r="O79" s="8">
        <f>G79+K79</f>
        <v>7937</v>
      </c>
    </row>
    <row r="80" spans="1:15" ht="15" customHeight="1" x14ac:dyDescent="0.25">
      <c r="A80" s="5" t="s">
        <v>176</v>
      </c>
      <c r="B80" s="16" t="s">
        <v>56</v>
      </c>
      <c r="C80" s="7" t="s">
        <v>57</v>
      </c>
      <c r="D80" s="191">
        <f>E80+F80+G80</f>
        <v>26065</v>
      </c>
      <c r="E80" s="191"/>
      <c r="F80" s="191">
        <v>26065</v>
      </c>
      <c r="G80" s="191"/>
      <c r="H80" s="190">
        <f>I80+J80+K80</f>
        <v>0</v>
      </c>
      <c r="I80" s="190"/>
      <c r="J80" s="190"/>
      <c r="K80" s="190"/>
      <c r="L80" s="8">
        <f>M80+N80+O80</f>
        <v>26065</v>
      </c>
      <c r="M80" s="8">
        <f>E80+I80</f>
        <v>0</v>
      </c>
      <c r="N80" s="8">
        <f>F80+J80</f>
        <v>26065</v>
      </c>
      <c r="O80" s="8">
        <f>G80+K80</f>
        <v>0</v>
      </c>
    </row>
    <row r="81" spans="1:15" ht="15" customHeight="1" x14ac:dyDescent="0.25">
      <c r="A81" s="5" t="s">
        <v>128</v>
      </c>
      <c r="B81" s="16" t="s">
        <v>182</v>
      </c>
      <c r="C81" s="7" t="s">
        <v>57</v>
      </c>
      <c r="D81" s="191">
        <f>E81+F81+G81</f>
        <v>12354</v>
      </c>
      <c r="E81" s="191"/>
      <c r="F81" s="191"/>
      <c r="G81" s="191">
        <v>12354</v>
      </c>
      <c r="H81" s="190">
        <f>I81+J81+K81</f>
        <v>2280</v>
      </c>
      <c r="I81" s="190"/>
      <c r="J81" s="190"/>
      <c r="K81" s="190">
        <v>2280</v>
      </c>
      <c r="L81" s="8">
        <f>M81+N81+O81</f>
        <v>14634</v>
      </c>
      <c r="M81" s="8">
        <f>E81+I81</f>
        <v>0</v>
      </c>
      <c r="N81" s="8">
        <f>F81+J81</f>
        <v>0</v>
      </c>
      <c r="O81" s="8">
        <f>G81+K81</f>
        <v>14634</v>
      </c>
    </row>
    <row r="82" spans="1:15" s="24" customFormat="1" ht="15" customHeight="1" x14ac:dyDescent="0.25">
      <c r="A82" s="5" t="s">
        <v>129</v>
      </c>
      <c r="B82" s="16" t="s">
        <v>183</v>
      </c>
      <c r="C82" s="7" t="s">
        <v>57</v>
      </c>
      <c r="D82" s="191">
        <f>E82+F82+G82</f>
        <v>1738</v>
      </c>
      <c r="E82" s="191">
        <v>1738</v>
      </c>
      <c r="F82" s="191"/>
      <c r="G82" s="191"/>
      <c r="H82" s="190">
        <f>I82+J82+K82</f>
        <v>0</v>
      </c>
      <c r="I82" s="190"/>
      <c r="J82" s="190"/>
      <c r="K82" s="190"/>
      <c r="L82" s="8">
        <f>M82+N82+O82</f>
        <v>1738</v>
      </c>
      <c r="M82" s="8">
        <f>E82+I82</f>
        <v>1738</v>
      </c>
      <c r="N82" s="8">
        <f>F82+J82</f>
        <v>0</v>
      </c>
      <c r="O82" s="8">
        <f>G82+K82</f>
        <v>0</v>
      </c>
    </row>
    <row r="83" spans="1:15" ht="15.95" customHeight="1" x14ac:dyDescent="0.25">
      <c r="A83" s="13" t="s">
        <v>130</v>
      </c>
      <c r="B83" s="17" t="s">
        <v>193</v>
      </c>
      <c r="C83" s="15"/>
      <c r="D83" s="1">
        <f>SUM(D53:D82)</f>
        <v>543655</v>
      </c>
      <c r="E83" s="1">
        <f>SUM(E53:E82)</f>
        <v>9798</v>
      </c>
      <c r="F83" s="1">
        <f>SUM(F53:F82)</f>
        <v>63398</v>
      </c>
      <c r="G83" s="1">
        <f>SUM(G53:G82)</f>
        <v>470459</v>
      </c>
      <c r="H83" s="188">
        <f>SUM(H53:H82)</f>
        <v>2840</v>
      </c>
      <c r="I83" s="188">
        <f>SUM(I53:I82)</f>
        <v>0</v>
      </c>
      <c r="J83" s="188">
        <f>SUM(J53:J82)</f>
        <v>0</v>
      </c>
      <c r="K83" s="188">
        <f>SUM(K53:K82)</f>
        <v>2840</v>
      </c>
      <c r="L83" s="1">
        <f>SUM(L53:L82)</f>
        <v>546495</v>
      </c>
      <c r="M83" s="1">
        <f>SUM(M53:M82)</f>
        <v>9798</v>
      </c>
      <c r="N83" s="1">
        <f>SUM(N53:N82)</f>
        <v>63398</v>
      </c>
      <c r="O83" s="1">
        <f>SUM(O53:O82)</f>
        <v>473299</v>
      </c>
    </row>
    <row r="84" spans="1:15" ht="15.95" customHeight="1" x14ac:dyDescent="0.25">
      <c r="A84" s="11" t="s">
        <v>131</v>
      </c>
      <c r="B84" s="413" t="s">
        <v>73</v>
      </c>
      <c r="C84" s="413"/>
      <c r="D84" s="413"/>
      <c r="E84" s="413"/>
      <c r="F84" s="413"/>
      <c r="G84" s="413"/>
      <c r="H84" s="413"/>
      <c r="I84" s="413"/>
      <c r="J84" s="413"/>
      <c r="K84" s="413"/>
      <c r="L84" s="413"/>
      <c r="M84" s="413"/>
      <c r="N84" s="413"/>
      <c r="O84" s="413"/>
    </row>
    <row r="85" spans="1:15" ht="15" customHeight="1" x14ac:dyDescent="0.25">
      <c r="A85" s="28" t="s">
        <v>132</v>
      </c>
      <c r="B85" s="19" t="s">
        <v>7</v>
      </c>
      <c r="C85" s="26" t="s">
        <v>32</v>
      </c>
      <c r="D85" s="191">
        <f>E85+F85+G85</f>
        <v>754</v>
      </c>
      <c r="E85" s="191">
        <v>435</v>
      </c>
      <c r="F85" s="191">
        <v>319</v>
      </c>
      <c r="G85" s="191"/>
      <c r="H85" s="190">
        <f>I85+J85+K85</f>
        <v>0</v>
      </c>
      <c r="I85" s="190"/>
      <c r="J85" s="190"/>
      <c r="K85" s="190"/>
      <c r="L85" s="8">
        <f>M85+N85+O85</f>
        <v>754</v>
      </c>
      <c r="M85" s="8">
        <f>E85+I85</f>
        <v>435</v>
      </c>
      <c r="N85" s="8">
        <f>F85+J85</f>
        <v>319</v>
      </c>
      <c r="O85" s="8">
        <f>G85+K85</f>
        <v>0</v>
      </c>
    </row>
    <row r="86" spans="1:15" ht="15" customHeight="1" x14ac:dyDescent="0.25">
      <c r="A86" s="29" t="s">
        <v>133</v>
      </c>
      <c r="B86" s="19" t="s">
        <v>10</v>
      </c>
      <c r="C86" s="26" t="s">
        <v>32</v>
      </c>
      <c r="D86" s="191">
        <f>E86+F86+G86</f>
        <v>812</v>
      </c>
      <c r="E86" s="191">
        <v>232</v>
      </c>
      <c r="F86" s="191">
        <v>580</v>
      </c>
      <c r="G86" s="191"/>
      <c r="H86" s="190">
        <f>I86+J86+K86</f>
        <v>0</v>
      </c>
      <c r="I86" s="190"/>
      <c r="J86" s="190"/>
      <c r="K86" s="190"/>
      <c r="L86" s="8">
        <f>M86+N86+O86</f>
        <v>812</v>
      </c>
      <c r="M86" s="8">
        <f>E86+I86</f>
        <v>232</v>
      </c>
      <c r="N86" s="8">
        <f>F86+J86</f>
        <v>580</v>
      </c>
      <c r="O86" s="8">
        <f>G86+K86</f>
        <v>0</v>
      </c>
    </row>
    <row r="87" spans="1:15" ht="15" customHeight="1" x14ac:dyDescent="0.25">
      <c r="A87" s="25" t="s">
        <v>134</v>
      </c>
      <c r="B87" s="19" t="s">
        <v>11</v>
      </c>
      <c r="C87" s="26" t="s">
        <v>32</v>
      </c>
      <c r="D87" s="191">
        <f>E87+F87+G87</f>
        <v>1246</v>
      </c>
      <c r="E87" s="191">
        <v>232</v>
      </c>
      <c r="F87" s="191">
        <v>1014</v>
      </c>
      <c r="G87" s="191"/>
      <c r="H87" s="190">
        <f>I87+J87+K87</f>
        <v>0</v>
      </c>
      <c r="I87" s="190"/>
      <c r="J87" s="190"/>
      <c r="K87" s="190"/>
      <c r="L87" s="8">
        <f>M87+N87+O87</f>
        <v>1246</v>
      </c>
      <c r="M87" s="8">
        <f>E87+I87</f>
        <v>232</v>
      </c>
      <c r="N87" s="8">
        <f>F87+J87</f>
        <v>1014</v>
      </c>
      <c r="O87" s="8">
        <f>G87+K87</f>
        <v>0</v>
      </c>
    </row>
    <row r="88" spans="1:15" ht="15" customHeight="1" x14ac:dyDescent="0.25">
      <c r="A88" s="25" t="s">
        <v>135</v>
      </c>
      <c r="B88" s="19" t="s">
        <v>15</v>
      </c>
      <c r="C88" s="26" t="s">
        <v>32</v>
      </c>
      <c r="D88" s="191">
        <f>E88+F88+G88</f>
        <v>957</v>
      </c>
      <c r="E88" s="191">
        <v>232</v>
      </c>
      <c r="F88" s="191">
        <v>725</v>
      </c>
      <c r="G88" s="191"/>
      <c r="H88" s="190">
        <f>I88+J88+K88</f>
        <v>0</v>
      </c>
      <c r="I88" s="190"/>
      <c r="J88" s="190"/>
      <c r="K88" s="190"/>
      <c r="L88" s="8">
        <f>M88+N88+O88</f>
        <v>957</v>
      </c>
      <c r="M88" s="8">
        <f>E88+I88</f>
        <v>232</v>
      </c>
      <c r="N88" s="8">
        <f>F88+J88</f>
        <v>725</v>
      </c>
      <c r="O88" s="8">
        <f>G88+K88</f>
        <v>0</v>
      </c>
    </row>
    <row r="89" spans="1:15" ht="15" customHeight="1" x14ac:dyDescent="0.25">
      <c r="A89" s="25" t="s">
        <v>136</v>
      </c>
      <c r="B89" s="19" t="s">
        <v>27</v>
      </c>
      <c r="C89" s="26" t="s">
        <v>32</v>
      </c>
      <c r="D89" s="191">
        <f>E89+F89+G89</f>
        <v>12926</v>
      </c>
      <c r="E89" s="191"/>
      <c r="F89" s="191">
        <v>10609</v>
      </c>
      <c r="G89" s="191">
        <v>2317</v>
      </c>
      <c r="H89" s="190">
        <f>I89+J89+K89</f>
        <v>0</v>
      </c>
      <c r="I89" s="190"/>
      <c r="J89" s="190"/>
      <c r="K89" s="190"/>
      <c r="L89" s="8">
        <f>M89+N89+O89</f>
        <v>12926</v>
      </c>
      <c r="M89" s="8">
        <f>E89+I89</f>
        <v>0</v>
      </c>
      <c r="N89" s="8">
        <f>F89+J89</f>
        <v>10609</v>
      </c>
      <c r="O89" s="8">
        <f>G89+K89</f>
        <v>2317</v>
      </c>
    </row>
    <row r="90" spans="1:15" ht="15" customHeight="1" x14ac:dyDescent="0.25">
      <c r="A90" s="25" t="s">
        <v>137</v>
      </c>
      <c r="B90" s="19" t="s">
        <v>63</v>
      </c>
      <c r="C90" s="26" t="s">
        <v>32</v>
      </c>
      <c r="D90" s="191">
        <f>E90+F90+G90</f>
        <v>2688</v>
      </c>
      <c r="E90" s="191">
        <v>145</v>
      </c>
      <c r="F90" s="191">
        <v>2543</v>
      </c>
      <c r="G90" s="191"/>
      <c r="H90" s="190">
        <f>I90+J90+K90</f>
        <v>250</v>
      </c>
      <c r="I90" s="190"/>
      <c r="J90" s="190">
        <v>250</v>
      </c>
      <c r="K90" s="190"/>
      <c r="L90" s="8">
        <f>M90+N90+O90</f>
        <v>2938</v>
      </c>
      <c r="M90" s="8">
        <f>E90+I90</f>
        <v>145</v>
      </c>
      <c r="N90" s="8">
        <f>F90+J90</f>
        <v>2793</v>
      </c>
      <c r="O90" s="8">
        <f>G90+K90</f>
        <v>0</v>
      </c>
    </row>
    <row r="91" spans="1:15" ht="15" customHeight="1" x14ac:dyDescent="0.25">
      <c r="A91" s="25" t="s">
        <v>138</v>
      </c>
      <c r="B91" s="19" t="s">
        <v>64</v>
      </c>
      <c r="C91" s="26" t="s">
        <v>32</v>
      </c>
      <c r="D91" s="191">
        <f>E91+F91+G91</f>
        <v>2580</v>
      </c>
      <c r="E91" s="191">
        <v>580</v>
      </c>
      <c r="F91" s="191">
        <v>2000</v>
      </c>
      <c r="G91" s="191"/>
      <c r="H91" s="190">
        <f>I91+J91+K91</f>
        <v>0</v>
      </c>
      <c r="I91" s="190"/>
      <c r="J91" s="190"/>
      <c r="K91" s="190"/>
      <c r="L91" s="8">
        <f>M91+N91+O91</f>
        <v>2580</v>
      </c>
      <c r="M91" s="8">
        <f>E91+I91</f>
        <v>580</v>
      </c>
      <c r="N91" s="8">
        <f>F91+J91</f>
        <v>2000</v>
      </c>
      <c r="O91" s="8">
        <f>G91+K91</f>
        <v>0</v>
      </c>
    </row>
    <row r="92" spans="1:15" ht="15" customHeight="1" x14ac:dyDescent="0.25">
      <c r="A92" s="25" t="s">
        <v>139</v>
      </c>
      <c r="B92" s="19" t="s">
        <v>499</v>
      </c>
      <c r="C92" s="26" t="s">
        <v>32</v>
      </c>
      <c r="D92" s="191">
        <f>E92+F92+G92</f>
        <v>2359</v>
      </c>
      <c r="E92" s="191">
        <v>290</v>
      </c>
      <c r="F92" s="191">
        <v>2069</v>
      </c>
      <c r="G92" s="191"/>
      <c r="H92" s="190">
        <f>I92+J92+K92</f>
        <v>0</v>
      </c>
      <c r="I92" s="190"/>
      <c r="J92" s="190"/>
      <c r="K92" s="190"/>
      <c r="L92" s="8">
        <f>M92+N92+O92</f>
        <v>2359</v>
      </c>
      <c r="M92" s="8">
        <f>E92+I92</f>
        <v>290</v>
      </c>
      <c r="N92" s="8">
        <f>F92+J92</f>
        <v>2069</v>
      </c>
      <c r="O92" s="8">
        <f>G92+K92</f>
        <v>0</v>
      </c>
    </row>
    <row r="93" spans="1:15" ht="15" customHeight="1" x14ac:dyDescent="0.25">
      <c r="A93" s="25" t="s">
        <v>177</v>
      </c>
      <c r="B93" s="19" t="s">
        <v>498</v>
      </c>
      <c r="C93" s="26" t="s">
        <v>32</v>
      </c>
      <c r="D93" s="191">
        <f>E93+F93+G93</f>
        <v>1525</v>
      </c>
      <c r="E93" s="191">
        <v>435</v>
      </c>
      <c r="F93" s="191">
        <v>1090</v>
      </c>
      <c r="G93" s="191"/>
      <c r="H93" s="190">
        <f>I93+J93+K93</f>
        <v>0</v>
      </c>
      <c r="I93" s="190"/>
      <c r="J93" s="190"/>
      <c r="K93" s="190"/>
      <c r="L93" s="8">
        <f>M93+N93+O93</f>
        <v>1525</v>
      </c>
      <c r="M93" s="8">
        <f>E93+I93</f>
        <v>435</v>
      </c>
      <c r="N93" s="8">
        <f>F93+J93</f>
        <v>1090</v>
      </c>
      <c r="O93" s="8">
        <f>G93+K93</f>
        <v>0</v>
      </c>
    </row>
    <row r="94" spans="1:15" ht="15" customHeight="1" x14ac:dyDescent="0.25">
      <c r="A94" s="25" t="s">
        <v>140</v>
      </c>
      <c r="B94" s="19" t="s">
        <v>74</v>
      </c>
      <c r="C94" s="26" t="s">
        <v>32</v>
      </c>
      <c r="D94" s="191">
        <f>E94+F94+G94</f>
        <v>1515</v>
      </c>
      <c r="E94" s="191">
        <v>790</v>
      </c>
      <c r="F94" s="191">
        <v>725</v>
      </c>
      <c r="G94" s="191"/>
      <c r="H94" s="190">
        <f>I94+J94+K94</f>
        <v>0</v>
      </c>
      <c r="I94" s="190"/>
      <c r="J94" s="190"/>
      <c r="K94" s="190"/>
      <c r="L94" s="8">
        <f>M94+N94+O94</f>
        <v>1515</v>
      </c>
      <c r="M94" s="8">
        <f>E94+I94</f>
        <v>790</v>
      </c>
      <c r="N94" s="8">
        <f>F94+J94</f>
        <v>725</v>
      </c>
      <c r="O94" s="8">
        <f>G94+K94</f>
        <v>0</v>
      </c>
    </row>
    <row r="95" spans="1:15" ht="15" customHeight="1" x14ac:dyDescent="0.25">
      <c r="A95" s="25" t="s">
        <v>141</v>
      </c>
      <c r="B95" s="19" t="s">
        <v>167</v>
      </c>
      <c r="C95" s="26" t="s">
        <v>32</v>
      </c>
      <c r="D95" s="191">
        <f>E95+F95+G95</f>
        <v>1015</v>
      </c>
      <c r="E95" s="191">
        <v>435</v>
      </c>
      <c r="F95" s="191">
        <v>580</v>
      </c>
      <c r="G95" s="191"/>
      <c r="H95" s="190">
        <f>I95+J95+K95</f>
        <v>100</v>
      </c>
      <c r="I95" s="190">
        <v>100</v>
      </c>
      <c r="J95" s="190"/>
      <c r="K95" s="190"/>
      <c r="L95" s="8">
        <f>M95+N95+O95</f>
        <v>1115</v>
      </c>
      <c r="M95" s="8">
        <f>E95+I95</f>
        <v>535</v>
      </c>
      <c r="N95" s="8">
        <f>F95+J95</f>
        <v>580</v>
      </c>
      <c r="O95" s="8">
        <f>G95+K95</f>
        <v>0</v>
      </c>
    </row>
    <row r="96" spans="1:15" ht="15" customHeight="1" x14ac:dyDescent="0.25">
      <c r="A96" s="25" t="s">
        <v>142</v>
      </c>
      <c r="B96" s="19" t="s">
        <v>30</v>
      </c>
      <c r="C96" s="26" t="s">
        <v>32</v>
      </c>
      <c r="D96" s="191">
        <f>E96+F96+G96</f>
        <v>1325</v>
      </c>
      <c r="E96" s="191"/>
      <c r="F96" s="191">
        <v>1325</v>
      </c>
      <c r="G96" s="191"/>
      <c r="H96" s="190">
        <f>I96+J96+K96</f>
        <v>0</v>
      </c>
      <c r="I96" s="190"/>
      <c r="J96" s="190"/>
      <c r="K96" s="190"/>
      <c r="L96" s="8">
        <f>M96+N96+O96</f>
        <v>1325</v>
      </c>
      <c r="M96" s="8">
        <f>E96+I96</f>
        <v>0</v>
      </c>
      <c r="N96" s="8">
        <f>F96+J96</f>
        <v>1325</v>
      </c>
      <c r="O96" s="8">
        <f>G96+K96</f>
        <v>0</v>
      </c>
    </row>
    <row r="97" spans="1:15" ht="15" customHeight="1" x14ac:dyDescent="0.25">
      <c r="A97" s="25" t="s">
        <v>143</v>
      </c>
      <c r="B97" s="8" t="s">
        <v>31</v>
      </c>
      <c r="C97" s="26" t="s">
        <v>32</v>
      </c>
      <c r="D97" s="191">
        <f>E97+F97+G97</f>
        <v>11006</v>
      </c>
      <c r="E97" s="191">
        <v>6661</v>
      </c>
      <c r="F97" s="191">
        <v>4345</v>
      </c>
      <c r="G97" s="191"/>
      <c r="H97" s="190">
        <f>I97+J97+K97</f>
        <v>250</v>
      </c>
      <c r="I97" s="190">
        <v>2000</v>
      </c>
      <c r="J97" s="190">
        <v>-1750</v>
      </c>
      <c r="K97" s="190"/>
      <c r="L97" s="8">
        <f>M97+N97+O97</f>
        <v>11256</v>
      </c>
      <c r="M97" s="8">
        <f>E97+I97</f>
        <v>8661</v>
      </c>
      <c r="N97" s="8">
        <f>F97+J97</f>
        <v>2595</v>
      </c>
      <c r="O97" s="8">
        <f>G97+K97</f>
        <v>0</v>
      </c>
    </row>
    <row r="98" spans="1:15" ht="15" customHeight="1" x14ac:dyDescent="0.25">
      <c r="A98" s="25" t="s">
        <v>144</v>
      </c>
      <c r="B98" s="30" t="s">
        <v>71</v>
      </c>
      <c r="C98" s="26" t="s">
        <v>32</v>
      </c>
      <c r="D98" s="191">
        <f>E98+F98+G98</f>
        <v>8688</v>
      </c>
      <c r="E98" s="191"/>
      <c r="F98" s="191"/>
      <c r="G98" s="191">
        <v>8688</v>
      </c>
      <c r="H98" s="190">
        <f>I98+J98+K98</f>
        <v>0</v>
      </c>
      <c r="I98" s="190"/>
      <c r="J98" s="190"/>
      <c r="K98" s="190"/>
      <c r="L98" s="8">
        <f>M98+N98+O98</f>
        <v>8688</v>
      </c>
      <c r="M98" s="8">
        <f>E98+I98</f>
        <v>0</v>
      </c>
      <c r="N98" s="8">
        <f>F98+J98</f>
        <v>0</v>
      </c>
      <c r="O98" s="8">
        <f>G98+K98</f>
        <v>8688</v>
      </c>
    </row>
    <row r="99" spans="1:15" ht="15.95" customHeight="1" x14ac:dyDescent="0.25">
      <c r="A99" s="13" t="s">
        <v>145</v>
      </c>
      <c r="B99" s="17" t="s">
        <v>195</v>
      </c>
      <c r="C99" s="15"/>
      <c r="D99" s="189">
        <f>SUM(D85:D98)</f>
        <v>49396</v>
      </c>
      <c r="E99" s="189">
        <f>SUM(E85:E98)</f>
        <v>10467</v>
      </c>
      <c r="F99" s="189">
        <f>SUM(F85:F98)</f>
        <v>27924</v>
      </c>
      <c r="G99" s="189">
        <f>SUM(G85:G98)</f>
        <v>11005</v>
      </c>
      <c r="H99" s="188">
        <f>SUM(H85:H98)</f>
        <v>600</v>
      </c>
      <c r="I99" s="188">
        <f>SUM(I85:I98)</f>
        <v>2100</v>
      </c>
      <c r="J99" s="188">
        <f>SUM(J85:J98)</f>
        <v>-1500</v>
      </c>
      <c r="K99" s="188">
        <f>SUM(K85:K98)</f>
        <v>0</v>
      </c>
      <c r="L99" s="1">
        <f>SUM(L85:L98)</f>
        <v>49996</v>
      </c>
      <c r="M99" s="1">
        <f>SUM(M85:M98)</f>
        <v>12567</v>
      </c>
      <c r="N99" s="1">
        <f>SUM(N85:N98)</f>
        <v>26424</v>
      </c>
      <c r="O99" s="1">
        <f>SUM(O85:O98)</f>
        <v>11005</v>
      </c>
    </row>
    <row r="100" spans="1:15" ht="15.95" customHeight="1" x14ac:dyDescent="0.25">
      <c r="A100" s="9" t="s">
        <v>146</v>
      </c>
      <c r="B100" s="410" t="s">
        <v>75</v>
      </c>
      <c r="C100" s="411"/>
      <c r="D100" s="411"/>
      <c r="E100" s="411"/>
      <c r="F100" s="411"/>
      <c r="G100" s="411"/>
      <c r="H100" s="411"/>
      <c r="I100" s="411"/>
      <c r="J100" s="411"/>
      <c r="K100" s="411"/>
      <c r="L100" s="411"/>
      <c r="M100" s="411"/>
      <c r="N100" s="411"/>
      <c r="O100" s="412"/>
    </row>
    <row r="101" spans="1:15" ht="15" customHeight="1" x14ac:dyDescent="0.25">
      <c r="A101" s="9" t="s">
        <v>178</v>
      </c>
      <c r="B101" s="77" t="s">
        <v>58</v>
      </c>
      <c r="C101" s="76" t="s">
        <v>24</v>
      </c>
      <c r="D101" s="194">
        <f>E101+F101+G101</f>
        <v>207772</v>
      </c>
      <c r="E101" s="193"/>
      <c r="F101" s="193"/>
      <c r="G101" s="193">
        <v>207772</v>
      </c>
      <c r="H101" s="190">
        <f>I101+J101+K101</f>
        <v>0</v>
      </c>
      <c r="I101" s="190"/>
      <c r="J101" s="190"/>
      <c r="K101" s="190"/>
      <c r="L101" s="8">
        <f>M101+N101+O101</f>
        <v>207772</v>
      </c>
      <c r="M101" s="8">
        <f>E101+I101</f>
        <v>0</v>
      </c>
      <c r="N101" s="8">
        <f>F101+J101</f>
        <v>0</v>
      </c>
      <c r="O101" s="8">
        <f>G101+K101</f>
        <v>207772</v>
      </c>
    </row>
    <row r="102" spans="1:15" ht="15" customHeight="1" x14ac:dyDescent="0.25">
      <c r="A102" s="9" t="s">
        <v>147</v>
      </c>
      <c r="B102" s="8" t="s">
        <v>59</v>
      </c>
      <c r="C102" s="7" t="s">
        <v>24</v>
      </c>
      <c r="D102" s="191">
        <f>E102+F102+G102</f>
        <v>23086</v>
      </c>
      <c r="E102" s="191"/>
      <c r="F102" s="191"/>
      <c r="G102" s="191">
        <v>23086</v>
      </c>
      <c r="H102" s="190">
        <f>I102+J102+K102</f>
        <v>0</v>
      </c>
      <c r="I102" s="190"/>
      <c r="J102" s="190"/>
      <c r="K102" s="190"/>
      <c r="L102" s="8">
        <f>M102+N102+O102</f>
        <v>23086</v>
      </c>
      <c r="M102" s="8">
        <f>E102+I102</f>
        <v>0</v>
      </c>
      <c r="N102" s="8">
        <f>F102+J102</f>
        <v>0</v>
      </c>
      <c r="O102" s="8">
        <f>G102+K102</f>
        <v>23086</v>
      </c>
    </row>
    <row r="103" spans="1:15" ht="15" customHeight="1" x14ac:dyDescent="0.25">
      <c r="A103" s="9" t="s">
        <v>199</v>
      </c>
      <c r="B103" s="8" t="s">
        <v>182</v>
      </c>
      <c r="C103" s="7" t="s">
        <v>24</v>
      </c>
      <c r="D103" s="191">
        <f>E103+F103+G103</f>
        <v>5210</v>
      </c>
      <c r="E103" s="192"/>
      <c r="F103" s="192"/>
      <c r="G103" s="192">
        <v>5210</v>
      </c>
      <c r="H103" s="190">
        <f>I103+J103+K103</f>
        <v>2800</v>
      </c>
      <c r="I103" s="190"/>
      <c r="J103" s="190"/>
      <c r="K103" s="190">
        <v>2800</v>
      </c>
      <c r="L103" s="8">
        <f>M103+N103+O103</f>
        <v>8010</v>
      </c>
      <c r="M103" s="8">
        <f>E103+I103</f>
        <v>0</v>
      </c>
      <c r="N103" s="8">
        <f>F103+J103</f>
        <v>0</v>
      </c>
      <c r="O103" s="8">
        <f>G103+K103</f>
        <v>8010</v>
      </c>
    </row>
    <row r="104" spans="1:15" s="24" customFormat="1" ht="15" customHeight="1" x14ac:dyDescent="0.25">
      <c r="A104" s="9" t="s">
        <v>200</v>
      </c>
      <c r="B104" s="8" t="s">
        <v>76</v>
      </c>
      <c r="C104" s="20" t="s">
        <v>24</v>
      </c>
      <c r="D104" s="191">
        <f>E104+F104+G104</f>
        <v>1500</v>
      </c>
      <c r="E104" s="191"/>
      <c r="F104" s="191"/>
      <c r="G104" s="191">
        <v>1500</v>
      </c>
      <c r="H104" s="190">
        <f>I104+J104+K104</f>
        <v>0</v>
      </c>
      <c r="I104" s="190"/>
      <c r="J104" s="190"/>
      <c r="K104" s="190"/>
      <c r="L104" s="8">
        <f>M104+N104+O104</f>
        <v>1500</v>
      </c>
      <c r="M104" s="8">
        <f>E104+I104</f>
        <v>0</v>
      </c>
      <c r="N104" s="8">
        <f>F104+J104</f>
        <v>0</v>
      </c>
      <c r="O104" s="8">
        <f>G104+K104</f>
        <v>1500</v>
      </c>
    </row>
    <row r="105" spans="1:15" ht="15.95" customHeight="1" x14ac:dyDescent="0.25">
      <c r="A105" s="32" t="s">
        <v>201</v>
      </c>
      <c r="B105" s="33" t="s">
        <v>196</v>
      </c>
      <c r="C105" s="15"/>
      <c r="D105" s="189">
        <f>SUM(D101:D104)</f>
        <v>237568</v>
      </c>
      <c r="E105" s="189">
        <f>SUM(E101:E104)</f>
        <v>0</v>
      </c>
      <c r="F105" s="189">
        <f>SUM(F101:F104)</f>
        <v>0</v>
      </c>
      <c r="G105" s="189">
        <f>SUM(G101:G104)</f>
        <v>237568</v>
      </c>
      <c r="H105" s="188">
        <f>SUM(H101:H104)</f>
        <v>2800</v>
      </c>
      <c r="I105" s="188">
        <f>SUM(I101:I104)</f>
        <v>0</v>
      </c>
      <c r="J105" s="188">
        <f>SUM(J101:J104)</f>
        <v>0</v>
      </c>
      <c r="K105" s="188">
        <f>SUM(K101:K104)</f>
        <v>2800</v>
      </c>
      <c r="L105" s="1">
        <f>SUM(L101:L104)</f>
        <v>240368</v>
      </c>
      <c r="M105" s="1">
        <f>SUM(M101:M104)</f>
        <v>0</v>
      </c>
      <c r="N105" s="1">
        <f>SUM(N101:N104)</f>
        <v>0</v>
      </c>
      <c r="O105" s="1">
        <f>SUM(O101:O104)</f>
        <v>240368</v>
      </c>
    </row>
    <row r="106" spans="1:15" ht="15.95" customHeight="1" x14ac:dyDescent="0.25">
      <c r="A106" s="34" t="s">
        <v>202</v>
      </c>
      <c r="B106" s="35" t="s">
        <v>188</v>
      </c>
      <c r="C106" s="36"/>
      <c r="D106" s="187">
        <f>D35+D48+D51+D83+D99+D105</f>
        <v>990865</v>
      </c>
      <c r="E106" s="187">
        <f>E35+E48+E51+E83+E99+E105</f>
        <v>164559</v>
      </c>
      <c r="F106" s="187">
        <f>F35+F48+F51+F83+F99+F105</f>
        <v>107274</v>
      </c>
      <c r="G106" s="187">
        <f>G35+G48+G51+G83+G99+G105</f>
        <v>719032</v>
      </c>
      <c r="H106" s="186">
        <f>H35+H48+H51+H83+H99+H105</f>
        <v>6240</v>
      </c>
      <c r="I106" s="186">
        <f>I35+I48+I51+I83+I99+I105</f>
        <v>2100</v>
      </c>
      <c r="J106" s="186">
        <f>J35+J48+J51+J83+J99+J105</f>
        <v>-1500</v>
      </c>
      <c r="K106" s="186">
        <f>K35+K48+K51+K83+K99+K105</f>
        <v>5640</v>
      </c>
      <c r="L106" s="37">
        <f>L35+L48+L51+L83+L99+L105</f>
        <v>997105</v>
      </c>
      <c r="M106" s="37">
        <f>M35+M48+M51+M83+M99+M105</f>
        <v>166659</v>
      </c>
      <c r="N106" s="37">
        <f>N35+N48+N51+N83+N99+N105</f>
        <v>105774</v>
      </c>
      <c r="O106" s="37">
        <f>O35+O48+O51+O83+O99+O105</f>
        <v>724672</v>
      </c>
    </row>
    <row r="107" spans="1:15" x14ac:dyDescent="0.25">
      <c r="A107" s="12"/>
      <c r="B107" s="184"/>
      <c r="C107" s="185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</row>
    <row r="108" spans="1:15" x14ac:dyDescent="0.25">
      <c r="A108" s="12"/>
      <c r="B108" s="12"/>
      <c r="C108" s="44"/>
      <c r="D108" s="12"/>
      <c r="E108" s="12"/>
      <c r="F108" s="12"/>
      <c r="G108" s="12"/>
    </row>
    <row r="109" spans="1:15" x14ac:dyDescent="0.25">
      <c r="A109" s="12"/>
      <c r="B109" s="12"/>
      <c r="C109" s="44"/>
      <c r="D109" s="12"/>
      <c r="E109" s="12"/>
      <c r="F109" s="12"/>
      <c r="G109" s="12"/>
    </row>
    <row r="110" spans="1:15" x14ac:dyDescent="0.25">
      <c r="A110" s="12"/>
      <c r="B110" s="12"/>
      <c r="C110" s="44"/>
      <c r="D110" s="12"/>
      <c r="E110" s="12"/>
      <c r="F110" s="12"/>
      <c r="G110" s="12"/>
    </row>
    <row r="111" spans="1:15" x14ac:dyDescent="0.25">
      <c r="A111" s="12"/>
      <c r="B111" s="12"/>
      <c r="C111" s="44"/>
      <c r="D111" s="12"/>
      <c r="E111" s="12"/>
      <c r="F111" s="12"/>
      <c r="G111" s="12"/>
    </row>
    <row r="112" spans="1:15" x14ac:dyDescent="0.25">
      <c r="A112" s="12"/>
      <c r="B112" s="12"/>
      <c r="C112" s="44"/>
      <c r="D112" s="12"/>
      <c r="E112" s="12"/>
      <c r="F112" s="12"/>
      <c r="G112" s="12"/>
    </row>
    <row r="113" spans="1:7" x14ac:dyDescent="0.25">
      <c r="A113" s="12"/>
      <c r="B113" s="12"/>
      <c r="C113" s="44"/>
      <c r="D113" s="12"/>
      <c r="E113" s="12"/>
      <c r="F113" s="12"/>
      <c r="G113" s="12"/>
    </row>
    <row r="114" spans="1:7" x14ac:dyDescent="0.25">
      <c r="A114" s="12"/>
      <c r="B114" s="12"/>
      <c r="C114" s="44"/>
      <c r="D114" s="12"/>
      <c r="E114" s="12"/>
      <c r="F114" s="12"/>
      <c r="G114" s="12"/>
    </row>
    <row r="115" spans="1:7" x14ac:dyDescent="0.25">
      <c r="A115" s="12"/>
      <c r="B115" s="12"/>
      <c r="C115" s="44"/>
      <c r="D115" s="12"/>
      <c r="E115" s="12"/>
      <c r="F115" s="12"/>
      <c r="G115" s="12"/>
    </row>
    <row r="116" spans="1:7" x14ac:dyDescent="0.25">
      <c r="A116" s="12"/>
      <c r="B116" s="12"/>
      <c r="C116" s="44"/>
      <c r="D116" s="12"/>
      <c r="E116" s="12"/>
      <c r="F116" s="12"/>
      <c r="G116" s="12"/>
    </row>
    <row r="117" spans="1:7" x14ac:dyDescent="0.25">
      <c r="A117" s="12"/>
      <c r="B117" s="12"/>
      <c r="C117" s="44"/>
      <c r="D117" s="12"/>
      <c r="E117" s="12"/>
      <c r="F117" s="12"/>
      <c r="G117" s="12"/>
    </row>
    <row r="118" spans="1:7" x14ac:dyDescent="0.25">
      <c r="A118" s="12"/>
      <c r="B118" s="12"/>
      <c r="C118" s="44"/>
      <c r="D118" s="12"/>
      <c r="E118" s="12"/>
      <c r="F118" s="12"/>
      <c r="G118" s="12"/>
    </row>
    <row r="119" spans="1:7" x14ac:dyDescent="0.25">
      <c r="A119" s="12"/>
      <c r="B119" s="12"/>
      <c r="C119" s="44"/>
      <c r="D119" s="12"/>
      <c r="E119" s="12"/>
      <c r="F119" s="12"/>
      <c r="G119" s="12"/>
    </row>
    <row r="120" spans="1:7" x14ac:dyDescent="0.25">
      <c r="A120" s="12"/>
      <c r="B120" s="12"/>
      <c r="C120" s="44"/>
      <c r="D120" s="12"/>
      <c r="E120" s="12"/>
      <c r="F120" s="12"/>
      <c r="G120" s="12"/>
    </row>
    <row r="121" spans="1:7" x14ac:dyDescent="0.25">
      <c r="A121" s="12"/>
      <c r="B121" s="12"/>
      <c r="C121" s="44"/>
      <c r="D121" s="12"/>
      <c r="E121" s="12"/>
      <c r="F121" s="12"/>
      <c r="G121" s="12"/>
    </row>
    <row r="122" spans="1:7" x14ac:dyDescent="0.25">
      <c r="A122" s="12"/>
      <c r="B122" s="12"/>
      <c r="C122" s="44"/>
      <c r="D122" s="12"/>
      <c r="E122" s="12"/>
      <c r="F122" s="12"/>
      <c r="G122" s="12"/>
    </row>
    <row r="123" spans="1:7" x14ac:dyDescent="0.25">
      <c r="A123" s="12"/>
      <c r="B123" s="12"/>
      <c r="C123" s="44"/>
      <c r="D123" s="12"/>
      <c r="E123" s="12"/>
      <c r="F123" s="12"/>
      <c r="G123" s="12"/>
    </row>
    <row r="124" spans="1:7" x14ac:dyDescent="0.25">
      <c r="A124" s="12"/>
      <c r="B124" s="12"/>
      <c r="C124" s="44"/>
      <c r="D124" s="12"/>
      <c r="E124" s="12"/>
      <c r="F124" s="12"/>
      <c r="G124" s="12"/>
    </row>
    <row r="125" spans="1:7" x14ac:dyDescent="0.25">
      <c r="A125" s="12"/>
      <c r="B125" s="12"/>
      <c r="C125" s="44"/>
      <c r="D125" s="12"/>
      <c r="E125" s="12"/>
      <c r="F125" s="12"/>
      <c r="G125" s="12"/>
    </row>
    <row r="126" spans="1:7" x14ac:dyDescent="0.25">
      <c r="A126" s="12"/>
      <c r="B126" s="12"/>
      <c r="C126" s="44"/>
      <c r="D126" s="12"/>
      <c r="E126" s="12"/>
      <c r="F126" s="12"/>
      <c r="G126" s="12"/>
    </row>
    <row r="127" spans="1:7" x14ac:dyDescent="0.25">
      <c r="A127" s="12"/>
      <c r="B127" s="12"/>
      <c r="C127" s="44"/>
      <c r="D127" s="12"/>
      <c r="E127" s="12"/>
      <c r="F127" s="12"/>
      <c r="G127" s="12"/>
    </row>
    <row r="128" spans="1:7" x14ac:dyDescent="0.25">
      <c r="A128" s="12"/>
      <c r="B128" s="12"/>
      <c r="C128" s="44"/>
      <c r="D128" s="12"/>
      <c r="E128" s="12"/>
      <c r="F128" s="12"/>
      <c r="G128" s="12"/>
    </row>
    <row r="129" spans="1:7" x14ac:dyDescent="0.25">
      <c r="A129" s="12"/>
      <c r="B129" s="12"/>
      <c r="C129" s="44"/>
      <c r="D129" s="12"/>
      <c r="E129" s="12"/>
      <c r="F129" s="12"/>
      <c r="G129" s="12"/>
    </row>
    <row r="130" spans="1:7" x14ac:dyDescent="0.25">
      <c r="A130" s="12"/>
      <c r="B130" s="12"/>
      <c r="C130" s="44"/>
      <c r="D130" s="12"/>
      <c r="E130" s="12"/>
      <c r="F130" s="12"/>
      <c r="G130" s="12"/>
    </row>
    <row r="131" spans="1:7" x14ac:dyDescent="0.25">
      <c r="A131" s="12"/>
      <c r="B131" s="12"/>
      <c r="C131" s="44"/>
      <c r="D131" s="12"/>
      <c r="E131" s="12"/>
      <c r="F131" s="12"/>
      <c r="G131" s="12"/>
    </row>
    <row r="132" spans="1:7" x14ac:dyDescent="0.25">
      <c r="A132" s="12"/>
      <c r="B132" s="12"/>
      <c r="C132" s="44"/>
      <c r="D132" s="12"/>
      <c r="E132" s="12"/>
      <c r="F132" s="12"/>
      <c r="G132" s="12"/>
    </row>
    <row r="133" spans="1:7" x14ac:dyDescent="0.25">
      <c r="A133" s="12"/>
      <c r="B133" s="12"/>
      <c r="C133" s="44"/>
      <c r="D133" s="12"/>
      <c r="E133" s="12"/>
      <c r="F133" s="12"/>
      <c r="G133" s="12"/>
    </row>
    <row r="134" spans="1:7" x14ac:dyDescent="0.25">
      <c r="A134" s="12"/>
      <c r="B134" s="12"/>
      <c r="C134" s="44"/>
      <c r="D134" s="12"/>
      <c r="E134" s="12"/>
      <c r="F134" s="12"/>
      <c r="G134" s="12"/>
    </row>
    <row r="135" spans="1:7" x14ac:dyDescent="0.25">
      <c r="A135" s="12"/>
      <c r="B135" s="12"/>
      <c r="C135" s="44"/>
      <c r="D135" s="12"/>
      <c r="E135" s="12"/>
      <c r="F135" s="12"/>
      <c r="G135" s="12"/>
    </row>
    <row r="136" spans="1:7" x14ac:dyDescent="0.25">
      <c r="A136" s="12"/>
      <c r="B136" s="12"/>
      <c r="C136" s="44"/>
      <c r="D136" s="12"/>
      <c r="E136" s="12"/>
      <c r="F136" s="12"/>
      <c r="G136" s="12"/>
    </row>
    <row r="137" spans="1:7" x14ac:dyDescent="0.25">
      <c r="A137" s="12"/>
      <c r="B137" s="12"/>
      <c r="C137" s="44"/>
      <c r="D137" s="12"/>
      <c r="E137" s="12"/>
      <c r="F137" s="12"/>
      <c r="G137" s="12"/>
    </row>
    <row r="138" spans="1:7" x14ac:dyDescent="0.25">
      <c r="A138" s="12"/>
      <c r="B138" s="12"/>
      <c r="C138" s="44"/>
      <c r="D138" s="12"/>
      <c r="E138" s="12"/>
      <c r="F138" s="12"/>
      <c r="G138" s="12"/>
    </row>
    <row r="139" spans="1:7" x14ac:dyDescent="0.25">
      <c r="A139" s="12"/>
      <c r="B139" s="12"/>
      <c r="C139" s="44"/>
      <c r="D139" s="12"/>
      <c r="E139" s="12"/>
      <c r="F139" s="12"/>
      <c r="G139" s="12"/>
    </row>
    <row r="140" spans="1:7" x14ac:dyDescent="0.25">
      <c r="A140" s="12"/>
      <c r="B140" s="12"/>
      <c r="C140" s="44"/>
      <c r="D140" s="12"/>
      <c r="E140" s="12"/>
      <c r="F140" s="12"/>
      <c r="G140" s="12"/>
    </row>
    <row r="141" spans="1:7" x14ac:dyDescent="0.25">
      <c r="A141" s="12"/>
      <c r="B141" s="12"/>
      <c r="C141" s="44"/>
      <c r="D141" s="12"/>
      <c r="E141" s="12"/>
      <c r="F141" s="12"/>
      <c r="G141" s="12"/>
    </row>
    <row r="142" spans="1:7" x14ac:dyDescent="0.25">
      <c r="A142" s="12"/>
      <c r="B142" s="12"/>
      <c r="C142" s="44"/>
      <c r="D142" s="12"/>
      <c r="E142" s="12"/>
      <c r="F142" s="12"/>
      <c r="G142" s="12"/>
    </row>
    <row r="143" spans="1:7" x14ac:dyDescent="0.25">
      <c r="A143" s="12"/>
      <c r="B143" s="12"/>
      <c r="C143" s="44"/>
      <c r="D143" s="12"/>
      <c r="E143" s="12"/>
      <c r="F143" s="12"/>
      <c r="G143" s="12"/>
    </row>
    <row r="144" spans="1:7" x14ac:dyDescent="0.25">
      <c r="A144" s="12"/>
      <c r="B144" s="12"/>
      <c r="C144" s="44"/>
      <c r="D144" s="12"/>
      <c r="E144" s="12"/>
      <c r="F144" s="12"/>
      <c r="G144" s="12"/>
    </row>
    <row r="145" spans="1:7" x14ac:dyDescent="0.25">
      <c r="A145" s="12"/>
      <c r="B145" s="12"/>
      <c r="C145" s="44"/>
      <c r="D145" s="12"/>
      <c r="E145" s="12"/>
      <c r="F145" s="12"/>
      <c r="G145" s="12"/>
    </row>
    <row r="146" spans="1:7" x14ac:dyDescent="0.25">
      <c r="A146" s="12"/>
      <c r="B146" s="12"/>
      <c r="C146" s="44"/>
      <c r="D146" s="12"/>
      <c r="E146" s="12"/>
      <c r="F146" s="12"/>
      <c r="G146" s="12"/>
    </row>
    <row r="147" spans="1:7" x14ac:dyDescent="0.25">
      <c r="A147" s="12"/>
      <c r="B147" s="12"/>
      <c r="C147" s="44"/>
      <c r="D147" s="12"/>
      <c r="E147" s="12"/>
      <c r="F147" s="12"/>
      <c r="G147" s="12"/>
    </row>
    <row r="148" spans="1:7" x14ac:dyDescent="0.25">
      <c r="A148" s="12"/>
      <c r="B148" s="12"/>
      <c r="C148" s="44"/>
      <c r="D148" s="12"/>
      <c r="E148" s="12"/>
      <c r="F148" s="12"/>
      <c r="G148" s="12"/>
    </row>
    <row r="149" spans="1:7" x14ac:dyDescent="0.25">
      <c r="A149" s="12"/>
      <c r="B149" s="12"/>
      <c r="C149" s="44"/>
      <c r="D149" s="12"/>
      <c r="E149" s="12"/>
      <c r="F149" s="12"/>
      <c r="G149" s="12"/>
    </row>
    <row r="150" spans="1:7" x14ac:dyDescent="0.25">
      <c r="A150" s="12"/>
      <c r="B150" s="12"/>
      <c r="C150" s="44"/>
      <c r="D150" s="12"/>
      <c r="E150" s="12"/>
      <c r="F150" s="12"/>
      <c r="G150" s="12"/>
    </row>
    <row r="151" spans="1:7" x14ac:dyDescent="0.25">
      <c r="A151" s="12"/>
      <c r="B151" s="12"/>
      <c r="C151" s="44"/>
      <c r="D151" s="12"/>
      <c r="E151" s="12"/>
      <c r="F151" s="12"/>
      <c r="G151" s="12"/>
    </row>
    <row r="152" spans="1:7" x14ac:dyDescent="0.25">
      <c r="A152" s="12"/>
      <c r="B152" s="12"/>
      <c r="C152" s="44"/>
      <c r="D152" s="12"/>
      <c r="E152" s="12"/>
      <c r="F152" s="12"/>
      <c r="G152" s="12"/>
    </row>
    <row r="153" spans="1:7" x14ac:dyDescent="0.25">
      <c r="A153" s="12"/>
      <c r="B153" s="12"/>
      <c r="C153" s="44"/>
      <c r="D153" s="12"/>
      <c r="E153" s="12"/>
      <c r="F153" s="12"/>
      <c r="G153" s="12"/>
    </row>
    <row r="154" spans="1:7" x14ac:dyDescent="0.25">
      <c r="A154" s="12"/>
      <c r="B154" s="12"/>
      <c r="C154" s="44"/>
      <c r="D154" s="12"/>
      <c r="E154" s="12"/>
      <c r="F154" s="12"/>
      <c r="G154" s="12"/>
    </row>
    <row r="155" spans="1:7" x14ac:dyDescent="0.25">
      <c r="A155" s="12"/>
      <c r="B155" s="12"/>
      <c r="C155" s="44"/>
      <c r="D155" s="12"/>
      <c r="E155" s="12"/>
      <c r="F155" s="12"/>
      <c r="G155" s="12"/>
    </row>
    <row r="156" spans="1:7" x14ac:dyDescent="0.25">
      <c r="A156" s="12"/>
      <c r="B156" s="12"/>
      <c r="C156" s="44"/>
      <c r="D156" s="12"/>
      <c r="E156" s="12"/>
      <c r="F156" s="12"/>
      <c r="G156" s="12"/>
    </row>
    <row r="157" spans="1:7" x14ac:dyDescent="0.25">
      <c r="A157" s="12"/>
      <c r="B157" s="12"/>
      <c r="C157" s="44"/>
      <c r="D157" s="12"/>
      <c r="E157" s="12"/>
      <c r="F157" s="12"/>
      <c r="G157" s="12"/>
    </row>
    <row r="158" spans="1:7" x14ac:dyDescent="0.25">
      <c r="A158" s="12"/>
      <c r="B158" s="12"/>
      <c r="C158" s="44"/>
      <c r="D158" s="12"/>
      <c r="E158" s="12"/>
      <c r="F158" s="12"/>
      <c r="G158" s="12"/>
    </row>
    <row r="159" spans="1:7" x14ac:dyDescent="0.25">
      <c r="A159" s="12"/>
      <c r="B159" s="12"/>
      <c r="C159" s="44"/>
      <c r="D159" s="12"/>
      <c r="E159" s="12"/>
      <c r="F159" s="12"/>
      <c r="G159" s="12"/>
    </row>
    <row r="160" spans="1:7" x14ac:dyDescent="0.25">
      <c r="A160" s="12"/>
      <c r="B160" s="12"/>
      <c r="C160" s="44"/>
      <c r="D160" s="12"/>
      <c r="E160" s="12"/>
      <c r="F160" s="12"/>
      <c r="G160" s="12"/>
    </row>
    <row r="161" spans="1:7" x14ac:dyDescent="0.25">
      <c r="A161" s="12"/>
      <c r="B161" s="12"/>
      <c r="C161" s="44"/>
      <c r="D161" s="12"/>
      <c r="E161" s="12"/>
      <c r="F161" s="12"/>
      <c r="G161" s="12"/>
    </row>
    <row r="162" spans="1:7" x14ac:dyDescent="0.25">
      <c r="A162" s="12"/>
      <c r="B162" s="12"/>
      <c r="C162" s="44"/>
      <c r="D162" s="12"/>
      <c r="E162" s="12"/>
      <c r="F162" s="12"/>
      <c r="G162" s="12"/>
    </row>
    <row r="163" spans="1:7" x14ac:dyDescent="0.25">
      <c r="A163" s="12"/>
      <c r="B163" s="12"/>
      <c r="C163" s="44"/>
      <c r="D163" s="12"/>
      <c r="E163" s="12"/>
      <c r="F163" s="12"/>
      <c r="G163" s="12"/>
    </row>
    <row r="164" spans="1:7" x14ac:dyDescent="0.25">
      <c r="A164" s="12"/>
      <c r="B164" s="12"/>
      <c r="C164" s="44"/>
      <c r="D164" s="12"/>
      <c r="E164" s="12"/>
      <c r="F164" s="12"/>
      <c r="G164" s="12"/>
    </row>
    <row r="165" spans="1:7" x14ac:dyDescent="0.25">
      <c r="A165" s="12"/>
      <c r="B165" s="12"/>
      <c r="C165" s="44"/>
      <c r="D165" s="12"/>
      <c r="E165" s="12"/>
      <c r="F165" s="12"/>
      <c r="G165" s="12"/>
    </row>
    <row r="166" spans="1:7" x14ac:dyDescent="0.25">
      <c r="A166" s="12"/>
      <c r="B166" s="12"/>
      <c r="C166" s="44"/>
      <c r="D166" s="12"/>
      <c r="E166" s="12"/>
      <c r="F166" s="12"/>
      <c r="G166" s="12"/>
    </row>
    <row r="167" spans="1:7" x14ac:dyDescent="0.25">
      <c r="A167" s="12"/>
      <c r="B167" s="12"/>
      <c r="C167" s="44"/>
      <c r="D167" s="12"/>
      <c r="E167" s="12"/>
      <c r="F167" s="12"/>
      <c r="G167" s="12"/>
    </row>
    <row r="168" spans="1:7" x14ac:dyDescent="0.25">
      <c r="A168" s="12"/>
      <c r="B168" s="12"/>
      <c r="C168" s="44"/>
      <c r="D168" s="12"/>
      <c r="E168" s="12"/>
      <c r="F168" s="12"/>
      <c r="G168" s="12"/>
    </row>
    <row r="169" spans="1:7" x14ac:dyDescent="0.25">
      <c r="A169" s="12"/>
      <c r="B169" s="12"/>
      <c r="C169" s="44"/>
      <c r="D169" s="12"/>
      <c r="E169" s="12"/>
      <c r="F169" s="12"/>
      <c r="G169" s="12"/>
    </row>
    <row r="170" spans="1:7" x14ac:dyDescent="0.25">
      <c r="A170" s="12"/>
      <c r="B170" s="12"/>
      <c r="C170" s="44"/>
      <c r="D170" s="12"/>
      <c r="E170" s="12"/>
      <c r="F170" s="12"/>
      <c r="G170" s="12"/>
    </row>
    <row r="171" spans="1:7" x14ac:dyDescent="0.25">
      <c r="A171" s="12"/>
      <c r="B171" s="12"/>
      <c r="C171" s="44"/>
      <c r="D171" s="12"/>
      <c r="E171" s="12"/>
      <c r="F171" s="12"/>
      <c r="G171" s="12"/>
    </row>
    <row r="172" spans="1:7" x14ac:dyDescent="0.25">
      <c r="A172" s="12"/>
      <c r="B172" s="12"/>
      <c r="C172" s="44"/>
      <c r="D172" s="12"/>
      <c r="E172" s="12"/>
      <c r="F172" s="12"/>
      <c r="G172" s="12"/>
    </row>
    <row r="173" spans="1:7" x14ac:dyDescent="0.25">
      <c r="A173" s="12"/>
      <c r="B173" s="12"/>
      <c r="C173" s="44"/>
      <c r="D173" s="12"/>
      <c r="E173" s="12"/>
      <c r="F173" s="12"/>
      <c r="G173" s="12"/>
    </row>
    <row r="174" spans="1:7" x14ac:dyDescent="0.25">
      <c r="A174" s="12"/>
      <c r="B174" s="12"/>
      <c r="C174" s="44"/>
      <c r="D174" s="12"/>
      <c r="E174" s="12"/>
      <c r="F174" s="12"/>
      <c r="G174" s="12"/>
    </row>
    <row r="175" spans="1:7" x14ac:dyDescent="0.25">
      <c r="A175" s="12"/>
      <c r="B175" s="12"/>
      <c r="C175" s="44"/>
      <c r="D175" s="12"/>
      <c r="E175" s="12"/>
      <c r="F175" s="12"/>
      <c r="G175" s="12"/>
    </row>
    <row r="176" spans="1:7" x14ac:dyDescent="0.25">
      <c r="A176" s="12"/>
      <c r="B176" s="12"/>
      <c r="C176" s="44"/>
      <c r="D176" s="12"/>
      <c r="E176" s="12"/>
      <c r="F176" s="12"/>
      <c r="G176" s="12"/>
    </row>
    <row r="177" spans="1:7" x14ac:dyDescent="0.25">
      <c r="A177" s="12"/>
      <c r="B177" s="12"/>
      <c r="C177" s="44"/>
      <c r="D177" s="12"/>
      <c r="E177" s="12"/>
      <c r="F177" s="12"/>
      <c r="G177" s="12"/>
    </row>
    <row r="178" spans="1:7" x14ac:dyDescent="0.25">
      <c r="A178" s="12"/>
      <c r="B178" s="12"/>
      <c r="C178" s="44"/>
      <c r="D178" s="12"/>
      <c r="E178" s="12"/>
      <c r="F178" s="12"/>
      <c r="G178" s="12"/>
    </row>
    <row r="179" spans="1:7" x14ac:dyDescent="0.25">
      <c r="A179" s="12"/>
      <c r="B179" s="12"/>
      <c r="C179" s="44"/>
      <c r="D179" s="12"/>
      <c r="E179" s="12"/>
      <c r="F179" s="12"/>
      <c r="G179" s="12"/>
    </row>
    <row r="180" spans="1:7" x14ac:dyDescent="0.25">
      <c r="A180" s="12"/>
      <c r="B180" s="12"/>
      <c r="C180" s="44"/>
      <c r="D180" s="12"/>
      <c r="E180" s="12"/>
      <c r="F180" s="12"/>
      <c r="G180" s="12"/>
    </row>
    <row r="181" spans="1:7" x14ac:dyDescent="0.25">
      <c r="A181" s="12"/>
      <c r="B181" s="12"/>
      <c r="C181" s="44"/>
      <c r="D181" s="12"/>
      <c r="E181" s="12"/>
      <c r="F181" s="12"/>
      <c r="G181" s="12"/>
    </row>
    <row r="182" spans="1:7" x14ac:dyDescent="0.25">
      <c r="A182" s="12"/>
      <c r="B182" s="12"/>
      <c r="C182" s="44"/>
      <c r="D182" s="12"/>
      <c r="E182" s="12"/>
      <c r="F182" s="12"/>
      <c r="G182" s="12"/>
    </row>
    <row r="183" spans="1:7" x14ac:dyDescent="0.25">
      <c r="A183" s="12"/>
      <c r="B183" s="12"/>
      <c r="C183" s="44"/>
      <c r="D183" s="12"/>
      <c r="E183" s="12"/>
      <c r="F183" s="12"/>
      <c r="G183" s="12"/>
    </row>
    <row r="184" spans="1:7" x14ac:dyDescent="0.25">
      <c r="A184" s="12"/>
      <c r="B184" s="12"/>
      <c r="C184" s="44"/>
      <c r="D184" s="12"/>
      <c r="E184" s="12"/>
      <c r="F184" s="12"/>
      <c r="G184" s="12"/>
    </row>
    <row r="185" spans="1:7" x14ac:dyDescent="0.25">
      <c r="A185" s="12"/>
      <c r="B185" s="12"/>
      <c r="C185" s="44"/>
      <c r="D185" s="12"/>
      <c r="E185" s="12"/>
      <c r="F185" s="12"/>
      <c r="G185" s="12"/>
    </row>
    <row r="186" spans="1:7" x14ac:dyDescent="0.25">
      <c r="A186" s="12"/>
      <c r="B186" s="12"/>
      <c r="C186" s="44"/>
      <c r="D186" s="12"/>
      <c r="E186" s="12"/>
      <c r="F186" s="12"/>
      <c r="G186" s="12"/>
    </row>
    <row r="187" spans="1:7" x14ac:dyDescent="0.25">
      <c r="A187" s="12"/>
      <c r="B187" s="12"/>
      <c r="C187" s="44"/>
      <c r="D187" s="12"/>
      <c r="E187" s="12"/>
      <c r="F187" s="12"/>
      <c r="G187" s="12"/>
    </row>
    <row r="188" spans="1:7" x14ac:dyDescent="0.25">
      <c r="A188" s="12"/>
      <c r="B188" s="12"/>
      <c r="C188" s="44"/>
      <c r="D188" s="12"/>
      <c r="E188" s="12"/>
      <c r="F188" s="12"/>
      <c r="G188" s="12"/>
    </row>
    <row r="189" spans="1:7" x14ac:dyDescent="0.25">
      <c r="A189" s="12"/>
      <c r="B189" s="12"/>
      <c r="C189" s="44"/>
      <c r="D189" s="12"/>
      <c r="E189" s="12"/>
      <c r="F189" s="12"/>
      <c r="G189" s="12"/>
    </row>
    <row r="190" spans="1:7" x14ac:dyDescent="0.25">
      <c r="A190" s="12"/>
      <c r="B190" s="12"/>
      <c r="C190" s="44"/>
      <c r="D190" s="12"/>
      <c r="E190" s="12"/>
      <c r="F190" s="12"/>
      <c r="G190" s="12"/>
    </row>
    <row r="191" spans="1:7" x14ac:dyDescent="0.25">
      <c r="A191" s="12"/>
      <c r="B191" s="12"/>
      <c r="C191" s="44"/>
      <c r="D191" s="12"/>
      <c r="E191" s="12"/>
      <c r="F191" s="12"/>
      <c r="G191" s="12"/>
    </row>
    <row r="192" spans="1:7" x14ac:dyDescent="0.25">
      <c r="A192" s="12"/>
      <c r="B192" s="12"/>
      <c r="C192" s="44"/>
      <c r="D192" s="12"/>
      <c r="E192" s="12"/>
      <c r="F192" s="12"/>
      <c r="G192" s="12"/>
    </row>
    <row r="193" spans="1:7" x14ac:dyDescent="0.25">
      <c r="A193" s="12"/>
      <c r="B193" s="12"/>
      <c r="C193" s="44"/>
      <c r="D193" s="12"/>
      <c r="E193" s="12"/>
      <c r="F193" s="12"/>
      <c r="G193" s="12"/>
    </row>
    <row r="194" spans="1:7" x14ac:dyDescent="0.25">
      <c r="A194" s="12"/>
      <c r="B194" s="12"/>
      <c r="C194" s="44"/>
      <c r="D194" s="12"/>
      <c r="E194" s="12"/>
      <c r="F194" s="12"/>
      <c r="G194" s="12"/>
    </row>
    <row r="195" spans="1:7" x14ac:dyDescent="0.25">
      <c r="A195" s="12"/>
      <c r="B195" s="12"/>
      <c r="C195" s="44"/>
      <c r="D195" s="12"/>
      <c r="E195" s="12"/>
      <c r="F195" s="12"/>
      <c r="G195" s="12"/>
    </row>
    <row r="196" spans="1:7" x14ac:dyDescent="0.25">
      <c r="A196" s="12"/>
      <c r="B196" s="12"/>
      <c r="C196" s="44"/>
      <c r="D196" s="12"/>
      <c r="E196" s="12"/>
      <c r="F196" s="12"/>
      <c r="G196" s="12"/>
    </row>
    <row r="197" spans="1:7" x14ac:dyDescent="0.25">
      <c r="A197" s="12"/>
      <c r="B197" s="12"/>
      <c r="C197" s="44"/>
      <c r="D197" s="12"/>
      <c r="E197" s="12"/>
      <c r="F197" s="12"/>
      <c r="G197" s="12"/>
    </row>
    <row r="198" spans="1:7" x14ac:dyDescent="0.25">
      <c r="A198" s="12"/>
      <c r="B198" s="12"/>
      <c r="C198" s="44"/>
      <c r="D198" s="12"/>
      <c r="E198" s="12"/>
      <c r="F198" s="12"/>
      <c r="G198" s="12"/>
    </row>
    <row r="199" spans="1:7" x14ac:dyDescent="0.25">
      <c r="A199" s="12"/>
      <c r="B199" s="12"/>
      <c r="C199" s="44"/>
      <c r="D199" s="12"/>
      <c r="E199" s="12"/>
      <c r="F199" s="12"/>
      <c r="G199" s="12"/>
    </row>
    <row r="200" spans="1:7" x14ac:dyDescent="0.25">
      <c r="A200" s="12"/>
      <c r="B200" s="12"/>
      <c r="C200" s="44"/>
      <c r="D200" s="12"/>
      <c r="E200" s="12"/>
      <c r="F200" s="12"/>
      <c r="G200" s="12"/>
    </row>
    <row r="201" spans="1:7" x14ac:dyDescent="0.25">
      <c r="A201" s="12"/>
      <c r="B201" s="12"/>
      <c r="C201" s="44"/>
      <c r="D201" s="12"/>
      <c r="E201" s="12"/>
      <c r="F201" s="12"/>
      <c r="G201" s="12"/>
    </row>
    <row r="202" spans="1:7" x14ac:dyDescent="0.25">
      <c r="A202" s="12"/>
      <c r="B202" s="12"/>
      <c r="C202" s="44"/>
      <c r="D202" s="12"/>
      <c r="E202" s="12"/>
      <c r="F202" s="12"/>
      <c r="G202" s="12"/>
    </row>
    <row r="203" spans="1:7" x14ac:dyDescent="0.25">
      <c r="A203" s="12"/>
      <c r="B203" s="12"/>
      <c r="C203" s="44"/>
      <c r="D203" s="12"/>
      <c r="E203" s="12"/>
      <c r="F203" s="12"/>
      <c r="G203" s="12"/>
    </row>
    <row r="204" spans="1:7" x14ac:dyDescent="0.25">
      <c r="A204" s="12"/>
      <c r="B204" s="12"/>
      <c r="C204" s="44"/>
      <c r="D204" s="12"/>
      <c r="E204" s="12"/>
      <c r="F204" s="12"/>
      <c r="G204" s="12"/>
    </row>
    <row r="205" spans="1:7" x14ac:dyDescent="0.25">
      <c r="C205" s="45"/>
    </row>
    <row r="206" spans="1:7" x14ac:dyDescent="0.25">
      <c r="C206" s="45"/>
    </row>
    <row r="207" spans="1:7" x14ac:dyDescent="0.25">
      <c r="C207" s="45"/>
    </row>
    <row r="208" spans="1:7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</sheetData>
  <mergeCells count="43">
    <mergeCell ref="B17:O17"/>
    <mergeCell ref="B18:O18"/>
    <mergeCell ref="B15:O15"/>
    <mergeCell ref="B16:O16"/>
    <mergeCell ref="B13:O13"/>
    <mergeCell ref="B14:O14"/>
    <mergeCell ref="B6:O6"/>
    <mergeCell ref="B7:O7"/>
    <mergeCell ref="B8:O8"/>
    <mergeCell ref="B11:O11"/>
    <mergeCell ref="B12:O12"/>
    <mergeCell ref="B9:O9"/>
    <mergeCell ref="B10:O10"/>
    <mergeCell ref="B52:O52"/>
    <mergeCell ref="F22:F23"/>
    <mergeCell ref="B36:O36"/>
    <mergeCell ref="J22:J23"/>
    <mergeCell ref="B49:O49"/>
    <mergeCell ref="B1:O1"/>
    <mergeCell ref="B2:O2"/>
    <mergeCell ref="B3:O3"/>
    <mergeCell ref="B4:O4"/>
    <mergeCell ref="B5:O5"/>
    <mergeCell ref="I22:I23"/>
    <mergeCell ref="B100:O100"/>
    <mergeCell ref="L21:L23"/>
    <mergeCell ref="D21:D23"/>
    <mergeCell ref="E21:G21"/>
    <mergeCell ref="G22:G23"/>
    <mergeCell ref="E22:E23"/>
    <mergeCell ref="B84:O84"/>
    <mergeCell ref="M21:O21"/>
    <mergeCell ref="M22:M23"/>
    <mergeCell ref="A19:O19"/>
    <mergeCell ref="N22:N23"/>
    <mergeCell ref="O22:O23"/>
    <mergeCell ref="K22:K23"/>
    <mergeCell ref="B24:O24"/>
    <mergeCell ref="A21:A23"/>
    <mergeCell ref="B21:B23"/>
    <mergeCell ref="C21:C23"/>
    <mergeCell ref="H21:H23"/>
    <mergeCell ref="I21:K21"/>
  </mergeCells>
  <pageMargins left="1.1811023622047245" right="0.39370078740157483" top="0.59055118110236227" bottom="0.39370078740157483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9"/>
  <sheetViews>
    <sheetView showZeros="0" workbookViewId="0">
      <selection activeCell="P16" sqref="P16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2:14" x14ac:dyDescent="0.25">
      <c r="B1" s="402" t="s">
        <v>376</v>
      </c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</row>
    <row r="2" spans="2:14" x14ac:dyDescent="0.25">
      <c r="B2" s="402" t="s">
        <v>375</v>
      </c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</row>
    <row r="3" spans="2:14" x14ac:dyDescent="0.25">
      <c r="B3" s="402" t="s">
        <v>374</v>
      </c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</row>
    <row r="4" spans="2:14" x14ac:dyDescent="0.25">
      <c r="B4" s="402" t="s">
        <v>379</v>
      </c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</row>
    <row r="5" spans="2:14" ht="15" customHeight="1" x14ac:dyDescent="0.25">
      <c r="B5" s="401" t="s">
        <v>372</v>
      </c>
      <c r="C5" s="401"/>
      <c r="D5" s="401"/>
      <c r="E5" s="401"/>
      <c r="F5" s="401"/>
      <c r="G5" s="401"/>
      <c r="H5" s="401"/>
      <c r="I5" s="401"/>
      <c r="J5" s="401"/>
      <c r="K5" s="401"/>
      <c r="L5" s="401"/>
      <c r="M5" s="401"/>
      <c r="N5" s="401"/>
    </row>
    <row r="6" spans="2:14" ht="15" customHeight="1" x14ac:dyDescent="0.25">
      <c r="B6" s="401" t="s">
        <v>371</v>
      </c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</row>
    <row r="7" spans="2:14" ht="15" customHeight="1" x14ac:dyDescent="0.25">
      <c r="B7" s="401" t="s">
        <v>396</v>
      </c>
      <c r="C7" s="401"/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1"/>
    </row>
    <row r="8" spans="2:14" ht="15" customHeight="1" x14ac:dyDescent="0.25">
      <c r="B8" s="401" t="s">
        <v>398</v>
      </c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</row>
    <row r="9" spans="2:14" ht="15" customHeight="1" x14ac:dyDescent="0.25">
      <c r="B9" s="401" t="s">
        <v>400</v>
      </c>
      <c r="C9" s="401"/>
      <c r="D9" s="401"/>
      <c r="E9" s="401"/>
      <c r="F9" s="401"/>
      <c r="G9" s="401"/>
      <c r="H9" s="401"/>
      <c r="I9" s="401"/>
      <c r="J9" s="401"/>
      <c r="K9" s="401"/>
      <c r="L9" s="401"/>
      <c r="M9" s="401"/>
      <c r="N9" s="401"/>
    </row>
    <row r="10" spans="2:14" ht="15" customHeight="1" x14ac:dyDescent="0.25">
      <c r="B10" s="401" t="s">
        <v>399</v>
      </c>
      <c r="C10" s="401"/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</row>
    <row r="11" spans="2:14" ht="15" customHeight="1" x14ac:dyDescent="0.25">
      <c r="B11" s="401" t="s">
        <v>416</v>
      </c>
      <c r="C11" s="401"/>
      <c r="D11" s="401"/>
      <c r="E11" s="401"/>
      <c r="F11" s="401"/>
      <c r="G11" s="401"/>
      <c r="H11" s="401"/>
      <c r="I11" s="401"/>
      <c r="J11" s="401"/>
      <c r="K11" s="401"/>
      <c r="L11" s="401"/>
      <c r="M11" s="401"/>
      <c r="N11" s="401"/>
    </row>
    <row r="12" spans="2:14" ht="15" customHeight="1" x14ac:dyDescent="0.25">
      <c r="B12" s="401" t="s">
        <v>415</v>
      </c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</row>
    <row r="13" spans="2:14" ht="15" customHeight="1" x14ac:dyDescent="0.25">
      <c r="B13" s="401" t="s">
        <v>486</v>
      </c>
      <c r="C13" s="401"/>
      <c r="D13" s="401"/>
      <c r="E13" s="401"/>
      <c r="F13" s="401"/>
      <c r="G13" s="401"/>
      <c r="H13" s="401"/>
      <c r="I13" s="401"/>
      <c r="J13" s="401"/>
      <c r="K13" s="401"/>
      <c r="L13" s="401"/>
      <c r="M13" s="401"/>
      <c r="N13" s="401"/>
    </row>
    <row r="14" spans="2:14" ht="15" customHeight="1" x14ac:dyDescent="0.25">
      <c r="B14" s="401" t="s">
        <v>487</v>
      </c>
      <c r="C14" s="401"/>
      <c r="D14" s="401"/>
      <c r="E14" s="401"/>
      <c r="F14" s="401"/>
      <c r="G14" s="401"/>
      <c r="H14" s="401"/>
      <c r="I14" s="401"/>
      <c r="J14" s="401"/>
      <c r="K14" s="401"/>
      <c r="L14" s="401"/>
      <c r="M14" s="401"/>
      <c r="N14" s="401"/>
    </row>
    <row r="15" spans="2:14" ht="15" customHeight="1" x14ac:dyDescent="0.25">
      <c r="B15" s="401" t="s">
        <v>497</v>
      </c>
      <c r="C15" s="401"/>
      <c r="D15" s="401"/>
      <c r="E15" s="401"/>
      <c r="F15" s="401"/>
      <c r="G15" s="401"/>
      <c r="H15" s="401"/>
      <c r="I15" s="401"/>
      <c r="J15" s="401"/>
      <c r="K15" s="401"/>
      <c r="L15" s="401"/>
      <c r="M15" s="401"/>
      <c r="N15" s="401"/>
    </row>
    <row r="16" spans="2:14" ht="15" customHeight="1" x14ac:dyDescent="0.25">
      <c r="B16" s="401" t="s">
        <v>503</v>
      </c>
      <c r="C16" s="401"/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</row>
    <row r="17" spans="1:14" ht="15" customHeight="1" x14ac:dyDescent="0.25">
      <c r="B17" s="401" t="s">
        <v>518</v>
      </c>
      <c r="C17" s="401"/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</row>
    <row r="18" spans="1:14" ht="15" customHeight="1" x14ac:dyDescent="0.25">
      <c r="B18" s="401" t="s">
        <v>517</v>
      </c>
      <c r="C18" s="401"/>
      <c r="D18" s="401"/>
      <c r="E18" s="401"/>
      <c r="F18" s="401"/>
      <c r="G18" s="401"/>
      <c r="H18" s="401"/>
      <c r="I18" s="401"/>
      <c r="J18" s="401"/>
      <c r="K18" s="401"/>
      <c r="L18" s="401"/>
      <c r="M18" s="401"/>
      <c r="N18" s="401"/>
    </row>
    <row r="19" spans="1:14" ht="15" customHeight="1" x14ac:dyDescent="0.25">
      <c r="B19" s="401" t="s">
        <v>529</v>
      </c>
      <c r="C19" s="401"/>
      <c r="D19" s="401"/>
      <c r="E19" s="401"/>
      <c r="F19" s="401"/>
      <c r="G19" s="401"/>
      <c r="H19" s="401"/>
      <c r="I19" s="401"/>
      <c r="J19" s="401"/>
      <c r="K19" s="401"/>
      <c r="L19" s="401"/>
      <c r="M19" s="401"/>
      <c r="N19" s="401"/>
    </row>
    <row r="20" spans="1:14" ht="15" customHeight="1" x14ac:dyDescent="0.25">
      <c r="B20" s="401" t="s">
        <v>528</v>
      </c>
      <c r="C20" s="401"/>
      <c r="D20" s="401"/>
      <c r="E20" s="401"/>
      <c r="F20" s="401"/>
      <c r="G20" s="401"/>
      <c r="H20" s="401"/>
      <c r="I20" s="401"/>
      <c r="J20" s="401"/>
      <c r="K20" s="401"/>
      <c r="L20" s="401"/>
      <c r="M20" s="401"/>
      <c r="N20" s="401"/>
    </row>
    <row r="22" spans="1:14" x14ac:dyDescent="0.25">
      <c r="A22" s="414" t="s">
        <v>249</v>
      </c>
      <c r="B22" s="414"/>
      <c r="C22" s="414"/>
      <c r="D22" s="414"/>
      <c r="E22" s="414"/>
      <c r="F22" s="414"/>
      <c r="G22" s="414"/>
      <c r="H22" s="414"/>
      <c r="I22" s="414"/>
      <c r="J22" s="414"/>
      <c r="K22" s="414"/>
      <c r="L22" s="414"/>
      <c r="M22" s="414"/>
      <c r="N22" s="414"/>
    </row>
    <row r="23" spans="1:14" x14ac:dyDescent="0.25">
      <c r="F23" s="4"/>
      <c r="N23" s="4" t="s">
        <v>185</v>
      </c>
    </row>
    <row r="24" spans="1:14" ht="15" customHeight="1" x14ac:dyDescent="0.25">
      <c r="A24" s="430" t="s">
        <v>5</v>
      </c>
      <c r="B24" s="433" t="s">
        <v>423</v>
      </c>
      <c r="C24" s="416" t="s">
        <v>420</v>
      </c>
      <c r="D24" s="420" t="s">
        <v>213</v>
      </c>
      <c r="E24" s="420"/>
      <c r="F24" s="421"/>
      <c r="G24" s="436" t="s">
        <v>422</v>
      </c>
      <c r="H24" s="439" t="s">
        <v>213</v>
      </c>
      <c r="I24" s="440"/>
      <c r="J24" s="441"/>
      <c r="K24" s="415" t="s">
        <v>0</v>
      </c>
      <c r="L24" s="423" t="s">
        <v>213</v>
      </c>
      <c r="M24" s="424"/>
      <c r="N24" s="425"/>
    </row>
    <row r="25" spans="1:14" ht="15" customHeight="1" x14ac:dyDescent="0.25">
      <c r="A25" s="431"/>
      <c r="B25" s="434"/>
      <c r="C25" s="417"/>
      <c r="D25" s="421" t="s">
        <v>1</v>
      </c>
      <c r="E25" s="443"/>
      <c r="F25" s="422" t="s">
        <v>2</v>
      </c>
      <c r="G25" s="437"/>
      <c r="H25" s="442" t="s">
        <v>1</v>
      </c>
      <c r="I25" s="442"/>
      <c r="J25" s="409" t="s">
        <v>2</v>
      </c>
      <c r="K25" s="415"/>
      <c r="L25" s="415" t="s">
        <v>1</v>
      </c>
      <c r="M25" s="415"/>
      <c r="N25" s="406" t="s">
        <v>2</v>
      </c>
    </row>
    <row r="26" spans="1:14" ht="28.5" customHeight="1" x14ac:dyDescent="0.25">
      <c r="A26" s="432"/>
      <c r="B26" s="435"/>
      <c r="C26" s="418"/>
      <c r="D26" s="371" t="s">
        <v>3</v>
      </c>
      <c r="E26" s="372" t="s">
        <v>4</v>
      </c>
      <c r="F26" s="422"/>
      <c r="G26" s="438"/>
      <c r="H26" s="375" t="s">
        <v>3</v>
      </c>
      <c r="I26" s="368" t="s">
        <v>4</v>
      </c>
      <c r="J26" s="409"/>
      <c r="K26" s="415"/>
      <c r="L26" s="369" t="s">
        <v>3</v>
      </c>
      <c r="M26" s="367" t="s">
        <v>4</v>
      </c>
      <c r="N26" s="406"/>
    </row>
    <row r="27" spans="1:14" ht="15" customHeight="1" x14ac:dyDescent="0.25">
      <c r="A27" s="5" t="s">
        <v>78</v>
      </c>
      <c r="B27" s="6" t="s">
        <v>62</v>
      </c>
      <c r="C27" s="191">
        <f>D27+F27</f>
        <v>65969</v>
      </c>
      <c r="D27" s="191">
        <f>'4 pr._savarankiškos f-jos (2)'!E26</f>
        <v>65969</v>
      </c>
      <c r="E27" s="191">
        <f>'4 pr._savarankiškos f-jos (2)'!F26</f>
        <v>48950</v>
      </c>
      <c r="F27" s="191">
        <f>'4 pr._savarankiškos f-jos (2)'!G26</f>
        <v>0</v>
      </c>
      <c r="G27" s="190">
        <f>H27+J27</f>
        <v>0</v>
      </c>
      <c r="H27" s="190">
        <f>'4 pr._savarankiškos f-jos (2)'!I26</f>
        <v>0</v>
      </c>
      <c r="I27" s="190">
        <f>'4 pr._savarankiškos f-jos (2)'!J26</f>
        <v>0</v>
      </c>
      <c r="J27" s="190">
        <f>'4 pr._savarankiškos f-jos (2)'!K26</f>
        <v>0</v>
      </c>
      <c r="K27" s="8">
        <f>L27+N27</f>
        <v>65969</v>
      </c>
      <c r="L27" s="8">
        <f>D27+H27</f>
        <v>65969</v>
      </c>
      <c r="M27" s="8">
        <f>E27+I27</f>
        <v>48950</v>
      </c>
      <c r="N27" s="8">
        <f>F27+J27</f>
        <v>0</v>
      </c>
    </row>
    <row r="28" spans="1:14" ht="15" customHeight="1" x14ac:dyDescent="0.25">
      <c r="A28" s="9" t="s">
        <v>198</v>
      </c>
      <c r="B28" s="6" t="s">
        <v>20</v>
      </c>
      <c r="C28" s="191">
        <f>D28+F28</f>
        <v>17953835</v>
      </c>
      <c r="D28" s="191">
        <f>'4 pr._savarankiškos f-jos (2)'!E27+'4 pr._savarankiškos f-jos (2)'!E111+'4 pr._savarankiškos f-jos (2)'!E166+'4 pr._savarankiškos f-jos (2)'!E173+'4 pr._savarankiškos f-jos (2)'!E256+'4 pr._savarankiškos f-jos (2)'!E261+'4 pr._savarankiškos f-jos (2)'!E286+'5 pr._valstybinės f-jos'!E20+'5 pr._valstybinės f-jos'!E90+'5 pr._valstybinės f-jos'!E116+'6 pr._mokinio krepšelis'!E20+'[1]8 pr._aplinkos apsaugos s. p.'!E14+'[1]8 pr._aplinkos apsaugos s. p.'!E17+'9 pr._įstaigų pajamos (2)'!E26+'9 pr._įstaigų pajamos (2)'!E51+'10 pr._skolintos lėšos (2)'!E22+'10 pr._skolintos lėšos (2)'!E27+'10 pr._skolintos lėšos (2)'!E34+'10 pr._skolintos lėšos (2)'!E37+'10 pr._skolintos lėšos (2)'!E45+'10 pr._skolintos lėšos (2)'!E48+'[1]11 pr._apyvartinės lėšos'!E16+'[1]11 pr._apyvartinės lėšos'!E45+'[1]11 pr._apyvartinės lėšos'!E81+'[1]11 pr._apyvartinės lėšos'!E90+'[1]11 pr._apyvartinės lėšos'!E147+'[1]11 pr._apyvartinės lėšos'!E155+'7 pr._kita dotacija (2)'!E26+'7 pr._kita dotacija (2)'!E74+'7 pr._kita dotacija (2)'!E80+'7 pr._kita dotacija (2)'!E84+'7 pr._kita dotacija (2)'!E170+'7 pr._kita dotacija (2)'!E174+'7 pr._kita dotacija (2)'!E220</f>
        <v>11963261</v>
      </c>
      <c r="E28" s="191">
        <f>'4 pr._savarankiškos f-jos (2)'!F27+'4 pr._savarankiškos f-jos (2)'!F111+'4 pr._savarankiškos f-jos (2)'!F166+'4 pr._savarankiškos f-jos (2)'!F173+'4 pr._savarankiškos f-jos (2)'!F256+'4 pr._savarankiškos f-jos (2)'!F261+'4 pr._savarankiškos f-jos (2)'!F286+'5 pr._valstybinės f-jos'!F20+'5 pr._valstybinės f-jos'!F90+'5 pr._valstybinės f-jos'!F116+'6 pr._mokinio krepšelis'!F20+'[1]8 pr._aplinkos apsaugos s. p.'!F14+'[1]8 pr._aplinkos apsaugos s. p.'!F17+'9 pr._įstaigų pajamos (2)'!F26+'9 pr._įstaigų pajamos (2)'!F51+'10 pr._skolintos lėšos (2)'!F22+'10 pr._skolintos lėšos (2)'!F27+'10 pr._skolintos lėšos (2)'!F34+'10 pr._skolintos lėšos (2)'!F37+'10 pr._skolintos lėšos (2)'!F45+'10 pr._skolintos lėšos (2)'!F48+'[1]11 pr._apyvartinės lėšos'!F16+'[1]11 pr._apyvartinės lėšos'!F45+'[1]11 pr._apyvartinės lėšos'!F81+'[1]11 pr._apyvartinės lėšos'!F90+'[1]11 pr._apyvartinės lėšos'!F147+'[1]11 pr._apyvartinės lėšos'!F155+'7 pr._kita dotacija (2)'!F26+'7 pr._kita dotacija (2)'!F74+'7 pr._kita dotacija (2)'!F80+'7 pr._kita dotacija (2)'!F84+'7 pr._kita dotacija (2)'!F170+'7 pr._kita dotacija (2)'!F174+'7 pr._kita dotacija (2)'!F220</f>
        <v>2304389</v>
      </c>
      <c r="F28" s="191">
        <f>'4 pr._savarankiškos f-jos (2)'!G27+'4 pr._savarankiškos f-jos (2)'!G111+'4 pr._savarankiškos f-jos (2)'!G166+'4 pr._savarankiškos f-jos (2)'!G173+'4 pr._savarankiškos f-jos (2)'!G256+'4 pr._savarankiškos f-jos (2)'!G261+'4 pr._savarankiškos f-jos (2)'!G286+'5 pr._valstybinės f-jos'!G20+'5 pr._valstybinės f-jos'!G90+'5 pr._valstybinės f-jos'!G116+'6 pr._mokinio krepšelis'!G20+'[1]8 pr._aplinkos apsaugos s. p.'!G14+'[1]8 pr._aplinkos apsaugos s. p.'!G17+'9 pr._įstaigų pajamos (2)'!G26+'9 pr._įstaigų pajamos (2)'!G51+'10 pr._skolintos lėšos (2)'!G22+'10 pr._skolintos lėšos (2)'!G27+'10 pr._skolintos lėšos (2)'!G34+'10 pr._skolintos lėšos (2)'!G37+'10 pr._skolintos lėšos (2)'!G45+'10 pr._skolintos lėšos (2)'!G48+'[1]11 pr._apyvartinės lėšos'!G16+'[1]11 pr._apyvartinės lėšos'!G45+'[1]11 pr._apyvartinės lėšos'!G81+'[1]11 pr._apyvartinės lėšos'!G90+'[1]11 pr._apyvartinės lėšos'!G147+'[1]11 pr._apyvartinės lėšos'!G155+'7 pr._kita dotacija (2)'!G26+'7 pr._kita dotacija (2)'!G74+'7 pr._kita dotacija (2)'!G80+'7 pr._kita dotacija (2)'!G84+'7 pr._kita dotacija (2)'!G170+'7 pr._kita dotacija (2)'!G174+'7 pr._kita dotacija (2)'!G220</f>
        <v>5990574</v>
      </c>
      <c r="G28" s="190">
        <f>H28+J28</f>
        <v>-314744</v>
      </c>
      <c r="H28" s="190">
        <f>'4 pr._savarankiškos f-jos (2)'!I27+'4 pr._savarankiškos f-jos (2)'!I111+'4 pr._savarankiškos f-jos (2)'!I166+'4 pr._savarankiškos f-jos (2)'!I173+'4 pr._savarankiškos f-jos (2)'!I256+'4 pr._savarankiškos f-jos (2)'!I261+'4 pr._savarankiškos f-jos (2)'!I286+'5 pr._valstybinės f-jos'!I20+'5 pr._valstybinės f-jos'!I90+'5 pr._valstybinės f-jos'!I116+'6 pr._mokinio krepšelis'!I20+'[1]8 pr._aplinkos apsaugos s. p.'!I14+'[1]8 pr._aplinkos apsaugos s. p.'!I17+'9 pr._įstaigų pajamos (2)'!I26+'9 pr._įstaigų pajamos (2)'!I51+'10 pr._skolintos lėšos (2)'!I22+'10 pr._skolintos lėšos (2)'!I27+'10 pr._skolintos lėšos (2)'!I34+'10 pr._skolintos lėšos (2)'!I37+'10 pr._skolintos lėšos (2)'!I45+'10 pr._skolintos lėšos (2)'!I48+'[1]11 pr._apyvartinės lėšos'!I16+'[1]11 pr._apyvartinės lėšos'!I45+'[1]11 pr._apyvartinės lėšos'!I81+'[1]11 pr._apyvartinės lėšos'!I90+'[1]11 pr._apyvartinės lėšos'!I147+'[1]11 pr._apyvartinės lėšos'!I155+'7 pr._kita dotacija (2)'!I26+'7 pr._kita dotacija (2)'!I74+'7 pr._kita dotacija (2)'!I80+'7 pr._kita dotacija (2)'!I84+'7 pr._kita dotacija (2)'!I170+'7 pr._kita dotacija (2)'!I174+'7 pr._kita dotacija (2)'!I220</f>
        <v>-196847</v>
      </c>
      <c r="I28" s="190">
        <f>'4 pr._savarankiškos f-jos (2)'!J27+'4 pr._savarankiškos f-jos (2)'!J111+'4 pr._savarankiškos f-jos (2)'!J166+'4 pr._savarankiškos f-jos (2)'!J173+'4 pr._savarankiškos f-jos (2)'!J256+'4 pr._savarankiškos f-jos (2)'!J261+'4 pr._savarankiškos f-jos (2)'!J286+'5 pr._valstybinės f-jos'!J20+'5 pr._valstybinės f-jos'!J90+'5 pr._valstybinės f-jos'!J116+'6 pr._mokinio krepšelis'!J20+'[1]8 pr._aplinkos apsaugos s. p.'!J14+'[1]8 pr._aplinkos apsaugos s. p.'!J17+'9 pr._įstaigų pajamos (2)'!J26+'9 pr._įstaigų pajamos (2)'!J51+'10 pr._skolintos lėšos (2)'!J22+'10 pr._skolintos lėšos (2)'!J27+'10 pr._skolintos lėšos (2)'!J34+'10 pr._skolintos lėšos (2)'!J37+'10 pr._skolintos lėšos (2)'!J45+'10 pr._skolintos lėšos (2)'!J48+'[1]11 pr._apyvartinės lėšos'!J16+'[1]11 pr._apyvartinės lėšos'!J45+'[1]11 pr._apyvartinės lėšos'!J81+'[1]11 pr._apyvartinės lėšos'!J90+'[1]11 pr._apyvartinės lėšos'!J147+'[1]11 pr._apyvartinės lėšos'!J155+'7 pr._kita dotacija (2)'!J26+'7 pr._kita dotacija (2)'!J74+'7 pr._kita dotacija (2)'!J80+'7 pr._kita dotacija (2)'!J84+'7 pr._kita dotacija (2)'!J170+'7 pr._kita dotacija (2)'!J174+'7 pr._kita dotacija (2)'!J220</f>
        <v>-161246</v>
      </c>
      <c r="J28" s="190">
        <f>'4 pr._savarankiškos f-jos (2)'!K27+'4 pr._savarankiškos f-jos (2)'!K111+'4 pr._savarankiškos f-jos (2)'!K166+'4 pr._savarankiškos f-jos (2)'!K173+'4 pr._savarankiškos f-jos (2)'!K256+'4 pr._savarankiškos f-jos (2)'!K261+'4 pr._savarankiškos f-jos (2)'!K286+'5 pr._valstybinės f-jos'!K20+'5 pr._valstybinės f-jos'!K90+'5 pr._valstybinės f-jos'!K116+'6 pr._mokinio krepšelis'!K20+'[1]8 pr._aplinkos apsaugos s. p.'!K14+'[1]8 pr._aplinkos apsaugos s. p.'!K17+'9 pr._įstaigų pajamos (2)'!K26+'9 pr._įstaigų pajamos (2)'!K51+'10 pr._skolintos lėšos (2)'!K22+'10 pr._skolintos lėšos (2)'!K27+'10 pr._skolintos lėšos (2)'!K34+'10 pr._skolintos lėšos (2)'!K37+'10 pr._skolintos lėšos (2)'!K45+'10 pr._skolintos lėšos (2)'!K48+'[1]11 pr._apyvartinės lėšos'!K16+'[1]11 pr._apyvartinės lėšos'!K45+'[1]11 pr._apyvartinės lėšos'!K81+'[1]11 pr._apyvartinės lėšos'!K90+'[1]11 pr._apyvartinės lėšos'!K147+'[1]11 pr._apyvartinės lėšos'!K155+'7 pr._kita dotacija (2)'!K26+'7 pr._kita dotacija (2)'!K74+'7 pr._kita dotacija (2)'!K80+'7 pr._kita dotacija (2)'!K84+'7 pr._kita dotacija (2)'!K170+'7 pr._kita dotacija (2)'!K174+'7 pr._kita dotacija (2)'!K220</f>
        <v>-117897</v>
      </c>
      <c r="K28" s="8">
        <f>L28+N28</f>
        <v>17639091</v>
      </c>
      <c r="L28" s="8">
        <f>D28+H28</f>
        <v>11766414</v>
      </c>
      <c r="M28" s="8">
        <f>E28+I28</f>
        <v>2143143</v>
      </c>
      <c r="N28" s="8">
        <f>F28+J28</f>
        <v>5872677</v>
      </c>
    </row>
    <row r="29" spans="1:14" ht="15" customHeight="1" x14ac:dyDescent="0.25">
      <c r="A29" s="5" t="s">
        <v>79</v>
      </c>
      <c r="B29" s="6" t="s">
        <v>7</v>
      </c>
      <c r="C29" s="191">
        <f>D29+F29</f>
        <v>153504</v>
      </c>
      <c r="D29" s="191">
        <f>'4 pr._savarankiškos f-jos (2)'!E34+'4 pr._savarankiškos f-jos (2)'!E119+'4 pr._savarankiškos f-jos (2)'!E262+'5 pr._valstybinės f-jos'!E38+'5 pr._valstybinės f-jos'!E92+'7 pr._kita dotacija (2)'!E28+'7 pr._kita dotacija (2)'!E177+'9 pr._įstaigų pajamos (2)'!E27+'9 pr._įstaigų pajamos (2)'!E38++'9 pr._įstaigų pajamos (2)'!E86+'[1]11 pr._apyvartinės lėšos'!E22+'[1]11 pr._apyvartinės lėšos'!E54</f>
        <v>146760</v>
      </c>
      <c r="E29" s="191">
        <f>'4 pr._savarankiškos f-jos (2)'!F34+'4 pr._savarankiškos f-jos (2)'!F119+'4 pr._savarankiškos f-jos (2)'!F262+'5 pr._valstybinės f-jos'!F38+'5 pr._valstybinės f-jos'!F92+'7 pr._kita dotacija (2)'!F28+'7 pr._kita dotacija (2)'!F177+'9 pr._įstaigų pajamos (2)'!F27+'9 pr._įstaigų pajamos (2)'!F38++'9 pr._įstaigų pajamos (2)'!F86+'[1]11 pr._apyvartinės lėšos'!F22+'[1]11 pr._apyvartinės lėšos'!F54</f>
        <v>75941</v>
      </c>
      <c r="F29" s="191">
        <f>'4 pr._savarankiškos f-jos (2)'!G34+'4 pr._savarankiškos f-jos (2)'!G119+'4 pr._savarankiškos f-jos (2)'!G262+'5 pr._valstybinės f-jos'!G38+'5 pr._valstybinės f-jos'!G92+'7 pr._kita dotacija (2)'!G28+'7 pr._kita dotacija (2)'!G177+'9 pr._įstaigų pajamos (2)'!G27+'9 pr._įstaigų pajamos (2)'!G38++'9 pr._įstaigų pajamos (2)'!G86+'[1]11 pr._apyvartinės lėšos'!G22+'[1]11 pr._apyvartinės lėšos'!G54</f>
        <v>6744</v>
      </c>
      <c r="G29" s="190">
        <f>H29+J29</f>
        <v>3538</v>
      </c>
      <c r="H29" s="190">
        <f>'4 pr._savarankiškos f-jos (2)'!I34+'4 pr._savarankiškos f-jos (2)'!I119+'4 pr._savarankiškos f-jos (2)'!I262+'5 pr._valstybinės f-jos'!I38+'5 pr._valstybinės f-jos'!I92+'7 pr._kita dotacija (2)'!I28+'7 pr._kita dotacija (2)'!I177+'9 pr._įstaigų pajamos (2)'!I27+'9 pr._įstaigų pajamos (2)'!I38++'9 pr._įstaigų pajamos (2)'!I86+'[1]11 pr._apyvartinės lėšos'!I22+'[1]11 pr._apyvartinės lėšos'!I54</f>
        <v>2323</v>
      </c>
      <c r="I29" s="190">
        <f>'4 pr._savarankiškos f-jos (2)'!J34+'4 pr._savarankiškos f-jos (2)'!J119+'4 pr._savarankiškos f-jos (2)'!J262+'5 pr._valstybinės f-jos'!J38+'5 pr._valstybinės f-jos'!J92+'7 pr._kita dotacija (2)'!J28+'7 pr._kita dotacija (2)'!J177+'9 pr._įstaigų pajamos (2)'!J27+'9 pr._įstaigų pajamos (2)'!J38++'9 pr._įstaigų pajamos (2)'!J86+'[1]11 pr._apyvartinės lėšos'!J22+'[1]11 pr._apyvartinės lėšos'!J54</f>
        <v>4821</v>
      </c>
      <c r="J29" s="190">
        <f>'4 pr._savarankiškos f-jos (2)'!K34+'4 pr._savarankiškos f-jos (2)'!K119+'4 pr._savarankiškos f-jos (2)'!K262+'5 pr._valstybinės f-jos'!K38+'5 pr._valstybinės f-jos'!K92+'7 pr._kita dotacija (2)'!K28+'7 pr._kita dotacija (2)'!K177+'9 pr._įstaigų pajamos (2)'!K27+'9 pr._įstaigų pajamos (2)'!K38++'9 pr._įstaigų pajamos (2)'!K86+'[1]11 pr._apyvartinės lėšos'!K22+'[1]11 pr._apyvartinės lėšos'!K54</f>
        <v>1215</v>
      </c>
      <c r="K29" s="8">
        <f>L29+N29</f>
        <v>157042</v>
      </c>
      <c r="L29" s="8">
        <f>D29+H29</f>
        <v>149083</v>
      </c>
      <c r="M29" s="8">
        <f>E29+I29</f>
        <v>80762</v>
      </c>
      <c r="N29" s="8">
        <f>F29+J29</f>
        <v>7959</v>
      </c>
    </row>
    <row r="30" spans="1:14" ht="15" customHeight="1" x14ac:dyDescent="0.25">
      <c r="A30" s="5" t="s">
        <v>80</v>
      </c>
      <c r="B30" s="6" t="s">
        <v>10</v>
      </c>
      <c r="C30" s="191">
        <f>D30+F30</f>
        <v>172265</v>
      </c>
      <c r="D30" s="191">
        <f>'4 pr._savarankiškos f-jos (2)'!E42+'4 pr._savarankiškos f-jos (2)'!E123+'4 pr._savarankiškos f-jos (2)'!E265+'5 pr._valstybinės f-jos'!E42+'5 pr._valstybinės f-jos'!E94+'7 pr._kita dotacija (2)'!E180+'7 pr._kita dotacija (2)'!E32+'9 pr._įstaigų pajamos (2)'!E28+'9 pr._įstaigų pajamos (2)'!E39+'9 pr._įstaigų pajamos (2)'!E87+'[1]11 pr._apyvartinės lėšos'!E24+'[1]11 pr._apyvartinės lėšos'!E56++'[1]11 pr._apyvartinės lėšos'!E157</f>
        <v>127115</v>
      </c>
      <c r="E30" s="191">
        <f>'4 pr._savarankiškos f-jos (2)'!F42+'4 pr._savarankiškos f-jos (2)'!F123+'4 pr._savarankiškos f-jos (2)'!F265+'5 pr._valstybinės f-jos'!F42+'5 pr._valstybinės f-jos'!F94+'7 pr._kita dotacija (2)'!F180+'7 pr._kita dotacija (2)'!F32+'9 pr._įstaigų pajamos (2)'!F28+'9 pr._įstaigų pajamos (2)'!F39+'9 pr._įstaigų pajamos (2)'!F87+'[1]11 pr._apyvartinės lėšos'!F24+'[1]11 pr._apyvartinės lėšos'!F56++'[1]11 pr._apyvartinės lėšos'!F157</f>
        <v>69187</v>
      </c>
      <c r="F30" s="191">
        <f>'4 pr._savarankiškos f-jos (2)'!G42+'4 pr._savarankiškos f-jos (2)'!G123+'4 pr._savarankiškos f-jos (2)'!G265+'5 pr._valstybinės f-jos'!G42+'5 pr._valstybinės f-jos'!G94+'7 pr._kita dotacija (2)'!G180+'7 pr._kita dotacija (2)'!G32+'9 pr._įstaigų pajamos (2)'!G28+'9 pr._įstaigų pajamos (2)'!G39+'9 pr._įstaigų pajamos (2)'!G87+'[1]11 pr._apyvartinės lėšos'!G24+'[1]11 pr._apyvartinės lėšos'!G56++'[1]11 pr._apyvartinės lėšos'!G157</f>
        <v>45150</v>
      </c>
      <c r="G30" s="190">
        <f>H30+J30</f>
        <v>1692</v>
      </c>
      <c r="H30" s="190">
        <f>'4 pr._savarankiškos f-jos (2)'!I42+'4 pr._savarankiškos f-jos (2)'!I123+'4 pr._savarankiškos f-jos (2)'!I265+'5 pr._valstybinės f-jos'!I42+'5 pr._valstybinės f-jos'!I94+'7 pr._kita dotacija (2)'!I180+'7 pr._kita dotacija (2)'!I32+'9 pr._įstaigų pajamos (2)'!I28+'9 pr._įstaigų pajamos (2)'!I39+'9 pr._įstaigų pajamos (2)'!I87+'[1]11 pr._apyvartinės lėšos'!I24+'[1]11 pr._apyvartinės lėšos'!I56++'[1]11 pr._apyvartinės lėšos'!I157</f>
        <v>1692</v>
      </c>
      <c r="I30" s="190">
        <f>'4 pr._savarankiškos f-jos (2)'!J42+'4 pr._savarankiškos f-jos (2)'!J123+'4 pr._savarankiškos f-jos (2)'!J265+'5 pr._valstybinės f-jos'!J42+'5 pr._valstybinės f-jos'!J94+'7 pr._kita dotacija (2)'!J180+'7 pr._kita dotacija (2)'!J32+'9 pr._įstaigų pajamos (2)'!J28+'9 pr._įstaigų pajamos (2)'!J39+'9 pr._įstaigų pajamos (2)'!J87+'[1]11 pr._apyvartinės lėšos'!J24+'[1]11 pr._apyvartinės lėšos'!J56++'[1]11 pr._apyvartinės lėšos'!J157</f>
        <v>1793</v>
      </c>
      <c r="J30" s="190">
        <f>'4 pr._savarankiškos f-jos (2)'!K42+'4 pr._savarankiškos f-jos (2)'!K123+'4 pr._savarankiškos f-jos (2)'!K265+'5 pr._valstybinės f-jos'!K42+'5 pr._valstybinės f-jos'!K94+'7 pr._kita dotacija (2)'!K180+'7 pr._kita dotacija (2)'!K32+'9 pr._įstaigų pajamos (2)'!K28+'9 pr._įstaigų pajamos (2)'!K39+'9 pr._įstaigų pajamos (2)'!K87+'[1]11 pr._apyvartinės lėšos'!K24+'[1]11 pr._apyvartinės lėšos'!K56++'[1]11 pr._apyvartinės lėšos'!K157</f>
        <v>0</v>
      </c>
      <c r="K30" s="8">
        <f>L30+N30</f>
        <v>173957</v>
      </c>
      <c r="L30" s="8">
        <f>D30+H30</f>
        <v>128807</v>
      </c>
      <c r="M30" s="8">
        <f>E30+I30</f>
        <v>70980</v>
      </c>
      <c r="N30" s="8">
        <f>F30+J30</f>
        <v>45150</v>
      </c>
    </row>
    <row r="31" spans="1:14" ht="15" customHeight="1" x14ac:dyDescent="0.25">
      <c r="A31" s="5" t="s">
        <v>81</v>
      </c>
      <c r="B31" s="6" t="s">
        <v>11</v>
      </c>
      <c r="C31" s="191">
        <f>D31+F31</f>
        <v>266164</v>
      </c>
      <c r="D31" s="191">
        <f>'4 pr._savarankiškos f-jos (2)'!E49+'4 pr._savarankiškos f-jos (2)'!E127+'4 pr._savarankiškos f-jos (2)'!E266+'5 pr._valstybinės f-jos'!E46+'5 pr._valstybinės f-jos'!E96+'7 pr._kita dotacija (2)'!E36+'7 pr._kita dotacija (2)'!E183+'9 pr._įstaigų pajamos (2)'!E29+'9 pr._įstaigų pajamos (2)'!E40+'9 pr._įstaigų pajamos (2)'!E88+'[1]11 pr._apyvartinės lėšos'!E26+'[1]11 pr._apyvartinės lėšos'!E58</f>
        <v>258979</v>
      </c>
      <c r="E31" s="191">
        <f>'4 pr._savarankiškos f-jos (2)'!F49+'4 pr._savarankiškos f-jos (2)'!F127+'4 pr._savarankiškos f-jos (2)'!F266+'5 pr._valstybinės f-jos'!F46+'5 pr._valstybinės f-jos'!F96+'7 pr._kita dotacija (2)'!F36+'7 pr._kita dotacija (2)'!F183+'9 pr._įstaigų pajamos (2)'!F29+'9 pr._įstaigų pajamos (2)'!F40+'9 pr._įstaigų pajamos (2)'!F88+'[1]11 pr._apyvartinės lėšos'!F26+'[1]11 pr._apyvartinės lėšos'!F58</f>
        <v>137458</v>
      </c>
      <c r="F31" s="191">
        <f>'4 pr._savarankiškos f-jos (2)'!G49+'4 pr._savarankiškos f-jos (2)'!G127+'4 pr._savarankiškos f-jos (2)'!G266+'5 pr._valstybinės f-jos'!G46+'5 pr._valstybinės f-jos'!G96+'7 pr._kita dotacija (2)'!G36+'7 pr._kita dotacija (2)'!G183+'9 pr._įstaigų pajamos (2)'!G29+'9 pr._įstaigų pajamos (2)'!G40+'9 pr._įstaigų pajamos (2)'!G88+'[1]11 pr._apyvartinės lėšos'!G26+'[1]11 pr._apyvartinės lėšos'!G58</f>
        <v>7185</v>
      </c>
      <c r="G31" s="190">
        <f>H31+J31</f>
        <v>-706</v>
      </c>
      <c r="H31" s="190">
        <f>'4 pr._savarankiškos f-jos (2)'!I49+'4 pr._savarankiškos f-jos (2)'!I127+'4 pr._savarankiškos f-jos (2)'!I266+'5 pr._valstybinės f-jos'!I46+'5 pr._valstybinės f-jos'!I96+'7 pr._kita dotacija (2)'!I36+'7 pr._kita dotacija (2)'!I183+'9 pr._įstaigų pajamos (2)'!I29+'9 pr._įstaigų pajamos (2)'!I40+'9 pr._įstaigų pajamos (2)'!I88+'[1]11 pr._apyvartinės lėšos'!I26+'[1]11 pr._apyvartinės lėšos'!I58</f>
        <v>-9331</v>
      </c>
      <c r="I31" s="190">
        <f>'4 pr._savarankiškos f-jos (2)'!J49+'4 pr._savarankiškos f-jos (2)'!J127+'4 pr._savarankiškos f-jos (2)'!J266+'5 pr._valstybinės f-jos'!J46+'5 pr._valstybinės f-jos'!J96+'7 pr._kita dotacija (2)'!J36+'7 pr._kita dotacija (2)'!J183+'9 pr._įstaigų pajamos (2)'!J29+'9 pr._įstaigų pajamos (2)'!J40+'9 pr._įstaigų pajamos (2)'!J88+'[1]11 pr._apyvartinės lėšos'!J26+'[1]11 pr._apyvartinės lėšos'!J58</f>
        <v>-2804</v>
      </c>
      <c r="J31" s="190">
        <f>'4 pr._savarankiškos f-jos (2)'!K49+'4 pr._savarankiškos f-jos (2)'!K127+'4 pr._savarankiškos f-jos (2)'!K266+'5 pr._valstybinės f-jos'!K46+'5 pr._valstybinės f-jos'!K96+'7 pr._kita dotacija (2)'!K36+'7 pr._kita dotacija (2)'!K183+'9 pr._įstaigų pajamos (2)'!K29+'9 pr._įstaigų pajamos (2)'!K40+'9 pr._įstaigų pajamos (2)'!K88+'[1]11 pr._apyvartinės lėšos'!K26+'[1]11 pr._apyvartinės lėšos'!K58</f>
        <v>8625</v>
      </c>
      <c r="K31" s="8">
        <f>L31+N31</f>
        <v>265458</v>
      </c>
      <c r="L31" s="8">
        <f>D31+H31</f>
        <v>249648</v>
      </c>
      <c r="M31" s="8">
        <f>E31+I31</f>
        <v>134654</v>
      </c>
      <c r="N31" s="8">
        <f>F31+J31</f>
        <v>15810</v>
      </c>
    </row>
    <row r="32" spans="1:14" ht="15" customHeight="1" x14ac:dyDescent="0.25">
      <c r="A32" s="5" t="s">
        <v>82</v>
      </c>
      <c r="B32" s="6" t="s">
        <v>12</v>
      </c>
      <c r="C32" s="191">
        <f>D32+F32</f>
        <v>164502</v>
      </c>
      <c r="D32" s="191">
        <f>'4 pr._savarankiškos f-jos (2)'!E55+'4 pr._savarankiškos f-jos (2)'!E131+'5 pr._valstybinės f-jos'!E50+'5 pr._valstybinės f-jos'!E98+'7 pr._kita dotacija (2)'!E40+'9 pr._įstaigų pajamos (2)'!E30+'9 pr._įstaigų pajamos (2)'!E41+'[1]11 pr._apyvartinės lėšos'!E28+'[1]11 pr._apyvartinės lėšos'!E60</f>
        <v>163981</v>
      </c>
      <c r="E32" s="191">
        <f>'4 pr._savarankiškos f-jos (2)'!F55+'4 pr._savarankiškos f-jos (2)'!F131+'5 pr._valstybinės f-jos'!F50+'5 pr._valstybinės f-jos'!F98+'7 pr._kita dotacija (2)'!F40+'9 pr._įstaigų pajamos (2)'!F30+'9 pr._įstaigų pajamos (2)'!F41+'[1]11 pr._apyvartinės lėšos'!F28+'[1]11 pr._apyvartinės lėšos'!F60</f>
        <v>86184</v>
      </c>
      <c r="F32" s="191">
        <f>'4 pr._savarankiškos f-jos (2)'!G55+'4 pr._savarankiškos f-jos (2)'!G131+'5 pr._valstybinės f-jos'!G50+'5 pr._valstybinės f-jos'!G98+'7 pr._kita dotacija (2)'!G40+'9 pr._įstaigų pajamos (2)'!G30+'9 pr._įstaigų pajamos (2)'!G41+'[1]11 pr._apyvartinės lėšos'!G28+'[1]11 pr._apyvartinės lėšos'!G60</f>
        <v>521</v>
      </c>
      <c r="G32" s="190">
        <f>H32+J32</f>
        <v>2122</v>
      </c>
      <c r="H32" s="190">
        <f>'4 pr._savarankiškos f-jos (2)'!I55+'4 pr._savarankiškos f-jos (2)'!I131+'5 pr._valstybinės f-jos'!I50+'5 pr._valstybinės f-jos'!I98+'7 pr._kita dotacija (2)'!I40+'9 pr._įstaigų pajamos (2)'!I30+'9 pr._įstaigų pajamos (2)'!I41+'[1]11 pr._apyvartinės lėšos'!I28+'[1]11 pr._apyvartinės lėšos'!I60</f>
        <v>1272</v>
      </c>
      <c r="I32" s="190">
        <f>'4 pr._savarankiškos f-jos (2)'!J55+'4 pr._savarankiškos f-jos (2)'!J131+'5 pr._valstybinės f-jos'!J50+'5 pr._valstybinės f-jos'!J98+'7 pr._kita dotacija (2)'!J40+'9 pr._įstaigų pajamos (2)'!J30+'9 pr._įstaigų pajamos (2)'!J41+'[1]11 pr._apyvartinės lėšos'!J28+'[1]11 pr._apyvartinės lėšos'!J60</f>
        <v>-6145</v>
      </c>
      <c r="J32" s="190">
        <f>'4 pr._savarankiškos f-jos (2)'!K55+'4 pr._savarankiškos f-jos (2)'!K131+'5 pr._valstybinės f-jos'!K50+'5 pr._valstybinės f-jos'!K98+'7 pr._kita dotacija (2)'!K40+'9 pr._įstaigų pajamos (2)'!K30+'9 pr._įstaigų pajamos (2)'!K41+'[1]11 pr._apyvartinės lėšos'!K28+'[1]11 pr._apyvartinės lėšos'!K60</f>
        <v>850</v>
      </c>
      <c r="K32" s="8">
        <f>L32+N32</f>
        <v>166624</v>
      </c>
      <c r="L32" s="8">
        <f>D32+H32</f>
        <v>165253</v>
      </c>
      <c r="M32" s="8">
        <f>E32+I32</f>
        <v>80039</v>
      </c>
      <c r="N32" s="8">
        <f>F32+J32</f>
        <v>1371</v>
      </c>
    </row>
    <row r="33" spans="1:14" ht="15" customHeight="1" x14ac:dyDescent="0.25">
      <c r="A33" s="5" t="s">
        <v>83</v>
      </c>
      <c r="B33" s="6" t="s">
        <v>13</v>
      </c>
      <c r="C33" s="191">
        <f>D33+F33</f>
        <v>115291</v>
      </c>
      <c r="D33" s="191">
        <f>'4 pr._savarankiškos f-jos (2)'!E62+'4 pr._savarankiškos f-jos (2)'!E135+'5 pr._valstybinės f-jos'!E54+'5 pr._valstybinės f-jos'!E100+'7 pr._kita dotacija (2)'!E44+'9 pr._įstaigų pajamos (2)'!E42+'[1]11 pr._apyvartinės lėšos'!E62</f>
        <v>110094</v>
      </c>
      <c r="E33" s="191">
        <f>'4 pr._savarankiškos f-jos (2)'!F62+'4 pr._savarankiškos f-jos (2)'!F135+'5 pr._valstybinės f-jos'!F54+'5 pr._valstybinės f-jos'!F100+'7 pr._kita dotacija (2)'!F44+'9 pr._įstaigų pajamos (2)'!F42+'[1]11 pr._apyvartinės lėšos'!F62</f>
        <v>55718</v>
      </c>
      <c r="F33" s="191">
        <f>'4 pr._savarankiškos f-jos (2)'!G62+'4 pr._savarankiškos f-jos (2)'!G135+'5 pr._valstybinės f-jos'!G54+'5 pr._valstybinės f-jos'!G100+'7 pr._kita dotacija (2)'!G44+'9 pr._įstaigų pajamos (2)'!G42+'[1]11 pr._apyvartinės lėšos'!G62</f>
        <v>5197</v>
      </c>
      <c r="G33" s="190">
        <f>H33+J33</f>
        <v>490</v>
      </c>
      <c r="H33" s="190">
        <f>'4 pr._savarankiškos f-jos (2)'!I62+'4 pr._savarankiškos f-jos (2)'!I135+'5 pr._valstybinės f-jos'!I54+'5 pr._valstybinės f-jos'!I100+'7 pr._kita dotacija (2)'!I44+'9 pr._įstaigų pajamos (2)'!I42+'[1]11 pr._apyvartinės lėšos'!I62</f>
        <v>691</v>
      </c>
      <c r="I33" s="190">
        <f>'4 pr._savarankiškos f-jos (2)'!J62+'4 pr._savarankiškos f-jos (2)'!J135+'5 pr._valstybinės f-jos'!J54+'5 pr._valstybinės f-jos'!J100+'7 pr._kita dotacija (2)'!J44+'9 pr._įstaigų pajamos (2)'!J42+'[1]11 pr._apyvartinės lėšos'!J62</f>
        <v>1367</v>
      </c>
      <c r="J33" s="190">
        <f>'4 pr._savarankiškos f-jos (2)'!K62+'4 pr._savarankiškos f-jos (2)'!K135+'5 pr._valstybinės f-jos'!K54+'5 pr._valstybinės f-jos'!K100+'7 pr._kita dotacija (2)'!K44+'9 pr._įstaigų pajamos (2)'!K42+'[1]11 pr._apyvartinės lėšos'!K62</f>
        <v>-201</v>
      </c>
      <c r="K33" s="8">
        <f>L33+N33</f>
        <v>115781</v>
      </c>
      <c r="L33" s="8">
        <f>D33+H33</f>
        <v>110785</v>
      </c>
      <c r="M33" s="8">
        <f>E33+I33</f>
        <v>57085</v>
      </c>
      <c r="N33" s="8">
        <f>F33+J33</f>
        <v>4996</v>
      </c>
    </row>
    <row r="34" spans="1:14" ht="15" customHeight="1" x14ac:dyDescent="0.25">
      <c r="A34" s="5" t="s">
        <v>84</v>
      </c>
      <c r="B34" s="8" t="s">
        <v>14</v>
      </c>
      <c r="C34" s="191">
        <f>D34+F34</f>
        <v>131795</v>
      </c>
      <c r="D34" s="191">
        <f>'4 pr._savarankiškos f-jos (2)'!E69+'4 pr._savarankiškos f-jos (2)'!E139+'5 pr._valstybinės f-jos'!E58+'5 pr._valstybinės f-jos'!E102+'7 pr._kita dotacija (2)'!E48+'9 pr._įstaigų pajamos (2)'!E31+'9 pr._įstaigų pajamos (2)'!E43+'[1]11 pr._apyvartinės lėšos'!E30+'[1]11 pr._apyvartinės lėšos'!E64</f>
        <v>131795</v>
      </c>
      <c r="E34" s="191">
        <f>'4 pr._savarankiškos f-jos (2)'!F69+'4 pr._savarankiškos f-jos (2)'!F139+'5 pr._valstybinės f-jos'!F58+'5 pr._valstybinės f-jos'!F102+'7 pr._kita dotacija (2)'!F48+'9 pr._įstaigų pajamos (2)'!F31+'9 pr._įstaigų pajamos (2)'!F43+'[1]11 pr._apyvartinės lėšos'!F30+'[1]11 pr._apyvartinės lėšos'!F64</f>
        <v>64017</v>
      </c>
      <c r="F34" s="191">
        <f>'4 pr._savarankiškos f-jos (2)'!G69+'4 pr._savarankiškos f-jos (2)'!G139+'5 pr._valstybinės f-jos'!G58+'5 pr._valstybinės f-jos'!G102+'7 pr._kita dotacija (2)'!G48+'9 pr._įstaigų pajamos (2)'!G31+'9 pr._įstaigų pajamos (2)'!G43+'[1]11 pr._apyvartinės lėšos'!G30+'[1]11 pr._apyvartinės lėšos'!G64</f>
        <v>0</v>
      </c>
      <c r="G34" s="190">
        <f>H34+J34</f>
        <v>1483</v>
      </c>
      <c r="H34" s="190">
        <f>'4 pr._savarankiškos f-jos (2)'!I69+'4 pr._savarankiškos f-jos (2)'!I139+'5 pr._valstybinės f-jos'!I58+'5 pr._valstybinės f-jos'!I102+'7 pr._kita dotacija (2)'!I48+'9 pr._įstaigų pajamos (2)'!I31+'9 pr._įstaigų pajamos (2)'!I43+'[1]11 pr._apyvartinės lėšos'!I30+'[1]11 pr._apyvartinės lėšos'!I64</f>
        <v>1483</v>
      </c>
      <c r="I34" s="190">
        <f>'4 pr._savarankiškos f-jos (2)'!J69+'4 pr._savarankiškos f-jos (2)'!J139+'5 pr._valstybinės f-jos'!J58+'5 pr._valstybinės f-jos'!J102+'7 pr._kita dotacija (2)'!J48+'9 pr._įstaigų pajamos (2)'!J31+'9 pr._įstaigų pajamos (2)'!J43+'[1]11 pr._apyvartinės lėšos'!J30+'[1]11 pr._apyvartinės lėšos'!J64</f>
        <v>2056</v>
      </c>
      <c r="J34" s="190">
        <f>'4 pr._savarankiškos f-jos (2)'!K69+'4 pr._savarankiškos f-jos (2)'!K139+'5 pr._valstybinės f-jos'!K58+'5 pr._valstybinės f-jos'!K102+'7 pr._kita dotacija (2)'!K48+'9 pr._įstaigų pajamos (2)'!K31+'9 pr._įstaigų pajamos (2)'!K43+'[1]11 pr._apyvartinės lėšos'!K30+'[1]11 pr._apyvartinės lėšos'!K64</f>
        <v>0</v>
      </c>
      <c r="K34" s="8">
        <f>L34+N34</f>
        <v>133278</v>
      </c>
      <c r="L34" s="8">
        <f>D34+H34</f>
        <v>133278</v>
      </c>
      <c r="M34" s="8">
        <f>E34+I34</f>
        <v>66073</v>
      </c>
      <c r="N34" s="8">
        <f>F34+J34</f>
        <v>0</v>
      </c>
    </row>
    <row r="35" spans="1:14" ht="15" customHeight="1" x14ac:dyDescent="0.25">
      <c r="A35" s="9" t="s">
        <v>85</v>
      </c>
      <c r="B35" s="8" t="s">
        <v>15</v>
      </c>
      <c r="C35" s="191">
        <f>D35+F35</f>
        <v>163227</v>
      </c>
      <c r="D35" s="191">
        <f>'4 pr._savarankiškos f-jos (2)'!E76+'4 pr._savarankiškos f-jos (2)'!E143++'4 pr._savarankiškos f-jos (2)'!E267+'5 pr._valstybinės f-jos'!E62+'5 pr._valstybinės f-jos'!E104+'7 pr._kita dotacija (2)'!E52+'7 pr._kita dotacija (2)'!E186+'9 pr._įstaigų pajamos (2)'!E32+'9 pr._įstaigų pajamos (2)'!E44+'9 pr._įstaigų pajamos (2)'!E89+'[1]11 pr._apyvartinės lėšos'!E66+'[1]11 pr._apyvartinės lėšos'!E159</f>
        <v>157327</v>
      </c>
      <c r="E35" s="191">
        <f>'4 pr._savarankiškos f-jos (2)'!F76+'4 pr._savarankiškos f-jos (2)'!F143++'4 pr._savarankiškos f-jos (2)'!F267+'5 pr._valstybinės f-jos'!F62+'5 pr._valstybinės f-jos'!F104+'7 pr._kita dotacija (2)'!F52+'7 pr._kita dotacija (2)'!F186+'9 pr._įstaigų pajamos (2)'!F32+'9 pr._įstaigų pajamos (2)'!F44+'9 pr._įstaigų pajamos (2)'!F89+'[1]11 pr._apyvartinės lėšos'!F66+'[1]11 pr._apyvartinės lėšos'!F159</f>
        <v>87651</v>
      </c>
      <c r="F35" s="191">
        <f>'4 pr._savarankiškos f-jos (2)'!G76+'4 pr._savarankiškos f-jos (2)'!G143++'4 pr._savarankiškos f-jos (2)'!G267+'5 pr._valstybinės f-jos'!G62+'5 pr._valstybinės f-jos'!G104+'7 pr._kita dotacija (2)'!G52+'7 pr._kita dotacija (2)'!G186+'9 pr._įstaigų pajamos (2)'!G32+'9 pr._įstaigų pajamos (2)'!G44+'9 pr._įstaigų pajamos (2)'!G89+'[1]11 pr._apyvartinės lėšos'!G66+'[1]11 pr._apyvartinės lėšos'!G159</f>
        <v>5900</v>
      </c>
      <c r="G35" s="190">
        <f>H35+J35</f>
        <v>991</v>
      </c>
      <c r="H35" s="190">
        <f>'4 pr._savarankiškos f-jos (2)'!I76+'4 pr._savarankiškos f-jos (2)'!I143++'4 pr._savarankiškos f-jos (2)'!I267+'5 pr._valstybinės f-jos'!I62+'5 pr._valstybinės f-jos'!I104+'7 pr._kita dotacija (2)'!I52+'7 pr._kita dotacija (2)'!I186+'9 pr._įstaigų pajamos (2)'!I32+'9 pr._įstaigų pajamos (2)'!I44+'9 pr._įstaigų pajamos (2)'!I89+'[1]11 pr._apyvartinės lėšos'!I66+'[1]11 pr._apyvartinės lėšos'!I159</f>
        <v>-1941</v>
      </c>
      <c r="I35" s="190">
        <f>'4 pr._savarankiškos f-jos (2)'!J76+'4 pr._savarankiškos f-jos (2)'!J143++'4 pr._savarankiškos f-jos (2)'!J267+'5 pr._valstybinės f-jos'!J62+'5 pr._valstybinės f-jos'!J104+'7 pr._kita dotacija (2)'!J52+'7 pr._kita dotacija (2)'!J186+'9 pr._įstaigų pajamos (2)'!J32+'9 pr._įstaigų pajamos (2)'!J44+'9 pr._įstaigų pajamos (2)'!J89+'[1]11 pr._apyvartinės lėšos'!J66+'[1]11 pr._apyvartinės lėšos'!J159</f>
        <v>-2741</v>
      </c>
      <c r="J35" s="190">
        <f>'4 pr._savarankiškos f-jos (2)'!K76+'4 pr._savarankiškos f-jos (2)'!K143++'4 pr._savarankiškos f-jos (2)'!K267+'5 pr._valstybinės f-jos'!K62+'5 pr._valstybinės f-jos'!K104+'7 pr._kita dotacija (2)'!K52+'7 pr._kita dotacija (2)'!K186+'9 pr._įstaigų pajamos (2)'!K32+'9 pr._įstaigų pajamos (2)'!K44+'9 pr._įstaigų pajamos (2)'!K89+'[1]11 pr._apyvartinės lėšos'!K66+'[1]11 pr._apyvartinės lėšos'!K159</f>
        <v>2932</v>
      </c>
      <c r="K35" s="8">
        <f>L35+N35</f>
        <v>164218</v>
      </c>
      <c r="L35" s="8">
        <f>D35+H35</f>
        <v>155386</v>
      </c>
      <c r="M35" s="8">
        <f>E35+I35</f>
        <v>84910</v>
      </c>
      <c r="N35" s="8">
        <f>F35+J35</f>
        <v>8832</v>
      </c>
    </row>
    <row r="36" spans="1:14" ht="15" customHeight="1" x14ac:dyDescent="0.25">
      <c r="A36" s="11" t="s">
        <v>86</v>
      </c>
      <c r="B36" s="6" t="s">
        <v>16</v>
      </c>
      <c r="C36" s="191">
        <f>D36+F36</f>
        <v>243049</v>
      </c>
      <c r="D36" s="191">
        <f>'4 pr._savarankiškos f-jos (2)'!E83+'4 pr._savarankiškos f-jos (2)'!E147+'5 pr._valstybinės f-jos'!E66+'5 pr._valstybinės f-jos'!E106+'7 pr._kita dotacija (2)'!E56+'9 pr._įstaigų pajamos (2)'!E33+'9 pr._įstaigų pajamos (2)'!E45+'[1]11 pr._apyvartinės lėšos'!E32+'[1]11 pr._apyvartinės lėšos'!E68</f>
        <v>233342</v>
      </c>
      <c r="E36" s="191">
        <f>'4 pr._savarankiškos f-jos (2)'!F83+'4 pr._savarankiškos f-jos (2)'!F147+'5 pr._valstybinės f-jos'!F66+'5 pr._valstybinės f-jos'!F106+'7 pr._kita dotacija (2)'!F56+'9 pr._įstaigų pajamos (2)'!F33+'9 pr._įstaigų pajamos (2)'!F45+'[1]11 pr._apyvartinės lėšos'!F32+'[1]11 pr._apyvartinės lėšos'!F68</f>
        <v>121860</v>
      </c>
      <c r="F36" s="191">
        <f>'4 pr._savarankiškos f-jos (2)'!G83+'4 pr._savarankiškos f-jos (2)'!G147+'5 pr._valstybinės f-jos'!G66+'5 pr._valstybinės f-jos'!G106+'7 pr._kita dotacija (2)'!G56+'9 pr._įstaigų pajamos (2)'!G33+'9 pr._įstaigų pajamos (2)'!G45+'[1]11 pr._apyvartinės lėšos'!G32+'[1]11 pr._apyvartinės lėšos'!G68</f>
        <v>9707</v>
      </c>
      <c r="G36" s="190">
        <f>H36+J36</f>
        <v>1649</v>
      </c>
      <c r="H36" s="190">
        <f>'4 pr._savarankiškos f-jos (2)'!I83+'4 pr._savarankiškos f-jos (2)'!I147+'5 pr._valstybinės f-jos'!I66+'5 pr._valstybinės f-jos'!I106+'7 pr._kita dotacija (2)'!I56+'9 pr._įstaigų pajamos (2)'!I33+'9 pr._įstaigų pajamos (2)'!I45+'[1]11 pr._apyvartinės lėšos'!I32+'[1]11 pr._apyvartinės lėšos'!I68</f>
        <v>1649</v>
      </c>
      <c r="I36" s="190">
        <f>'4 pr._savarankiškos f-jos (2)'!J83+'4 pr._savarankiškos f-jos (2)'!J147+'5 pr._valstybinės f-jos'!J66+'5 pr._valstybinės f-jos'!J106+'7 pr._kita dotacija (2)'!J56+'9 pr._įstaigų pajamos (2)'!J33+'9 pr._įstaigų pajamos (2)'!J45+'[1]11 pr._apyvartinės lėšos'!J32+'[1]11 pr._apyvartinės lėšos'!J68</f>
        <v>2981</v>
      </c>
      <c r="J36" s="190">
        <f>'4 pr._savarankiškos f-jos (2)'!K83+'4 pr._savarankiškos f-jos (2)'!K147+'5 pr._valstybinės f-jos'!K66+'5 pr._valstybinės f-jos'!K106+'7 pr._kita dotacija (2)'!K56+'9 pr._įstaigų pajamos (2)'!K33+'9 pr._įstaigų pajamos (2)'!K45+'[1]11 pr._apyvartinės lėšos'!K32+'[1]11 pr._apyvartinės lėšos'!K68</f>
        <v>0</v>
      </c>
      <c r="K36" s="8">
        <f>L36+N36</f>
        <v>244698</v>
      </c>
      <c r="L36" s="8">
        <f>D36+H36</f>
        <v>234991</v>
      </c>
      <c r="M36" s="8">
        <f>E36+I36</f>
        <v>124841</v>
      </c>
      <c r="N36" s="8">
        <f>F36+J36</f>
        <v>9707</v>
      </c>
    </row>
    <row r="37" spans="1:14" ht="15" customHeight="1" x14ac:dyDescent="0.25">
      <c r="A37" s="5" t="s">
        <v>87</v>
      </c>
      <c r="B37" s="6" t="s">
        <v>17</v>
      </c>
      <c r="C37" s="191">
        <f>D37+F37</f>
        <v>122384</v>
      </c>
      <c r="D37" s="191">
        <f>'4 pr._savarankiškos f-jos (2)'!E90+'4 pr._savarankiškos f-jos (2)'!E151+'5 pr._valstybinės f-jos'!E70+'5 pr._valstybinės f-jos'!E108+'7 pr._kita dotacija (2)'!E60+'9 pr._įstaigų pajamos (2)'!E34+'9 pr._įstaigų pajamos (2)'!E46+'[1]11 pr._apyvartinės lėšos'!E34+'[1]11 pr._apyvartinės lėšos'!E70</f>
        <v>122384</v>
      </c>
      <c r="E37" s="191">
        <f>'4 pr._savarankiškos f-jos (2)'!F90+'4 pr._savarankiškos f-jos (2)'!F151+'5 pr._valstybinės f-jos'!F70+'5 pr._valstybinės f-jos'!F108+'7 pr._kita dotacija (2)'!F60+'9 pr._įstaigų pajamos (2)'!F34+'9 pr._įstaigų pajamos (2)'!F46+'[1]11 pr._apyvartinės lėšos'!F34+'[1]11 pr._apyvartinės lėšos'!F70</f>
        <v>65084</v>
      </c>
      <c r="F37" s="191">
        <f>'4 pr._savarankiškos f-jos (2)'!G90+'4 pr._savarankiškos f-jos (2)'!G151+'5 pr._valstybinės f-jos'!G70+'5 pr._valstybinės f-jos'!G108+'7 pr._kita dotacija (2)'!G60+'9 pr._įstaigų pajamos (2)'!G34+'9 pr._įstaigų pajamos (2)'!G46+'[1]11 pr._apyvartinės lėšos'!G34+'[1]11 pr._apyvartinės lėšos'!G70</f>
        <v>0</v>
      </c>
      <c r="G37" s="190">
        <f>H37+J37</f>
        <v>710</v>
      </c>
      <c r="H37" s="190">
        <f>'4 pr._savarankiškos f-jos (2)'!I90+'4 pr._savarankiškos f-jos (2)'!I151+'5 pr._valstybinės f-jos'!I70+'5 pr._valstybinės f-jos'!I108+'7 pr._kita dotacija (2)'!I60+'9 pr._įstaigų pajamos (2)'!I34+'9 pr._įstaigų pajamos (2)'!I46+'[1]11 pr._apyvartinės lėšos'!I34+'[1]11 pr._apyvartinės lėšos'!I70</f>
        <v>710</v>
      </c>
      <c r="I37" s="190">
        <f>'4 pr._savarankiškos f-jos (2)'!J90+'4 pr._savarankiškos f-jos (2)'!J151+'5 pr._valstybinės f-jos'!J70+'5 pr._valstybinės f-jos'!J108+'7 pr._kita dotacija (2)'!J60+'9 pr._įstaigų pajamos (2)'!J34+'9 pr._įstaigų pajamos (2)'!J46+'[1]11 pr._apyvartinės lėšos'!J34+'[1]11 pr._apyvartinės lėšos'!J70</f>
        <v>2416</v>
      </c>
      <c r="J37" s="190">
        <f>'4 pr._savarankiškos f-jos (2)'!K90+'4 pr._savarankiškos f-jos (2)'!K151+'5 pr._valstybinės f-jos'!K70+'5 pr._valstybinės f-jos'!K108+'7 pr._kita dotacija (2)'!K60+'9 pr._įstaigų pajamos (2)'!K34+'9 pr._įstaigų pajamos (2)'!K46+'[1]11 pr._apyvartinės lėšos'!K34+'[1]11 pr._apyvartinės lėšos'!K70</f>
        <v>0</v>
      </c>
      <c r="K37" s="8">
        <f>L37+N37</f>
        <v>123094</v>
      </c>
      <c r="L37" s="8">
        <f>D37+H37</f>
        <v>123094</v>
      </c>
      <c r="M37" s="8">
        <f>E37+I37</f>
        <v>67500</v>
      </c>
      <c r="N37" s="8">
        <f>F37+J37</f>
        <v>0</v>
      </c>
    </row>
    <row r="38" spans="1:14" ht="15" customHeight="1" x14ac:dyDescent="0.25">
      <c r="A38" s="5" t="s">
        <v>88</v>
      </c>
      <c r="B38" s="6" t="s">
        <v>18</v>
      </c>
      <c r="C38" s="191">
        <f>D38+F38</f>
        <v>103371</v>
      </c>
      <c r="D38" s="191">
        <f>'4 pr._savarankiškos f-jos (2)'!E97+'4 pr._savarankiškos f-jos (2)'!E155+'5 pr._valstybinės f-jos'!E74+'5 pr._valstybinės f-jos'!E110+'7 pr._kita dotacija (2)'!E64+'9 pr._įstaigų pajamos (2)'!E35+'9 pr._įstaigų pajamos (2)'!E47+'[1]11 pr._apyvartinės lėšos'!E36+'[1]11 pr._apyvartinės lėšos'!E72</f>
        <v>99071</v>
      </c>
      <c r="E38" s="191">
        <f>'4 pr._savarankiškos f-jos (2)'!F97+'4 pr._savarankiškos f-jos (2)'!F155+'5 pr._valstybinės f-jos'!F74+'5 pr._valstybinės f-jos'!F110+'7 pr._kita dotacija (2)'!F64+'9 pr._įstaigų pajamos (2)'!F35+'9 pr._įstaigų pajamos (2)'!F47+'[1]11 pr._apyvartinės lėšos'!F36+'[1]11 pr._apyvartinės lėšos'!F72</f>
        <v>55312</v>
      </c>
      <c r="F38" s="191">
        <f>'4 pr._savarankiškos f-jos (2)'!G97+'4 pr._savarankiškos f-jos (2)'!G155+'5 pr._valstybinės f-jos'!G74+'5 pr._valstybinės f-jos'!G110+'7 pr._kita dotacija (2)'!G64+'9 pr._įstaigų pajamos (2)'!G35+'9 pr._įstaigų pajamos (2)'!G47+'[1]11 pr._apyvartinės lėšos'!G36+'[1]11 pr._apyvartinės lėšos'!G72</f>
        <v>4300</v>
      </c>
      <c r="G38" s="190">
        <f>H38+J38</f>
        <v>454</v>
      </c>
      <c r="H38" s="190">
        <f>'4 pr._savarankiškos f-jos (2)'!I97+'4 pr._savarankiškos f-jos (2)'!I155+'5 pr._valstybinės f-jos'!I74+'5 pr._valstybinės f-jos'!I110+'7 pr._kita dotacija (2)'!I64+'9 pr._įstaigų pajamos (2)'!I35+'9 pr._įstaigų pajamos (2)'!I47+'[1]11 pr._apyvartinės lėšos'!I36+'[1]11 pr._apyvartinės lėšos'!I72</f>
        <v>-346</v>
      </c>
      <c r="I38" s="190">
        <f>'4 pr._savarankiškos f-jos (2)'!J97+'4 pr._savarankiškos f-jos (2)'!J155+'5 pr._valstybinės f-jos'!J74+'5 pr._valstybinės f-jos'!J110+'7 pr._kita dotacija (2)'!J64+'9 pr._įstaigų pajamos (2)'!J35+'9 pr._įstaigų pajamos (2)'!J47+'[1]11 pr._apyvartinės lėšos'!J36+'[1]11 pr._apyvartinės lėšos'!J72</f>
        <v>-1206</v>
      </c>
      <c r="J38" s="190">
        <f>'4 pr._savarankiškos f-jos (2)'!K97+'4 pr._savarankiškos f-jos (2)'!K155+'5 pr._valstybinės f-jos'!K74+'5 pr._valstybinės f-jos'!K110+'7 pr._kita dotacija (2)'!K64+'9 pr._įstaigų pajamos (2)'!K35+'9 pr._įstaigų pajamos (2)'!K47+'[1]11 pr._apyvartinės lėšos'!K36+'[1]11 pr._apyvartinės lėšos'!K72</f>
        <v>800</v>
      </c>
      <c r="K38" s="8">
        <f>L38+N38</f>
        <v>103825</v>
      </c>
      <c r="L38" s="8">
        <f>D38+H38</f>
        <v>98725</v>
      </c>
      <c r="M38" s="8">
        <f>E38+I38</f>
        <v>54106</v>
      </c>
      <c r="N38" s="8">
        <f>F38+J38</f>
        <v>5100</v>
      </c>
    </row>
    <row r="39" spans="1:14" ht="15" customHeight="1" x14ac:dyDescent="0.25">
      <c r="A39" s="5" t="s">
        <v>89</v>
      </c>
      <c r="B39" s="6" t="s">
        <v>19</v>
      </c>
      <c r="C39" s="191">
        <f>D39+F39</f>
        <v>872189</v>
      </c>
      <c r="D39" s="191">
        <f>'4 pr._savarankiškos f-jos (2)'!E102+'4 pr._savarankiškos f-jos (2)'!E159+'5 pr._valstybinės f-jos'!E78+'5 pr._valstybinės f-jos'!E112+'7 pr._kita dotacija (2)'!E68+'9 pr._įstaigų pajamos (2)'!E48</f>
        <v>845189</v>
      </c>
      <c r="E39" s="191">
        <f>'4 pr._savarankiškos f-jos (2)'!F102+'4 pr._savarankiškos f-jos (2)'!F159+'5 pr._valstybinės f-jos'!F78+'5 pr._valstybinės f-jos'!F112+'7 pr._kita dotacija (2)'!F68+'9 pr._įstaigų pajamos (2)'!F48</f>
        <v>138384</v>
      </c>
      <c r="F39" s="191">
        <f>'4 pr._savarankiškos f-jos (2)'!G102+'4 pr._savarankiškos f-jos (2)'!G159+'5 pr._valstybinės f-jos'!G78+'5 pr._valstybinės f-jos'!G112+'7 pr._kita dotacija (2)'!G68+'9 pr._įstaigų pajamos (2)'!G48</f>
        <v>27000</v>
      </c>
      <c r="G39" s="190">
        <f>H39+J39</f>
        <v>0</v>
      </c>
      <c r="H39" s="190">
        <f>'4 pr._savarankiškos f-jos (2)'!I102+'4 pr._savarankiškos f-jos (2)'!I159+'5 pr._valstybinės f-jos'!I78+'5 pr._valstybinės f-jos'!I112+'7 pr._kita dotacija (2)'!I68+'9 pr._įstaigų pajamos (2)'!I48</f>
        <v>-4000</v>
      </c>
      <c r="I39" s="190">
        <f>'4 pr._savarankiškos f-jos (2)'!J102+'4 pr._savarankiškos f-jos (2)'!J159+'5 pr._valstybinės f-jos'!J78+'5 pr._valstybinės f-jos'!J112+'7 pr._kita dotacija (2)'!J68+'9 pr._įstaigų pajamos (2)'!J48</f>
        <v>-2835</v>
      </c>
      <c r="J39" s="190">
        <f>'4 pr._savarankiškos f-jos (2)'!K102+'4 pr._savarankiškos f-jos (2)'!K159+'5 pr._valstybinės f-jos'!K78+'5 pr._valstybinės f-jos'!K112+'7 pr._kita dotacija (2)'!K68+'9 pr._įstaigų pajamos (2)'!K48</f>
        <v>4000</v>
      </c>
      <c r="K39" s="8">
        <f>L39+N39</f>
        <v>872189</v>
      </c>
      <c r="L39" s="8">
        <f>D39+H39</f>
        <v>841189</v>
      </c>
      <c r="M39" s="8">
        <f>E39+I39</f>
        <v>135549</v>
      </c>
      <c r="N39" s="8">
        <f>F39+J39</f>
        <v>31000</v>
      </c>
    </row>
    <row r="40" spans="1:14" ht="15" customHeight="1" x14ac:dyDescent="0.25">
      <c r="A40" s="5" t="s">
        <v>90</v>
      </c>
      <c r="B40" s="6" t="s">
        <v>26</v>
      </c>
      <c r="C40" s="191">
        <f>D40+F40</f>
        <v>1318492</v>
      </c>
      <c r="D40" s="191">
        <f>'4 pr._savarankiškos f-jos (2)'!E106+'[1]11 pr._apyvartinės lėšos'!E38</f>
        <v>245504</v>
      </c>
      <c r="E40" s="191">
        <f>'4 pr._savarankiškos f-jos (2)'!F106+'[1]11 pr._apyvartinės lėšos'!F38</f>
        <v>0</v>
      </c>
      <c r="F40" s="191">
        <f>'4 pr._savarankiškos f-jos (2)'!G106+'[1]11 pr._apyvartinės lėšos'!G38</f>
        <v>1072988</v>
      </c>
      <c r="G40" s="190">
        <f>H40+J40</f>
        <v>0</v>
      </c>
      <c r="H40" s="190">
        <f>'4 pr._savarankiškos f-jos (2)'!I106+'[1]11 pr._apyvartinės lėšos'!I38</f>
        <v>0</v>
      </c>
      <c r="I40" s="190">
        <f>'4 pr._savarankiškos f-jos (2)'!J106+'[1]11 pr._apyvartinės lėšos'!J38</f>
        <v>0</v>
      </c>
      <c r="J40" s="190">
        <f>'4 pr._savarankiškos f-jos (2)'!K106+'[1]11 pr._apyvartinės lėšos'!K38</f>
        <v>0</v>
      </c>
      <c r="K40" s="8">
        <f>L40+N40</f>
        <v>1318492</v>
      </c>
      <c r="L40" s="8">
        <f>D40+H40</f>
        <v>245504</v>
      </c>
      <c r="M40" s="8">
        <f>E40+I40</f>
        <v>0</v>
      </c>
      <c r="N40" s="8">
        <f>F40+J40</f>
        <v>1072988</v>
      </c>
    </row>
    <row r="41" spans="1:14" ht="15" customHeight="1" x14ac:dyDescent="0.25">
      <c r="A41" s="9" t="s">
        <v>91</v>
      </c>
      <c r="B41" s="16" t="s">
        <v>186</v>
      </c>
      <c r="C41" s="191">
        <f>D41+F41</f>
        <v>333599</v>
      </c>
      <c r="D41" s="191">
        <f>'4 pr._savarankiškos f-jos (2)'!E107+'5 pr._valstybinės f-jos'!E80</f>
        <v>320514</v>
      </c>
      <c r="E41" s="191">
        <f>'4 pr._savarankiškos f-jos (2)'!F107+'5 pr._valstybinės f-jos'!F80</f>
        <v>222593</v>
      </c>
      <c r="F41" s="191">
        <f>'4 pr._savarankiškos f-jos (2)'!G107+'5 pr._valstybinės f-jos'!G80</f>
        <v>13085</v>
      </c>
      <c r="G41" s="190">
        <f>H41+J41</f>
        <v>0</v>
      </c>
      <c r="H41" s="190">
        <f>'4 pr._savarankiškos f-jos (2)'!I107+'5 pr._valstybinės f-jos'!I80</f>
        <v>0</v>
      </c>
      <c r="I41" s="190">
        <f>'4 pr._savarankiškos f-jos (2)'!J107+'5 pr._valstybinės f-jos'!J80</f>
        <v>-8000</v>
      </c>
      <c r="J41" s="190">
        <f>'4 pr._savarankiškos f-jos (2)'!K107+'5 pr._valstybinės f-jos'!K80</f>
        <v>0</v>
      </c>
      <c r="K41" s="8">
        <f>L41+N41</f>
        <v>333599</v>
      </c>
      <c r="L41" s="8">
        <f>D41+H41</f>
        <v>320514</v>
      </c>
      <c r="M41" s="8">
        <f>E41+I41</f>
        <v>214593</v>
      </c>
      <c r="N41" s="8">
        <f>F41+J41</f>
        <v>13085</v>
      </c>
    </row>
    <row r="42" spans="1:14" ht="15" customHeight="1" x14ac:dyDescent="0.25">
      <c r="A42" s="11" t="s">
        <v>92</v>
      </c>
      <c r="B42" s="19" t="s">
        <v>77</v>
      </c>
      <c r="C42" s="191">
        <f>D42+F42</f>
        <v>177598</v>
      </c>
      <c r="D42" s="191">
        <f>'4 pr._savarankiškos f-jos (2)'!E169+'5 pr._valstybinės f-jos'!E84</f>
        <v>177598</v>
      </c>
      <c r="E42" s="191">
        <f>'4 pr._savarankiškos f-jos (2)'!F169+'5 pr._valstybinės f-jos'!F84</f>
        <v>102988</v>
      </c>
      <c r="F42" s="191">
        <f>'4 pr._savarankiškos f-jos (2)'!G169+'5 pr._valstybinės f-jos'!G84</f>
        <v>0</v>
      </c>
      <c r="G42" s="190">
        <f>H42+J42</f>
        <v>0</v>
      </c>
      <c r="H42" s="190">
        <f>'4 pr._savarankiškos f-jos (2)'!I169+'5 pr._valstybinės f-jos'!I84</f>
        <v>0</v>
      </c>
      <c r="I42" s="190">
        <f>'4 pr._savarankiškos f-jos (2)'!J169+'5 pr._valstybinės f-jos'!J84</f>
        <v>193</v>
      </c>
      <c r="J42" s="190">
        <f>'4 pr._savarankiškos f-jos (2)'!K169+'5 pr._valstybinės f-jos'!K84</f>
        <v>0</v>
      </c>
      <c r="K42" s="8">
        <f>L42+N42</f>
        <v>177598</v>
      </c>
      <c r="L42" s="8">
        <f>D42+H42</f>
        <v>177598</v>
      </c>
      <c r="M42" s="8">
        <f>E42+I42</f>
        <v>103181</v>
      </c>
      <c r="N42" s="8">
        <f>F42+J42</f>
        <v>0</v>
      </c>
    </row>
    <row r="43" spans="1:14" ht="15" customHeight="1" x14ac:dyDescent="0.25">
      <c r="A43" s="5" t="s">
        <v>93</v>
      </c>
      <c r="B43" s="46" t="s">
        <v>61</v>
      </c>
      <c r="C43" s="191">
        <f>D43+F43</f>
        <v>574104</v>
      </c>
      <c r="D43" s="191">
        <f>'4 pr._savarankiškos f-jos (2)'!E178+'6 pr._mokinio krepšelis'!E23+'7 pr._kita dotacija (2)'!E87</f>
        <v>574104</v>
      </c>
      <c r="E43" s="191">
        <f>'4 pr._savarankiškos f-jos (2)'!F178+'6 pr._mokinio krepšelis'!F23+'7 pr._kita dotacija (2)'!F87</f>
        <v>410409</v>
      </c>
      <c r="F43" s="191">
        <f>'4 pr._savarankiškos f-jos (2)'!G178+'6 pr._mokinio krepšelis'!G23+'7 pr._kita dotacija (2)'!G87</f>
        <v>0</v>
      </c>
      <c r="G43" s="190">
        <f>H43+J43</f>
        <v>-817</v>
      </c>
      <c r="H43" s="190">
        <f>'4 pr._savarankiškos f-jos (2)'!I178+'6 pr._mokinio krepšelis'!I23+'7 pr._kita dotacija (2)'!I87</f>
        <v>-817</v>
      </c>
      <c r="I43" s="190">
        <f>'4 pr._savarankiškos f-jos (2)'!J178+'6 pr._mokinio krepšelis'!J23+'7 pr._kita dotacija (2)'!J87</f>
        <v>-4144</v>
      </c>
      <c r="J43" s="190">
        <f>'4 pr._savarankiškos f-jos (2)'!K178+'6 pr._mokinio krepšelis'!K23+'7 pr._kita dotacija (2)'!K87</f>
        <v>0</v>
      </c>
      <c r="K43" s="8">
        <f>L43+N43</f>
        <v>573287</v>
      </c>
      <c r="L43" s="8">
        <f>D43+H43</f>
        <v>573287</v>
      </c>
      <c r="M43" s="8">
        <f>E43+I43</f>
        <v>406265</v>
      </c>
      <c r="N43" s="8">
        <f>F43+J43</f>
        <v>0</v>
      </c>
    </row>
    <row r="44" spans="1:14" ht="15" customHeight="1" x14ac:dyDescent="0.25">
      <c r="A44" s="5" t="s">
        <v>94</v>
      </c>
      <c r="B44" s="19" t="s">
        <v>35</v>
      </c>
      <c r="C44" s="191">
        <f>D44+F44</f>
        <v>598995</v>
      </c>
      <c r="D44" s="191">
        <f>'4 pr._savarankiškos f-jos (2)'!E179+'6 pr._mokinio krepšelis'!E24+'7 pr._kita dotacija (2)'!E90</f>
        <v>598995</v>
      </c>
      <c r="E44" s="191">
        <f>'4 pr._savarankiškos f-jos (2)'!F179+'6 pr._mokinio krepšelis'!F24+'7 pr._kita dotacija (2)'!F90</f>
        <v>423791</v>
      </c>
      <c r="F44" s="191">
        <f>'4 pr._savarankiškos f-jos (2)'!G179+'6 pr._mokinio krepšelis'!G24+'7 pr._kita dotacija (2)'!G90</f>
        <v>0</v>
      </c>
      <c r="G44" s="190">
        <f>H44+J44</f>
        <v>0</v>
      </c>
      <c r="H44" s="190">
        <f>'4 pr._savarankiškos f-jos (2)'!I179+'6 pr._mokinio krepšelis'!I24+'7 pr._kita dotacija (2)'!I90</f>
        <v>0</v>
      </c>
      <c r="I44" s="190">
        <f>'4 pr._savarankiškos f-jos (2)'!J179+'6 pr._mokinio krepšelis'!J24+'7 pr._kita dotacija (2)'!J90</f>
        <v>923</v>
      </c>
      <c r="J44" s="190">
        <f>'4 pr._savarankiškos f-jos (2)'!K179+'6 pr._mokinio krepšelis'!K24+'7 pr._kita dotacija (2)'!K90</f>
        <v>0</v>
      </c>
      <c r="K44" s="8">
        <f>L44+N44</f>
        <v>598995</v>
      </c>
      <c r="L44" s="8">
        <f>D44+H44</f>
        <v>598995</v>
      </c>
      <c r="M44" s="8">
        <f>E44+I44</f>
        <v>424714</v>
      </c>
      <c r="N44" s="8">
        <f>F44+J44</f>
        <v>0</v>
      </c>
    </row>
    <row r="45" spans="1:14" ht="15" customHeight="1" x14ac:dyDescent="0.25">
      <c r="A45" s="5" t="s">
        <v>95</v>
      </c>
      <c r="B45" s="19" t="s">
        <v>173</v>
      </c>
      <c r="C45" s="191">
        <f>D45+F45</f>
        <v>855368</v>
      </c>
      <c r="D45" s="191">
        <f>'4 pr._savarankiškos f-jos (2)'!E180+'6 pr._mokinio krepšelis'!E25+'9 pr._įstaigų pajamos (2)'!E54+'10 pr._skolintos lėšos (2)'!E40+'[1]11 pr._apyvartinės lėšos'!E92+'7 pr._kita dotacija (2)'!E92</f>
        <v>855368</v>
      </c>
      <c r="E45" s="191">
        <f>'4 pr._savarankiškos f-jos (2)'!F180+'6 pr._mokinio krepšelis'!F25+'9 pr._įstaigų pajamos (2)'!F54+'10 pr._skolintos lėšos (2)'!F40+'[1]11 pr._apyvartinės lėšos'!F92+'7 pr._kita dotacija (2)'!F92</f>
        <v>577585</v>
      </c>
      <c r="F45" s="191">
        <f>'4 pr._savarankiškos f-jos (2)'!G180+'6 pr._mokinio krepšelis'!G25+'9 pr._įstaigų pajamos (2)'!G54+'10 pr._skolintos lėšos (2)'!G40+'[1]11 pr._apyvartinės lėšos'!G92+'7 pr._kita dotacija (2)'!G92</f>
        <v>0</v>
      </c>
      <c r="G45" s="190">
        <f>H45+J45</f>
        <v>15154</v>
      </c>
      <c r="H45" s="190">
        <f>'4 pr._savarankiškos f-jos (2)'!I180+'6 pr._mokinio krepšelis'!I25+'9 pr._įstaigų pajamos (2)'!I54+'10 pr._skolintos lėšos (2)'!I40+'[1]11 pr._apyvartinės lėšos'!I92+'7 pr._kita dotacija (2)'!I92</f>
        <v>15154</v>
      </c>
      <c r="I45" s="190">
        <f>'4 pr._savarankiškos f-jos (2)'!J180+'6 pr._mokinio krepšelis'!J25+'9 pr._įstaigų pajamos (2)'!J54+'10 pr._skolintos lėšos (2)'!J40+'[1]11 pr._apyvartinės lėšos'!J92+'7 pr._kita dotacija (2)'!J92</f>
        <v>16995</v>
      </c>
      <c r="J45" s="190">
        <f>'4 pr._savarankiškos f-jos (2)'!K180+'6 pr._mokinio krepšelis'!K25+'9 pr._įstaigų pajamos (2)'!K54+'10 pr._skolintos lėšos (2)'!K40+'[1]11 pr._apyvartinės lėšos'!K92+'7 pr._kita dotacija (2)'!K92</f>
        <v>0</v>
      </c>
      <c r="K45" s="8">
        <f>L45+N45</f>
        <v>870522</v>
      </c>
      <c r="L45" s="8">
        <f>D45+H45</f>
        <v>870522</v>
      </c>
      <c r="M45" s="8">
        <f>E45+I45</f>
        <v>594580</v>
      </c>
      <c r="N45" s="8">
        <f>F45+J45</f>
        <v>0</v>
      </c>
    </row>
    <row r="46" spans="1:14" ht="15" customHeight="1" x14ac:dyDescent="0.25">
      <c r="A46" s="5" t="s">
        <v>96</v>
      </c>
      <c r="B46" s="19" t="s">
        <v>181</v>
      </c>
      <c r="C46" s="191">
        <f>D46+F46</f>
        <v>552860</v>
      </c>
      <c r="D46" s="191">
        <f>'4 pr._savarankiškos f-jos (2)'!E183+'6 pr._mokinio krepšelis'!E26+'9 pr._įstaigų pajamos (2)'!E55+'[1]11 pr._apyvartinės lėšos'!E94+'7 pr._kita dotacija (2)'!E95</f>
        <v>552860</v>
      </c>
      <c r="E46" s="191">
        <f>'4 pr._savarankiškos f-jos (2)'!F183+'6 pr._mokinio krepšelis'!F26+'9 pr._įstaigų pajamos (2)'!F55+'[1]11 pr._apyvartinės lėšos'!F94+'7 pr._kita dotacija (2)'!F95</f>
        <v>380627</v>
      </c>
      <c r="F46" s="191">
        <f>'4 pr._savarankiškos f-jos (2)'!G183+'6 pr._mokinio krepšelis'!G26+'9 pr._įstaigų pajamos (2)'!G55+'[1]11 pr._apyvartinės lėšos'!G94+'7 pr._kita dotacija (2)'!G95</f>
        <v>0</v>
      </c>
      <c r="G46" s="190">
        <f>H46+J46</f>
        <v>0</v>
      </c>
      <c r="H46" s="190">
        <f>'4 pr._savarankiškos f-jos (2)'!I183+'6 pr._mokinio krepšelis'!I26+'9 pr._įstaigų pajamos (2)'!I55+'[1]11 pr._apyvartinės lėšos'!I94+'7 pr._kita dotacija (2)'!I95</f>
        <v>0</v>
      </c>
      <c r="I46" s="190">
        <f>'4 pr._savarankiškos f-jos (2)'!J183+'6 pr._mokinio krepšelis'!J26+'9 pr._įstaigų pajamos (2)'!J55+'[1]11 pr._apyvartinės lėšos'!J94+'7 pr._kita dotacija (2)'!J95</f>
        <v>499</v>
      </c>
      <c r="J46" s="190">
        <f>'4 pr._savarankiškos f-jos (2)'!K183+'6 pr._mokinio krepšelis'!K26+'9 pr._įstaigų pajamos (2)'!K55+'[1]11 pr._apyvartinės lėšos'!K94+'7 pr._kita dotacija (2)'!K95</f>
        <v>0</v>
      </c>
      <c r="K46" s="8">
        <f>L46+N46</f>
        <v>552860</v>
      </c>
      <c r="L46" s="8">
        <f>D46+H46</f>
        <v>552860</v>
      </c>
      <c r="M46" s="8">
        <f>E46+I46</f>
        <v>381126</v>
      </c>
      <c r="N46" s="8">
        <f>F46+J46</f>
        <v>0</v>
      </c>
    </row>
    <row r="47" spans="1:14" ht="15" customHeight="1" x14ac:dyDescent="0.25">
      <c r="A47" s="5" t="s">
        <v>97</v>
      </c>
      <c r="B47" s="10" t="s">
        <v>162</v>
      </c>
      <c r="C47" s="191">
        <f>D47+F47</f>
        <v>354933</v>
      </c>
      <c r="D47" s="191">
        <f>'4 pr._savarankiškos f-jos (2)'!E184+'6 pr._mokinio krepšelis'!E27+'9 pr._įstaigų pajamos (2)'!E56+'[1]11 pr._apyvartinės lėšos'!E96+'7 pr._kita dotacija (2)'!E98</f>
        <v>354933</v>
      </c>
      <c r="E47" s="191">
        <f>'4 pr._savarankiškos f-jos (2)'!F184+'6 pr._mokinio krepšelis'!F27+'9 pr._įstaigų pajamos (2)'!F56+'[1]11 pr._apyvartinės lėšos'!F96+'7 pr._kita dotacija (2)'!F98</f>
        <v>229962</v>
      </c>
      <c r="F47" s="191">
        <f>'4 pr._savarankiškos f-jos (2)'!G184+'6 pr._mokinio krepšelis'!G27+'9 pr._įstaigų pajamos (2)'!G56+'[1]11 pr._apyvartinės lėšos'!G96+'7 pr._kita dotacija (2)'!G98</f>
        <v>0</v>
      </c>
      <c r="G47" s="190">
        <f>H47+J47</f>
        <v>18748</v>
      </c>
      <c r="H47" s="190">
        <f>'4 pr._savarankiškos f-jos (2)'!I184+'6 pr._mokinio krepšelis'!I27+'9 pr._įstaigų pajamos (2)'!I56+'[1]11 pr._apyvartinės lėšos'!I96+'7 pr._kita dotacija (2)'!I98</f>
        <v>15548</v>
      </c>
      <c r="I47" s="190">
        <f>'4 pr._savarankiškos f-jos (2)'!J184+'6 pr._mokinio krepšelis'!J27+'9 pr._įstaigų pajamos (2)'!J56+'[1]11 pr._apyvartinės lėšos'!J96+'7 pr._kita dotacija (2)'!J98</f>
        <v>16797</v>
      </c>
      <c r="J47" s="190">
        <f>'4 pr._savarankiškos f-jos (2)'!K184+'6 pr._mokinio krepšelis'!K27+'9 pr._įstaigų pajamos (2)'!K56+'[1]11 pr._apyvartinės lėšos'!K96+'7 pr._kita dotacija (2)'!K98</f>
        <v>3200</v>
      </c>
      <c r="K47" s="8">
        <f>L47+N47</f>
        <v>373681</v>
      </c>
      <c r="L47" s="8">
        <f>D47+H47</f>
        <v>370481</v>
      </c>
      <c r="M47" s="8">
        <f>E47+I47</f>
        <v>246759</v>
      </c>
      <c r="N47" s="8">
        <f>F47+J47</f>
        <v>3200</v>
      </c>
    </row>
    <row r="48" spans="1:14" ht="15" customHeight="1" x14ac:dyDescent="0.25">
      <c r="A48" s="9" t="s">
        <v>98</v>
      </c>
      <c r="B48" s="21" t="s">
        <v>417</v>
      </c>
      <c r="C48" s="191">
        <f>D48+F48</f>
        <v>527682</v>
      </c>
      <c r="D48" s="191">
        <f>'4 pr._savarankiškos f-jos (2)'!E187+'6 pr._mokinio krepšelis'!E28+'9 pr._įstaigų pajamos (2)'!E57+'[1]11 pr._apyvartinės lėšos'!E98+'7 pr._kita dotacija (2)'!E100</f>
        <v>527682</v>
      </c>
      <c r="E48" s="191">
        <f>'4 pr._savarankiškos f-jos (2)'!F187+'6 pr._mokinio krepšelis'!F28+'9 pr._įstaigų pajamos (2)'!F57+'[1]11 pr._apyvartinės lėšos'!F98+'7 pr._kita dotacija (2)'!F100</f>
        <v>365514</v>
      </c>
      <c r="F48" s="191">
        <f>'4 pr._savarankiškos f-jos (2)'!G187+'6 pr._mokinio krepšelis'!G28+'9 pr._įstaigų pajamos (2)'!G57+'[1]11 pr._apyvartinės lėšos'!G98+'7 pr._kita dotacija (2)'!G100</f>
        <v>0</v>
      </c>
      <c r="G48" s="190">
        <f>H48+J48</f>
        <v>170</v>
      </c>
      <c r="H48" s="190">
        <f>'4 pr._savarankiškos f-jos (2)'!I187+'6 pr._mokinio krepšelis'!I28+'9 pr._įstaigų pajamos (2)'!I57+'[1]11 pr._apyvartinės lėšos'!I98+'7 pr._kita dotacija (2)'!I100</f>
        <v>170</v>
      </c>
      <c r="I48" s="190">
        <f>'4 pr._savarankiškos f-jos (2)'!J187+'6 pr._mokinio krepšelis'!J28+'9 pr._įstaigų pajamos (2)'!J57+'[1]11 pr._apyvartinės lėšos'!J98+'7 pr._kita dotacija (2)'!J100</f>
        <v>419</v>
      </c>
      <c r="J48" s="190">
        <f>'4 pr._savarankiškos f-jos (2)'!K187+'6 pr._mokinio krepšelis'!K28+'9 pr._įstaigų pajamos (2)'!K57+'[1]11 pr._apyvartinės lėšos'!K98+'7 pr._kita dotacija (2)'!K100</f>
        <v>0</v>
      </c>
      <c r="K48" s="8">
        <f>L48+N48</f>
        <v>527852</v>
      </c>
      <c r="L48" s="8">
        <f>D48+H48</f>
        <v>527852</v>
      </c>
      <c r="M48" s="8">
        <f>E48+I48</f>
        <v>365933</v>
      </c>
      <c r="N48" s="8">
        <f>F48+J48</f>
        <v>0</v>
      </c>
    </row>
    <row r="49" spans="1:14" ht="15" customHeight="1" x14ac:dyDescent="0.25">
      <c r="A49" s="11" t="s">
        <v>99</v>
      </c>
      <c r="B49" s="19" t="s">
        <v>45</v>
      </c>
      <c r="C49" s="191">
        <f>D49+F49</f>
        <v>219065</v>
      </c>
      <c r="D49" s="191">
        <f>'4 pr._savarankiškos f-jos (2)'!E188+'6 pr._mokinio krepšelis'!E29+'9 pr._įstaigų pajamos (2)'!E58+'[1]11 pr._apyvartinės lėšos'!E100</f>
        <v>218365</v>
      </c>
      <c r="E49" s="191">
        <f>'4 pr._savarankiškos f-jos (2)'!F188+'6 pr._mokinio krepšelis'!F29+'9 pr._įstaigų pajamos (2)'!F58+'[1]11 pr._apyvartinės lėšos'!F100</f>
        <v>154717</v>
      </c>
      <c r="F49" s="191">
        <f>'4 pr._savarankiškos f-jos (2)'!G188+'6 pr._mokinio krepšelis'!G29+'9 pr._įstaigų pajamos (2)'!G58+'[1]11 pr._apyvartinės lėšos'!G100</f>
        <v>700</v>
      </c>
      <c r="G49" s="190">
        <f>H49+J49</f>
        <v>0</v>
      </c>
      <c r="H49" s="190">
        <f>'4 pr._savarankiškos f-jos (2)'!I188+'6 pr._mokinio krepšelis'!I29+'9 pr._įstaigų pajamos (2)'!I58+'[1]11 pr._apyvartinės lėšos'!I100</f>
        <v>0</v>
      </c>
      <c r="I49" s="190">
        <f>'4 pr._savarankiškos f-jos (2)'!J188+'6 pr._mokinio krepšelis'!J29+'9 pr._įstaigų pajamos (2)'!J58+'[1]11 pr._apyvartinės lėšos'!J100</f>
        <v>0</v>
      </c>
      <c r="J49" s="190">
        <f>'4 pr._savarankiškos f-jos (2)'!K188+'6 pr._mokinio krepšelis'!K29+'9 pr._įstaigų pajamos (2)'!K58+'[1]11 pr._apyvartinės lėšos'!K100</f>
        <v>0</v>
      </c>
      <c r="K49" s="8">
        <f>L49+N49</f>
        <v>219065</v>
      </c>
      <c r="L49" s="8">
        <f>D49+H49</f>
        <v>218365</v>
      </c>
      <c r="M49" s="8">
        <f>E49+I49</f>
        <v>154717</v>
      </c>
      <c r="N49" s="8">
        <f>F49+J49</f>
        <v>700</v>
      </c>
    </row>
    <row r="50" spans="1:14" ht="15" customHeight="1" x14ac:dyDescent="0.25">
      <c r="A50" s="5" t="s">
        <v>100</v>
      </c>
      <c r="B50" s="19" t="s">
        <v>165</v>
      </c>
      <c r="C50" s="191">
        <f>D50+F50</f>
        <v>755026</v>
      </c>
      <c r="D50" s="191">
        <f>'4 pr._savarankiškos f-jos (2)'!E189+'6 pr._mokinio krepšelis'!E30+'9 pr._įstaigų pajamos (2)'!E59+'[1]11 pr._apyvartinės lėšos'!E102+'7 pr._kita dotacija (2)'!E103</f>
        <v>749297</v>
      </c>
      <c r="E50" s="191">
        <f>'4 pr._savarankiškos f-jos (2)'!F189+'6 pr._mokinio krepšelis'!F30+'9 pr._įstaigų pajamos (2)'!F59+'[1]11 pr._apyvartinės lėšos'!F102+'7 pr._kita dotacija (2)'!F103</f>
        <v>421060</v>
      </c>
      <c r="F50" s="191">
        <f>'4 pr._savarankiškos f-jos (2)'!G189+'6 pr._mokinio krepšelis'!G30+'9 pr._įstaigų pajamos (2)'!G59+'[1]11 pr._apyvartinės lėšos'!G102+'7 pr._kita dotacija (2)'!G103</f>
        <v>5729</v>
      </c>
      <c r="G50" s="190">
        <f>H50+J50</f>
        <v>48345</v>
      </c>
      <c r="H50" s="190">
        <f>'4 pr._savarankiškos f-jos (2)'!I189+'6 pr._mokinio krepšelis'!I30+'9 pr._įstaigų pajamos (2)'!I59+'[1]11 pr._apyvartinės lėšos'!I102+'7 pr._kita dotacija (2)'!I103</f>
        <v>48345</v>
      </c>
      <c r="I50" s="190">
        <f>'4 pr._savarankiškos f-jos (2)'!J189+'6 pr._mokinio krepšelis'!J30+'9 pr._įstaigų pajamos (2)'!J59+'[1]11 pr._apyvartinės lėšos'!J102+'7 pr._kita dotacija (2)'!J103</f>
        <v>18010</v>
      </c>
      <c r="J50" s="190">
        <f>'4 pr._savarankiškos f-jos (2)'!K189+'6 pr._mokinio krepšelis'!K30+'9 pr._įstaigų pajamos (2)'!K59+'[1]11 pr._apyvartinės lėšos'!K102+'7 pr._kita dotacija (2)'!K103</f>
        <v>0</v>
      </c>
      <c r="K50" s="8">
        <f>L50+N50</f>
        <v>803371</v>
      </c>
      <c r="L50" s="8">
        <f>D50+H50</f>
        <v>797642</v>
      </c>
      <c r="M50" s="8">
        <f>E50+I50</f>
        <v>439070</v>
      </c>
      <c r="N50" s="8">
        <f>F50+J50</f>
        <v>5729</v>
      </c>
    </row>
    <row r="51" spans="1:14" ht="15" customHeight="1" x14ac:dyDescent="0.25">
      <c r="A51" s="5" t="s">
        <v>101</v>
      </c>
      <c r="B51" s="19" t="s">
        <v>164</v>
      </c>
      <c r="C51" s="191">
        <f>D51+F51</f>
        <v>708254</v>
      </c>
      <c r="D51" s="191">
        <f>'4 pr._savarankiškos f-jos (2)'!E190+'6 pr._mokinio krepšelis'!E31+'9 pr._įstaigų pajamos (2)'!E60+'[1]11 pr._apyvartinės lėšos'!E104+'7 pr._kita dotacija (2)'!E105</f>
        <v>708254</v>
      </c>
      <c r="E51" s="191">
        <f>'4 pr._savarankiškos f-jos (2)'!F190+'6 pr._mokinio krepšelis'!F31+'9 pr._įstaigų pajamos (2)'!F60+'[1]11 pr._apyvartinės lėšos'!F104+'7 pr._kita dotacija (2)'!F105</f>
        <v>465565</v>
      </c>
      <c r="F51" s="191">
        <f>'4 pr._savarankiškos f-jos (2)'!G190+'6 pr._mokinio krepšelis'!G31+'9 pr._įstaigų pajamos (2)'!G60+'[1]11 pr._apyvartinės lėšos'!G104+'7 pr._kita dotacija (2)'!G105</f>
        <v>0</v>
      </c>
      <c r="G51" s="190">
        <f>H51+J51</f>
        <v>27433</v>
      </c>
      <c r="H51" s="190">
        <f>'4 pr._savarankiškos f-jos (2)'!I190+'6 pr._mokinio krepšelis'!I31+'9 pr._įstaigų pajamos (2)'!I60+'[1]11 pr._apyvartinės lėšos'!I104+'7 pr._kita dotacija (2)'!I105</f>
        <v>27433</v>
      </c>
      <c r="I51" s="190">
        <f>'4 pr._savarankiškos f-jos (2)'!J190+'6 pr._mokinio krepšelis'!J31+'9 pr._įstaigų pajamos (2)'!J60+'[1]11 pr._apyvartinės lėšos'!J104+'7 pr._kita dotacija (2)'!J105</f>
        <v>17569</v>
      </c>
      <c r="J51" s="190">
        <f>'4 pr._savarankiškos f-jos (2)'!K190+'6 pr._mokinio krepšelis'!K31+'9 pr._įstaigų pajamos (2)'!K60+'[1]11 pr._apyvartinės lėšos'!K104+'7 pr._kita dotacija (2)'!K105</f>
        <v>0</v>
      </c>
      <c r="K51" s="8">
        <f>L51+N51</f>
        <v>735687</v>
      </c>
      <c r="L51" s="8">
        <f>D51+H51</f>
        <v>735687</v>
      </c>
      <c r="M51" s="8">
        <f>E51+I51</f>
        <v>483134</v>
      </c>
      <c r="N51" s="8">
        <f>F51+J51</f>
        <v>0</v>
      </c>
    </row>
    <row r="52" spans="1:14" ht="15" customHeight="1" x14ac:dyDescent="0.25">
      <c r="A52" s="5" t="s">
        <v>102</v>
      </c>
      <c r="B52" s="19" t="s">
        <v>163</v>
      </c>
      <c r="C52" s="191">
        <f>D52+F52</f>
        <v>715461</v>
      </c>
      <c r="D52" s="191">
        <f>'4 pr._savarankiškos f-jos (2)'!E193+'6 pr._mokinio krepšelis'!E32+'7 pr._kita dotacija (2)'!E108</f>
        <v>715461</v>
      </c>
      <c r="E52" s="191">
        <f>'4 pr._savarankiškos f-jos (2)'!F193+'6 pr._mokinio krepšelis'!F32+'7 pr._kita dotacija (2)'!F108</f>
        <v>482513</v>
      </c>
      <c r="F52" s="191">
        <f>'4 pr._savarankiškos f-jos (2)'!G193+'6 pr._mokinio krepšelis'!G32+'7 pr._kita dotacija (2)'!G108</f>
        <v>0</v>
      </c>
      <c r="G52" s="190">
        <f>H52+J52</f>
        <v>5455</v>
      </c>
      <c r="H52" s="190">
        <f>'4 pr._savarankiškos f-jos (2)'!I193+'6 pr._mokinio krepšelis'!I32+'7 pr._kita dotacija (2)'!I108</f>
        <v>5455</v>
      </c>
      <c r="I52" s="190">
        <f>'4 pr._savarankiškos f-jos (2)'!J193+'6 pr._mokinio krepšelis'!J32+'7 pr._kita dotacija (2)'!J108</f>
        <v>9115</v>
      </c>
      <c r="J52" s="190">
        <f>'4 pr._savarankiškos f-jos (2)'!K193+'6 pr._mokinio krepšelis'!K32+'7 pr._kita dotacija (2)'!K108</f>
        <v>0</v>
      </c>
      <c r="K52" s="8">
        <f>L52+N52</f>
        <v>720916</v>
      </c>
      <c r="L52" s="8">
        <f>D52+H52</f>
        <v>720916</v>
      </c>
      <c r="M52" s="8">
        <f>E52+I52</f>
        <v>491628</v>
      </c>
      <c r="N52" s="8">
        <f>F52+J52</f>
        <v>0</v>
      </c>
    </row>
    <row r="53" spans="1:14" ht="15" customHeight="1" x14ac:dyDescent="0.25">
      <c r="A53" s="5" t="s">
        <v>103</v>
      </c>
      <c r="B53" s="8" t="s">
        <v>502</v>
      </c>
      <c r="C53" s="191">
        <f>D53+F53</f>
        <v>767196</v>
      </c>
      <c r="D53" s="191">
        <f>'4 pr._savarankiškos f-jos (2)'!E194+'6 pr._mokinio krepšelis'!E33+'9 pr._įstaigų pajamos (2)'!E61+'7 pr._kita dotacija (2)'!E111</f>
        <v>767196</v>
      </c>
      <c r="E53" s="191">
        <f>'4 pr._savarankiškos f-jos (2)'!F194+'6 pr._mokinio krepšelis'!F33+'9 pr._įstaigų pajamos (2)'!F61+'7 pr._kita dotacija (2)'!F111</f>
        <v>520088</v>
      </c>
      <c r="F53" s="191">
        <f>'4 pr._savarankiškos f-jos (2)'!G194+'6 pr._mokinio krepšelis'!G33+'9 pr._įstaigų pajamos (2)'!G61+'7 pr._kita dotacija (2)'!G111</f>
        <v>0</v>
      </c>
      <c r="G53" s="190">
        <f>H53+J53</f>
        <v>4946</v>
      </c>
      <c r="H53" s="190">
        <f>'4 pr._savarankiškos f-jos (2)'!I194+'6 pr._mokinio krepšelis'!I33+'9 pr._įstaigų pajamos (2)'!I61+'7 pr._kita dotacija (2)'!I111</f>
        <v>4946</v>
      </c>
      <c r="I53" s="190">
        <f>'4 pr._savarankiškos f-jos (2)'!J194+'6 pr._mokinio krepšelis'!J33+'9 pr._įstaigų pajamos (2)'!J61+'7 pr._kita dotacija (2)'!J111</f>
        <v>6205</v>
      </c>
      <c r="J53" s="190">
        <f>'4 pr._savarankiškos f-jos (2)'!K194+'6 pr._mokinio krepšelis'!K33+'9 pr._įstaigų pajamos (2)'!K61+'7 pr._kita dotacija (2)'!K111</f>
        <v>0</v>
      </c>
      <c r="K53" s="8">
        <f>L53+N53</f>
        <v>772142</v>
      </c>
      <c r="L53" s="8">
        <f>D53+H53</f>
        <v>772142</v>
      </c>
      <c r="M53" s="8">
        <f>E53+I53</f>
        <v>526293</v>
      </c>
      <c r="N53" s="8">
        <f>F53+J53</f>
        <v>0</v>
      </c>
    </row>
    <row r="54" spans="1:14" ht="15" customHeight="1" x14ac:dyDescent="0.25">
      <c r="A54" s="5" t="s">
        <v>104</v>
      </c>
      <c r="B54" s="22" t="s">
        <v>52</v>
      </c>
      <c r="C54" s="191">
        <f>D54+F54</f>
        <v>226972</v>
      </c>
      <c r="D54" s="191">
        <f>'4 pr._savarankiškos f-jos (2)'!E195+'6 pr._mokinio krepšelis'!E34+'9 pr._įstaigų pajamos (2)'!E62+'[1]11 pr._apyvartinės lėšos'!E106</f>
        <v>160359</v>
      </c>
      <c r="E54" s="191">
        <f>'4 pr._savarankiškos f-jos (2)'!F195+'6 pr._mokinio krepšelis'!F34+'9 pr._įstaigų pajamos (2)'!F62+'[1]11 pr._apyvartinės lėšos'!F106</f>
        <v>103342</v>
      </c>
      <c r="F54" s="191">
        <f>'4 pr._savarankiškos f-jos (2)'!G195+'6 pr._mokinio krepšelis'!G34+'9 pr._įstaigų pajamos (2)'!G62+'[1]11 pr._apyvartinės lėšos'!G106</f>
        <v>66613</v>
      </c>
      <c r="G54" s="190">
        <f>H54+J54</f>
        <v>260</v>
      </c>
      <c r="H54" s="190">
        <f>'4 pr._savarankiškos f-jos (2)'!I195+'6 pr._mokinio krepšelis'!I34+'9 pr._įstaigų pajamos (2)'!I62+'[1]11 pr._apyvartinės lėšos'!I106</f>
        <v>260</v>
      </c>
      <c r="I54" s="190">
        <f>'4 pr._savarankiškos f-jos (2)'!J195+'6 pr._mokinio krepšelis'!J34+'9 pr._įstaigų pajamos (2)'!J62+'[1]11 pr._apyvartinės lėšos'!J106</f>
        <v>0</v>
      </c>
      <c r="J54" s="190">
        <f>'4 pr._savarankiškos f-jos (2)'!K195+'6 pr._mokinio krepšelis'!K34+'9 pr._įstaigų pajamos (2)'!K62+'[1]11 pr._apyvartinės lėšos'!K106</f>
        <v>0</v>
      </c>
      <c r="K54" s="8">
        <f>L54+N54</f>
        <v>227232</v>
      </c>
      <c r="L54" s="8">
        <f>D54+H54</f>
        <v>160619</v>
      </c>
      <c r="M54" s="8">
        <f>E54+I54</f>
        <v>103342</v>
      </c>
      <c r="N54" s="8">
        <f>F54+J54</f>
        <v>66613</v>
      </c>
    </row>
    <row r="55" spans="1:14" ht="15" customHeight="1" x14ac:dyDescent="0.25">
      <c r="A55" s="5" t="s">
        <v>105</v>
      </c>
      <c r="B55" s="22" t="s">
        <v>51</v>
      </c>
      <c r="C55" s="191">
        <f>D55+F55</f>
        <v>252110</v>
      </c>
      <c r="D55" s="191">
        <f>'4 pr._savarankiškos f-jos (2)'!E196+'6 pr._mokinio krepšelis'!E35+'7 pr._kita dotacija (2)'!E114</f>
        <v>251460</v>
      </c>
      <c r="E55" s="191">
        <f>'4 pr._savarankiškos f-jos (2)'!F196+'6 pr._mokinio krepšelis'!F35+'7 pr._kita dotacija (2)'!F114</f>
        <v>173893</v>
      </c>
      <c r="F55" s="191">
        <f>'4 pr._savarankiškos f-jos (2)'!G196+'6 pr._mokinio krepšelis'!G35+'7 pr._kita dotacija (2)'!G114</f>
        <v>650</v>
      </c>
      <c r="G55" s="190">
        <f>H55+J55</f>
        <v>5203</v>
      </c>
      <c r="H55" s="190">
        <f>'4 pr._savarankiškos f-jos (2)'!I196+'6 pr._mokinio krepšelis'!I35+'7 pr._kita dotacija (2)'!I114</f>
        <v>5203</v>
      </c>
      <c r="I55" s="190">
        <f>'4 pr._savarankiškos f-jos (2)'!J196+'6 pr._mokinio krepšelis'!J35+'7 pr._kita dotacija (2)'!J114</f>
        <v>4544</v>
      </c>
      <c r="J55" s="190">
        <f>'4 pr._savarankiškos f-jos (2)'!K196+'6 pr._mokinio krepšelis'!K35+'7 pr._kita dotacija (2)'!K114</f>
        <v>0</v>
      </c>
      <c r="K55" s="8">
        <f>L55+N55</f>
        <v>257313</v>
      </c>
      <c r="L55" s="8">
        <f>D55+H55</f>
        <v>256663</v>
      </c>
      <c r="M55" s="8">
        <f>E55+I55</f>
        <v>178437</v>
      </c>
      <c r="N55" s="8">
        <f>F55+J55</f>
        <v>650</v>
      </c>
    </row>
    <row r="56" spans="1:14" ht="15" customHeight="1" x14ac:dyDescent="0.25">
      <c r="A56" s="5" t="s">
        <v>106</v>
      </c>
      <c r="B56" s="19" t="s">
        <v>47</v>
      </c>
      <c r="C56" s="191">
        <f>D56+F56</f>
        <v>281146</v>
      </c>
      <c r="D56" s="191">
        <f>'4 pr._savarankiškos f-jos (2)'!E199+'6 pr._mokinio krepšelis'!E36+'7 pr._kita dotacija (2)'!E116</f>
        <v>280546</v>
      </c>
      <c r="E56" s="191">
        <f>'4 pr._savarankiškos f-jos (2)'!F199+'6 pr._mokinio krepšelis'!F36+'7 pr._kita dotacija (2)'!F116</f>
        <v>199556</v>
      </c>
      <c r="F56" s="191">
        <f>'4 pr._savarankiškos f-jos (2)'!G199+'6 pr._mokinio krepšelis'!G36+'7 pr._kita dotacija (2)'!G116</f>
        <v>600</v>
      </c>
      <c r="G56" s="190">
        <f>H56+J56</f>
        <v>12411</v>
      </c>
      <c r="H56" s="190">
        <f>'4 pr._savarankiškos f-jos (2)'!I199+'6 pr._mokinio krepšelis'!I36+'7 pr._kita dotacija (2)'!I116</f>
        <v>12411</v>
      </c>
      <c r="I56" s="190">
        <f>'4 pr._savarankiškos f-jos (2)'!J199+'6 pr._mokinio krepšelis'!J36+'7 pr._kita dotacija (2)'!J116</f>
        <v>7578</v>
      </c>
      <c r="J56" s="190">
        <f>'4 pr._savarankiškos f-jos (2)'!K199+'6 pr._mokinio krepšelis'!K36+'7 pr._kita dotacija (2)'!K116</f>
        <v>0</v>
      </c>
      <c r="K56" s="8">
        <f>L56+N56</f>
        <v>293557</v>
      </c>
      <c r="L56" s="8">
        <f>D56+H56</f>
        <v>292957</v>
      </c>
      <c r="M56" s="8">
        <f>E56+I56</f>
        <v>207134</v>
      </c>
      <c r="N56" s="8">
        <f>F56+J56</f>
        <v>600</v>
      </c>
    </row>
    <row r="57" spans="1:14" ht="15" customHeight="1" x14ac:dyDescent="0.25">
      <c r="A57" s="5" t="s">
        <v>107</v>
      </c>
      <c r="B57" s="19" t="s">
        <v>50</v>
      </c>
      <c r="C57" s="191">
        <f>D57+F57</f>
        <v>243338</v>
      </c>
      <c r="D57" s="191">
        <f>'4 pr._savarankiškos f-jos (2)'!E200+'6 pr._mokinio krepšelis'!E37+'7 pr._kita dotacija (2)'!E119</f>
        <v>243338</v>
      </c>
      <c r="E57" s="191">
        <f>'4 pr._savarankiškos f-jos (2)'!F200+'6 pr._mokinio krepšelis'!F37+'7 pr._kita dotacija (2)'!F119</f>
        <v>174676</v>
      </c>
      <c r="F57" s="191">
        <f>'4 pr._savarankiškos f-jos (2)'!G200+'6 pr._mokinio krepšelis'!G37+'7 pr._kita dotacija (2)'!G119</f>
        <v>0</v>
      </c>
      <c r="G57" s="190">
        <f>H57+J57</f>
        <v>8569</v>
      </c>
      <c r="H57" s="190">
        <f>'4 pr._savarankiškos f-jos (2)'!I200+'6 pr._mokinio krepšelis'!I37+'7 pr._kita dotacija (2)'!I119</f>
        <v>8569</v>
      </c>
      <c r="I57" s="190">
        <f>'4 pr._savarankiškos f-jos (2)'!J200+'6 pr._mokinio krepšelis'!J37+'7 pr._kita dotacija (2)'!J119</f>
        <v>6730</v>
      </c>
      <c r="J57" s="190">
        <f>'4 pr._savarankiškos f-jos (2)'!K200+'6 pr._mokinio krepšelis'!K37+'7 pr._kita dotacija (2)'!K119</f>
        <v>0</v>
      </c>
      <c r="K57" s="8">
        <f>L57+N57</f>
        <v>251907</v>
      </c>
      <c r="L57" s="8">
        <f>D57+H57</f>
        <v>251907</v>
      </c>
      <c r="M57" s="8">
        <f>E57+I57</f>
        <v>181406</v>
      </c>
      <c r="N57" s="8">
        <f>F57+J57</f>
        <v>0</v>
      </c>
    </row>
    <row r="58" spans="1:14" ht="15" customHeight="1" x14ac:dyDescent="0.25">
      <c r="A58" s="5" t="s">
        <v>108</v>
      </c>
      <c r="B58" s="19" t="s">
        <v>179</v>
      </c>
      <c r="C58" s="191">
        <f>D58+F58</f>
        <v>411552</v>
      </c>
      <c r="D58" s="191">
        <f>'4 pr._savarankiškos f-jos (2)'!E203+'6 pr._mokinio krepšelis'!E38+'7 pr._kita dotacija (2)'!E121+'9 pr._įstaigų pajamos (2)'!E63</f>
        <v>397071</v>
      </c>
      <c r="E58" s="191">
        <f>'4 pr._savarankiškos f-jos (2)'!F203+'6 pr._mokinio krepšelis'!F38+'7 pr._kita dotacija (2)'!F121+'9 pr._įstaigų pajamos (2)'!F63</f>
        <v>273653</v>
      </c>
      <c r="F58" s="191">
        <f>'4 pr._savarankiškos f-jos (2)'!G203+'6 pr._mokinio krepšelis'!G38+'7 pr._kita dotacija (2)'!G121+'9 pr._įstaigų pajamos (2)'!G63</f>
        <v>14481</v>
      </c>
      <c r="G58" s="190">
        <f>H58+J58</f>
        <v>9374</v>
      </c>
      <c r="H58" s="190">
        <f>'4 pr._savarankiškos f-jos (2)'!I203+'6 pr._mokinio krepšelis'!I38+'7 pr._kita dotacija (2)'!I121+'9 pr._įstaigų pajamos (2)'!I63</f>
        <v>9374</v>
      </c>
      <c r="I58" s="190">
        <f>'4 pr._savarankiškos f-jos (2)'!J203+'6 pr._mokinio krepšelis'!J38+'7 pr._kita dotacija (2)'!J121+'9 pr._įstaigų pajamos (2)'!J63</f>
        <v>6476</v>
      </c>
      <c r="J58" s="190">
        <f>'4 pr._savarankiškos f-jos (2)'!K203+'6 pr._mokinio krepšelis'!K38+'7 pr._kita dotacija (2)'!K121+'9 pr._įstaigų pajamos (2)'!K63</f>
        <v>0</v>
      </c>
      <c r="K58" s="8">
        <f>L58+N58</f>
        <v>420926</v>
      </c>
      <c r="L58" s="8">
        <f>D58+H58</f>
        <v>406445</v>
      </c>
      <c r="M58" s="8">
        <f>E58+I58</f>
        <v>280129</v>
      </c>
      <c r="N58" s="8">
        <f>F58+J58</f>
        <v>14481</v>
      </c>
    </row>
    <row r="59" spans="1:14" ht="15" customHeight="1" x14ac:dyDescent="0.25">
      <c r="A59" s="5" t="s">
        <v>109</v>
      </c>
      <c r="B59" s="19" t="s">
        <v>49</v>
      </c>
      <c r="C59" s="191">
        <f>D59+F59</f>
        <v>186143</v>
      </c>
      <c r="D59" s="191">
        <f>'4 pr._savarankiškos f-jos (2)'!E206+'6 pr._mokinio krepšelis'!E39</f>
        <v>186143</v>
      </c>
      <c r="E59" s="191">
        <f>'4 pr._savarankiškos f-jos (2)'!F206+'6 pr._mokinio krepšelis'!F39</f>
        <v>134984</v>
      </c>
      <c r="F59" s="191">
        <f>'4 pr._savarankiškos f-jos (2)'!G206+'6 pr._mokinio krepšelis'!G39</f>
        <v>0</v>
      </c>
      <c r="G59" s="190">
        <f>H59+J59</f>
        <v>0</v>
      </c>
      <c r="H59" s="190">
        <f>'4 pr._savarankiškos f-jos (2)'!I206+'6 pr._mokinio krepšelis'!I39</f>
        <v>0</v>
      </c>
      <c r="I59" s="190">
        <f>'4 pr._savarankiškos f-jos (2)'!J206+'6 pr._mokinio krepšelis'!J39</f>
        <v>0</v>
      </c>
      <c r="J59" s="190">
        <f>'4 pr._savarankiškos f-jos (2)'!K206+'6 pr._mokinio krepšelis'!K39</f>
        <v>0</v>
      </c>
      <c r="K59" s="8">
        <f>L59+N59</f>
        <v>186143</v>
      </c>
      <c r="L59" s="8">
        <f>D59+H59</f>
        <v>186143</v>
      </c>
      <c r="M59" s="8">
        <f>E59+I59</f>
        <v>134984</v>
      </c>
      <c r="N59" s="8">
        <f>F59+J59</f>
        <v>0</v>
      </c>
    </row>
    <row r="60" spans="1:14" ht="15" customHeight="1" x14ac:dyDescent="0.25">
      <c r="A60" s="5" t="s">
        <v>110</v>
      </c>
      <c r="B60" s="19" t="s">
        <v>48</v>
      </c>
      <c r="C60" s="191">
        <f>D60+F60</f>
        <v>191681</v>
      </c>
      <c r="D60" s="191">
        <f>'4 pr._savarankiškos f-jos (2)'!E207+'6 pr._mokinio krepšelis'!E40+'7 pr._kita dotacija (2)'!E123</f>
        <v>191681</v>
      </c>
      <c r="E60" s="191">
        <f>'4 pr._savarankiškos f-jos (2)'!F207+'6 pr._mokinio krepšelis'!F40+'7 pr._kita dotacija (2)'!F123</f>
        <v>135408</v>
      </c>
      <c r="F60" s="191">
        <f>'4 pr._savarankiškos f-jos (2)'!G207+'6 pr._mokinio krepšelis'!G40+'7 pr._kita dotacija (2)'!G123</f>
        <v>0</v>
      </c>
      <c r="G60" s="190">
        <f>H60+J60</f>
        <v>8405</v>
      </c>
      <c r="H60" s="190">
        <f>'4 pr._savarankiškos f-jos (2)'!I207+'6 pr._mokinio krepšelis'!I40+'7 pr._kita dotacija (2)'!I123</f>
        <v>8405</v>
      </c>
      <c r="I60" s="190">
        <f>'4 pr._savarankiškos f-jos (2)'!J207+'6 pr._mokinio krepšelis'!J40+'7 pr._kita dotacija (2)'!J123</f>
        <v>6794</v>
      </c>
      <c r="J60" s="190">
        <f>'4 pr._savarankiškos f-jos (2)'!K207+'6 pr._mokinio krepšelis'!K40+'7 pr._kita dotacija (2)'!K123</f>
        <v>0</v>
      </c>
      <c r="K60" s="8">
        <f>L60+N60</f>
        <v>200086</v>
      </c>
      <c r="L60" s="8">
        <f>D60+H60</f>
        <v>200086</v>
      </c>
      <c r="M60" s="8">
        <f>E60+I60</f>
        <v>142202</v>
      </c>
      <c r="N60" s="8">
        <f>F60+J60</f>
        <v>0</v>
      </c>
    </row>
    <row r="61" spans="1:14" ht="15" customHeight="1" x14ac:dyDescent="0.25">
      <c r="A61" s="9" t="s">
        <v>111</v>
      </c>
      <c r="B61" s="22" t="s">
        <v>53</v>
      </c>
      <c r="C61" s="191">
        <f>D61+F61</f>
        <v>306876</v>
      </c>
      <c r="D61" s="191">
        <f>'4 pr._savarankiškos f-jos (2)'!E210+'6 pr._mokinio krepšelis'!E41+'7 pr._kita dotacija (2)'!E125</f>
        <v>306876</v>
      </c>
      <c r="E61" s="191">
        <f>'4 pr._savarankiškos f-jos (2)'!F210+'6 pr._mokinio krepšelis'!F41+'7 pr._kita dotacija (2)'!F125</f>
        <v>216331</v>
      </c>
      <c r="F61" s="191">
        <f>'4 pr._savarankiškos f-jos (2)'!G210+'6 pr._mokinio krepšelis'!G41+'7 pr._kita dotacija (2)'!G125</f>
        <v>0</v>
      </c>
      <c r="G61" s="190">
        <f>H61+J61</f>
        <v>8420</v>
      </c>
      <c r="H61" s="190">
        <f>'4 pr._savarankiškos f-jos (2)'!I210+'6 pr._mokinio krepšelis'!I41+'7 pr._kita dotacija (2)'!I125</f>
        <v>8420</v>
      </c>
      <c r="I61" s="190">
        <f>'4 pr._savarankiškos f-jos (2)'!J210+'6 pr._mokinio krepšelis'!J41+'7 pr._kita dotacija (2)'!J125</f>
        <v>7990</v>
      </c>
      <c r="J61" s="190">
        <f>'4 pr._savarankiškos f-jos (2)'!K210+'6 pr._mokinio krepšelis'!K41+'7 pr._kita dotacija (2)'!K125</f>
        <v>0</v>
      </c>
      <c r="K61" s="8">
        <f>L61+N61</f>
        <v>315296</v>
      </c>
      <c r="L61" s="8">
        <f>D61+H61</f>
        <v>315296</v>
      </c>
      <c r="M61" s="8">
        <f>E61+I61</f>
        <v>224321</v>
      </c>
      <c r="N61" s="8">
        <f>F61+J61</f>
        <v>0</v>
      </c>
    </row>
    <row r="62" spans="1:14" ht="15" customHeight="1" x14ac:dyDescent="0.25">
      <c r="A62" s="25" t="s">
        <v>112</v>
      </c>
      <c r="B62" s="355" t="s">
        <v>501</v>
      </c>
      <c r="C62" s="191">
        <f>D62+F62</f>
        <v>83731</v>
      </c>
      <c r="D62" s="191">
        <f>'4 pr._savarankiškos f-jos (2)'!E213+'6 pr._mokinio krepšelis'!E42+'7 pr._kita dotacija (2)'!E127+'9 pr._įstaigų pajamos (2)'!E64</f>
        <v>83731</v>
      </c>
      <c r="E62" s="191">
        <f>'4 pr._savarankiškos f-jos (2)'!F213+'6 pr._mokinio krepšelis'!F42+'7 pr._kita dotacija (2)'!F127+'9 pr._įstaigų pajamos (2)'!F64</f>
        <v>55499</v>
      </c>
      <c r="F62" s="191">
        <f>'4 pr._savarankiškos f-jos (2)'!G213+'6 pr._mokinio krepšelis'!G42+'7 pr._kita dotacija (2)'!G127+'9 pr._įstaigų pajamos (2)'!G64</f>
        <v>0</v>
      </c>
      <c r="G62" s="190">
        <f>H62+J62</f>
        <v>11722</v>
      </c>
      <c r="H62" s="190">
        <f>'4 pr._savarankiškos f-jos (2)'!I213+'6 pr._mokinio krepšelis'!I42+'7 pr._kita dotacija (2)'!I127+'9 pr._įstaigų pajamos (2)'!I64</f>
        <v>11722</v>
      </c>
      <c r="I62" s="190">
        <f>'4 pr._savarankiškos f-jos (2)'!J213+'6 pr._mokinio krepšelis'!J42+'7 pr._kita dotacija (2)'!J127+'9 pr._įstaigų pajamos (2)'!J64</f>
        <v>9667</v>
      </c>
      <c r="J62" s="190">
        <f>'4 pr._savarankiškos f-jos (2)'!K213+'6 pr._mokinio krepšelis'!K42+'7 pr._kita dotacija (2)'!K127+'9 pr._įstaigų pajamos (2)'!K64</f>
        <v>0</v>
      </c>
      <c r="K62" s="8">
        <f>L62+N62</f>
        <v>95453</v>
      </c>
      <c r="L62" s="8">
        <f>D62+H62</f>
        <v>95453</v>
      </c>
      <c r="M62" s="8">
        <f>E62+I62</f>
        <v>65166</v>
      </c>
      <c r="N62" s="8">
        <f>F62+J62</f>
        <v>0</v>
      </c>
    </row>
    <row r="63" spans="1:14" ht="15" customHeight="1" x14ac:dyDescent="0.25">
      <c r="A63" s="5" t="s">
        <v>113</v>
      </c>
      <c r="B63" s="19" t="s">
        <v>70</v>
      </c>
      <c r="C63" s="191">
        <f>D63+F63</f>
        <v>224317</v>
      </c>
      <c r="D63" s="191">
        <f>'4 pr._savarankiškos f-jos (2)'!E214+'6 pr._mokinio krepšelis'!E43+'9 pr._įstaigų pajamos (2)'!E65+'[1]11 pr._apyvartinės lėšos'!E108+'7 pr._kita dotacija (2)'!E129</f>
        <v>217740</v>
      </c>
      <c r="E63" s="191">
        <f>'4 pr._savarankiškos f-jos (2)'!F214+'6 pr._mokinio krepšelis'!F43+'9 pr._įstaigų pajamos (2)'!F65+'[1]11 pr._apyvartinės lėšos'!F108+'7 pr._kita dotacija (2)'!F129</f>
        <v>107103</v>
      </c>
      <c r="F63" s="191">
        <f>'4 pr._savarankiškos f-jos (2)'!G214+'6 pr._mokinio krepšelis'!G43+'9 pr._įstaigų pajamos (2)'!G65+'[1]11 pr._apyvartinės lėšos'!G108+'7 pr._kita dotacija (2)'!G129</f>
        <v>6577</v>
      </c>
      <c r="G63" s="190">
        <f>H63+J63</f>
        <v>4760</v>
      </c>
      <c r="H63" s="190">
        <f>'4 pr._savarankiškos f-jos (2)'!I214+'6 pr._mokinio krepšelis'!I43+'9 pr._įstaigų pajamos (2)'!I65+'[1]11 pr._apyvartinės lėšos'!I108+'7 pr._kita dotacija (2)'!I129</f>
        <v>4760</v>
      </c>
      <c r="I63" s="190">
        <f>'4 pr._savarankiškos f-jos (2)'!J214+'6 pr._mokinio krepšelis'!J43+'9 pr._įstaigų pajamos (2)'!J65+'[1]11 pr._apyvartinės lėšos'!J108+'7 pr._kita dotacija (2)'!J129</f>
        <v>3888</v>
      </c>
      <c r="J63" s="190">
        <f>'4 pr._savarankiškos f-jos (2)'!K214+'6 pr._mokinio krepšelis'!K43+'9 pr._įstaigų pajamos (2)'!K65+'[1]11 pr._apyvartinės lėšos'!K108+'7 pr._kita dotacija (2)'!K129</f>
        <v>0</v>
      </c>
      <c r="K63" s="8">
        <f>L63+N63</f>
        <v>229077</v>
      </c>
      <c r="L63" s="8">
        <f>D63+H63</f>
        <v>222500</v>
      </c>
      <c r="M63" s="8">
        <f>E63+I63</f>
        <v>110991</v>
      </c>
      <c r="N63" s="8">
        <f>F63+J63</f>
        <v>6577</v>
      </c>
    </row>
    <row r="64" spans="1:14" ht="15" customHeight="1" x14ac:dyDescent="0.25">
      <c r="A64" s="5" t="s">
        <v>114</v>
      </c>
      <c r="B64" s="19" t="s">
        <v>44</v>
      </c>
      <c r="C64" s="191">
        <f>D64+F64</f>
        <v>340682</v>
      </c>
      <c r="D64" s="191">
        <f>'4 pr._savarankiškos f-jos (2)'!E215+'6 pr._mokinio krepšelis'!E44+'9 pr._įstaigų pajamos (2)'!E66+'[1]11 pr._apyvartinės lėšos'!E110+'7 pr._kita dotacija (2)'!E131</f>
        <v>340682</v>
      </c>
      <c r="E64" s="191">
        <f>'4 pr._savarankiškos f-jos (2)'!F215+'6 pr._mokinio krepšelis'!F44+'9 pr._įstaigų pajamos (2)'!F66+'[1]11 pr._apyvartinės lėšos'!F110+'7 pr._kita dotacija (2)'!F131</f>
        <v>205451</v>
      </c>
      <c r="F64" s="191">
        <f>'4 pr._savarankiškos f-jos (2)'!G215+'6 pr._mokinio krepšelis'!G44+'9 pr._įstaigų pajamos (2)'!G66+'[1]11 pr._apyvartinės lėšos'!G110+'7 pr._kita dotacija (2)'!G131</f>
        <v>0</v>
      </c>
      <c r="G64" s="190">
        <f>H64+J64</f>
        <v>0</v>
      </c>
      <c r="H64" s="190">
        <f>'4 pr._savarankiškos f-jos (2)'!I215+'6 pr._mokinio krepšelis'!I44+'9 pr._įstaigų pajamos (2)'!I66+'[1]11 pr._apyvartinės lėšos'!I110+'7 pr._kita dotacija (2)'!I131</f>
        <v>0</v>
      </c>
      <c r="I64" s="190">
        <f>'4 pr._savarankiškos f-jos (2)'!J215+'6 pr._mokinio krepšelis'!J44+'9 pr._įstaigų pajamos (2)'!J66+'[1]11 pr._apyvartinės lėšos'!J110+'7 pr._kita dotacija (2)'!J131</f>
        <v>2487</v>
      </c>
      <c r="J64" s="190">
        <f>'4 pr._savarankiškos f-jos (2)'!K215+'6 pr._mokinio krepšelis'!K44+'9 pr._įstaigų pajamos (2)'!K66+'[1]11 pr._apyvartinės lėšos'!K110+'7 pr._kita dotacija (2)'!K131</f>
        <v>0</v>
      </c>
      <c r="K64" s="8">
        <f>L64+N64</f>
        <v>340682</v>
      </c>
      <c r="L64" s="8">
        <f>D64+H64</f>
        <v>340682</v>
      </c>
      <c r="M64" s="8">
        <f>E64+I64</f>
        <v>207938</v>
      </c>
      <c r="N64" s="8">
        <f>F64+J64</f>
        <v>0</v>
      </c>
    </row>
    <row r="65" spans="1:14" ht="15" customHeight="1" x14ac:dyDescent="0.25">
      <c r="A65" s="5" t="s">
        <v>115</v>
      </c>
      <c r="B65" s="19" t="s">
        <v>500</v>
      </c>
      <c r="C65" s="191">
        <f>D65+F65</f>
        <v>65851</v>
      </c>
      <c r="D65" s="191">
        <f>'4 pr._savarankiškos f-jos (2)'!E216+'6 pr._mokinio krepšelis'!E45+'7 pr._kita dotacija (2)'!E133+'9 pr._įstaigų pajamos (2)'!E67</f>
        <v>65851</v>
      </c>
      <c r="E65" s="191">
        <f>'4 pr._savarankiškos f-jos (2)'!F216+'6 pr._mokinio krepšelis'!F45+'7 pr._kita dotacija (2)'!F133+'9 pr._įstaigų pajamos (2)'!F67</f>
        <v>40750</v>
      </c>
      <c r="F65" s="191">
        <f>'4 pr._savarankiškos f-jos (2)'!G216+'6 pr._mokinio krepšelis'!G45+'7 pr._kita dotacija (2)'!G133+'9 pr._įstaigų pajamos (2)'!G67</f>
        <v>0</v>
      </c>
      <c r="G65" s="190">
        <f>H65+J65</f>
        <v>6777</v>
      </c>
      <c r="H65" s="190">
        <f>'4 pr._savarankiškos f-jos (2)'!I216+'6 pr._mokinio krepšelis'!I45+'7 pr._kita dotacija (2)'!I133+'9 pr._įstaigų pajamos (2)'!I67</f>
        <v>6777</v>
      </c>
      <c r="I65" s="190">
        <f>'4 pr._savarankiškos f-jos (2)'!J216+'6 pr._mokinio krepšelis'!J45+'7 pr._kita dotacija (2)'!J133+'9 pr._įstaigų pajamos (2)'!J67</f>
        <v>5021</v>
      </c>
      <c r="J65" s="190">
        <f>'4 pr._savarankiškos f-jos (2)'!K216+'6 pr._mokinio krepšelis'!K45+'7 pr._kita dotacija (2)'!K133+'9 pr._įstaigų pajamos (2)'!K67</f>
        <v>0</v>
      </c>
      <c r="K65" s="8">
        <f>L65+N65</f>
        <v>72628</v>
      </c>
      <c r="L65" s="8">
        <f>D65+H65</f>
        <v>72628</v>
      </c>
      <c r="M65" s="8">
        <f>E65+I65</f>
        <v>45771</v>
      </c>
      <c r="N65" s="8">
        <f>F65+J65</f>
        <v>0</v>
      </c>
    </row>
    <row r="66" spans="1:14" ht="15" customHeight="1" x14ac:dyDescent="0.25">
      <c r="A66" s="5" t="s">
        <v>116</v>
      </c>
      <c r="B66" s="22" t="s">
        <v>43</v>
      </c>
      <c r="C66" s="191">
        <f>D66+F66</f>
        <v>186722</v>
      </c>
      <c r="D66" s="191">
        <f>'4 pr._savarankiškos f-jos (2)'!E219+'6 pr._mokinio krepšelis'!E46+'9 pr._įstaigų pajamos (2)'!E68+'[1]11 pr._apyvartinės lėšos'!E112+'7 pr._kita dotacija (2)'!E135</f>
        <v>186722</v>
      </c>
      <c r="E66" s="191">
        <f>'4 pr._savarankiškos f-jos (2)'!F219+'6 pr._mokinio krepšelis'!F46+'9 pr._įstaigų pajamos (2)'!F68+'[1]11 pr._apyvartinės lėšos'!F112+'7 pr._kita dotacija (2)'!F135</f>
        <v>103668</v>
      </c>
      <c r="F66" s="191">
        <f>'4 pr._savarankiškos f-jos (2)'!G219+'6 pr._mokinio krepšelis'!G46+'9 pr._įstaigų pajamos (2)'!G68+'[1]11 pr._apyvartinės lėšos'!G112+'7 pr._kita dotacija (2)'!G135</f>
        <v>0</v>
      </c>
      <c r="G66" s="190">
        <f>H66+J66</f>
        <v>3168</v>
      </c>
      <c r="H66" s="190">
        <f>'4 pr._savarankiškos f-jos (2)'!I219+'6 pr._mokinio krepšelis'!I46+'9 pr._įstaigų pajamos (2)'!I68+'[1]11 pr._apyvartinės lėšos'!I112+'7 pr._kita dotacija (2)'!I135</f>
        <v>3168</v>
      </c>
      <c r="I66" s="190">
        <f>'4 pr._savarankiškos f-jos (2)'!J219+'6 pr._mokinio krepšelis'!J46+'9 pr._įstaigų pajamos (2)'!J68+'[1]11 pr._apyvartinės lėšos'!J112+'7 pr._kita dotacija (2)'!J135</f>
        <v>3270</v>
      </c>
      <c r="J66" s="190">
        <f>'4 pr._savarankiškos f-jos (2)'!K219+'6 pr._mokinio krepšelis'!K46+'9 pr._įstaigų pajamos (2)'!K68+'[1]11 pr._apyvartinės lėšos'!K112+'7 pr._kita dotacija (2)'!K135</f>
        <v>0</v>
      </c>
      <c r="K66" s="8">
        <f>L66+N66</f>
        <v>189890</v>
      </c>
      <c r="L66" s="8">
        <f>D66+H66</f>
        <v>189890</v>
      </c>
      <c r="M66" s="8">
        <f>E66+I66</f>
        <v>106938</v>
      </c>
      <c r="N66" s="8">
        <f>F66+J66</f>
        <v>0</v>
      </c>
    </row>
    <row r="67" spans="1:14" ht="15" customHeight="1" x14ac:dyDescent="0.25">
      <c r="A67" s="5" t="s">
        <v>168</v>
      </c>
      <c r="B67" s="19" t="s">
        <v>174</v>
      </c>
      <c r="C67" s="191">
        <f>D67+F67</f>
        <v>197259</v>
      </c>
      <c r="D67" s="191">
        <f>'4 pr._savarankiškos f-jos (2)'!E220+'6 pr._mokinio krepšelis'!E47+'9 pr._įstaigų pajamos (2)'!E69+'[1]11 pr._apyvartinės lėšos'!E114+'7 pr._kita dotacija (2)'!E137</f>
        <v>197259</v>
      </c>
      <c r="E67" s="191">
        <f>'4 pr._savarankiškos f-jos (2)'!F220+'6 pr._mokinio krepšelis'!F47+'9 pr._įstaigų pajamos (2)'!F69+'[1]11 pr._apyvartinės lėšos'!F114+'7 pr._kita dotacija (2)'!F137</f>
        <v>122915</v>
      </c>
      <c r="F67" s="191">
        <f>'4 pr._savarankiškos f-jos (2)'!G220+'6 pr._mokinio krepšelis'!G47+'9 pr._įstaigų pajamos (2)'!G69+'[1]11 pr._apyvartinės lėšos'!G114+'7 pr._kita dotacija (2)'!G137</f>
        <v>0</v>
      </c>
      <c r="G67" s="190">
        <f>H67+J67</f>
        <v>6905</v>
      </c>
      <c r="H67" s="190">
        <f>'4 pr._savarankiškos f-jos (2)'!I220+'6 pr._mokinio krepšelis'!I47+'9 pr._įstaigų pajamos (2)'!I69+'[1]11 pr._apyvartinės lėšos'!I114+'7 pr._kita dotacija (2)'!I137</f>
        <v>6905</v>
      </c>
      <c r="I67" s="190">
        <f>'4 pr._savarankiškos f-jos (2)'!J220+'6 pr._mokinio krepšelis'!J47+'9 pr._įstaigų pajamos (2)'!J69+'[1]11 pr._apyvartinės lėšos'!J114+'7 pr._kita dotacija (2)'!J137</f>
        <v>6189</v>
      </c>
      <c r="J67" s="190">
        <f>'4 pr._savarankiškos f-jos (2)'!K220+'6 pr._mokinio krepšelis'!K47+'9 pr._įstaigų pajamos (2)'!K69+'[1]11 pr._apyvartinės lėšos'!K114+'7 pr._kita dotacija (2)'!K137</f>
        <v>0</v>
      </c>
      <c r="K67" s="8">
        <f>L67+N67</f>
        <v>204164</v>
      </c>
      <c r="L67" s="8">
        <f>D67+H67</f>
        <v>204164</v>
      </c>
      <c r="M67" s="8">
        <f>E67+I67</f>
        <v>129104</v>
      </c>
      <c r="N67" s="8">
        <f>F67+J67</f>
        <v>0</v>
      </c>
    </row>
    <row r="68" spans="1:14" ht="15" customHeight="1" x14ac:dyDescent="0.25">
      <c r="A68" s="5" t="s">
        <v>169</v>
      </c>
      <c r="B68" s="19" t="s">
        <v>166</v>
      </c>
      <c r="C68" s="191">
        <f>D68+F68</f>
        <v>459845</v>
      </c>
      <c r="D68" s="191">
        <f>'4 pr._savarankiškos f-jos (2)'!E223+'6 pr._mokinio krepšelis'!E48+'9 pr._įstaigų pajamos (2)'!E70+'[1]11 pr._apyvartinės lėšos'!E116+'7 pr._kita dotacija (2)'!E139</f>
        <v>459845</v>
      </c>
      <c r="E68" s="191">
        <f>'4 pr._savarankiškos f-jos (2)'!F223+'6 pr._mokinio krepšelis'!F48+'9 pr._įstaigų pajamos (2)'!F70+'[1]11 pr._apyvartinės lėšos'!F116+'7 pr._kita dotacija (2)'!F139</f>
        <v>252778</v>
      </c>
      <c r="F68" s="191">
        <f>'4 pr._savarankiškos f-jos (2)'!G223+'6 pr._mokinio krepšelis'!G48+'9 pr._įstaigų pajamos (2)'!G70+'[1]11 pr._apyvartinės lėšos'!G116+'7 pr._kita dotacija (2)'!G139</f>
        <v>0</v>
      </c>
      <c r="G68" s="190">
        <f>H68+J68</f>
        <v>0</v>
      </c>
      <c r="H68" s="190">
        <f>'4 pr._savarankiškos f-jos (2)'!I223+'6 pr._mokinio krepšelis'!I48+'9 pr._įstaigų pajamos (2)'!I70+'[1]11 pr._apyvartinės lėšos'!I116+'7 pr._kita dotacija (2)'!I139</f>
        <v>0</v>
      </c>
      <c r="I68" s="190">
        <f>'4 pr._savarankiškos f-jos (2)'!J223+'6 pr._mokinio krepšelis'!J48+'9 pr._įstaigų pajamos (2)'!J70+'[1]11 pr._apyvartinės lėšos'!J116+'7 pr._kita dotacija (2)'!J139</f>
        <v>2996</v>
      </c>
      <c r="J68" s="190">
        <f>'4 pr._savarankiškos f-jos (2)'!K223+'6 pr._mokinio krepšelis'!K48+'9 pr._įstaigų pajamos (2)'!K70+'[1]11 pr._apyvartinės lėšos'!K116+'7 pr._kita dotacija (2)'!K139</f>
        <v>0</v>
      </c>
      <c r="K68" s="8">
        <f>L68+N68</f>
        <v>459845</v>
      </c>
      <c r="L68" s="8">
        <f>D68+H68</f>
        <v>459845</v>
      </c>
      <c r="M68" s="8">
        <f>E68+I68</f>
        <v>255774</v>
      </c>
      <c r="N68" s="8">
        <f>F68+J68</f>
        <v>0</v>
      </c>
    </row>
    <row r="69" spans="1:14" ht="15" customHeight="1" x14ac:dyDescent="0.25">
      <c r="A69" s="5" t="s">
        <v>117</v>
      </c>
      <c r="B69" s="19" t="s">
        <v>36</v>
      </c>
      <c r="C69" s="191">
        <f>D69+F69</f>
        <v>269483</v>
      </c>
      <c r="D69" s="191">
        <f>'4 pr._savarankiškos f-jos (2)'!E224+'6 pr._mokinio krepšelis'!E49+'9 pr._įstaigų pajamos (2)'!E71+'[1]11 pr._apyvartinės lėšos'!E118+'7 pr._kita dotacija (2)'!E141</f>
        <v>269483</v>
      </c>
      <c r="E69" s="191">
        <f>'4 pr._savarankiškos f-jos (2)'!F224+'6 pr._mokinio krepšelis'!F49+'9 pr._įstaigų pajamos (2)'!F71+'[1]11 pr._apyvartinės lėšos'!F118+'7 pr._kita dotacija (2)'!F141</f>
        <v>153740</v>
      </c>
      <c r="F69" s="191">
        <f>'4 pr._savarankiškos f-jos (2)'!G224+'6 pr._mokinio krepšelis'!G49+'9 pr._įstaigų pajamos (2)'!G71+'[1]11 pr._apyvartinės lėšos'!G118+'7 pr._kita dotacija (2)'!G141</f>
        <v>0</v>
      </c>
      <c r="G69" s="190">
        <f>H69+J69</f>
        <v>21374</v>
      </c>
      <c r="H69" s="190">
        <f>'4 pr._savarankiškos f-jos (2)'!I224+'6 pr._mokinio krepšelis'!I49+'9 pr._įstaigų pajamos (2)'!I71+'[1]11 pr._apyvartinės lėšos'!I118+'7 pr._kita dotacija (2)'!I141</f>
        <v>21374</v>
      </c>
      <c r="I69" s="190">
        <f>'4 pr._savarankiškos f-jos (2)'!J224+'6 pr._mokinio krepšelis'!J49+'9 pr._įstaigų pajamos (2)'!J71+'[1]11 pr._apyvartinės lėšos'!J118+'7 pr._kita dotacija (2)'!J141</f>
        <v>13815</v>
      </c>
      <c r="J69" s="190">
        <f>'4 pr._savarankiškos f-jos (2)'!K224+'6 pr._mokinio krepšelis'!K49+'9 pr._įstaigų pajamos (2)'!K71+'[1]11 pr._apyvartinės lėšos'!K118+'7 pr._kita dotacija (2)'!K141</f>
        <v>0</v>
      </c>
      <c r="K69" s="8">
        <f>L69+N69</f>
        <v>290857</v>
      </c>
      <c r="L69" s="8">
        <f>D69+H69</f>
        <v>290857</v>
      </c>
      <c r="M69" s="8">
        <f>E69+I69</f>
        <v>167555</v>
      </c>
      <c r="N69" s="8">
        <f>F69+J69</f>
        <v>0</v>
      </c>
    </row>
    <row r="70" spans="1:14" ht="15" customHeight="1" x14ac:dyDescent="0.25">
      <c r="A70" s="5" t="s">
        <v>170</v>
      </c>
      <c r="B70" s="19" t="s">
        <v>38</v>
      </c>
      <c r="C70" s="191">
        <f>D70+F70</f>
        <v>288705</v>
      </c>
      <c r="D70" s="191">
        <f>'4 pr._savarankiškos f-jos (2)'!E227+'6 pr._mokinio krepšelis'!E50+'9 pr._įstaigų pajamos (2)'!E72+'[1]11 pr._apyvartinės lėšos'!E120+'7 pr._kita dotacija (2)'!E143</f>
        <v>288705</v>
      </c>
      <c r="E70" s="191">
        <f>'4 pr._savarankiškos f-jos (2)'!F227+'6 pr._mokinio krepšelis'!F50+'9 pr._įstaigų pajamos (2)'!F72+'[1]11 pr._apyvartinės lėšos'!F120+'7 pr._kita dotacija (2)'!F143</f>
        <v>155304</v>
      </c>
      <c r="F70" s="191">
        <f>'4 pr._savarankiškos f-jos (2)'!G227+'6 pr._mokinio krepšelis'!G50+'9 pr._įstaigų pajamos (2)'!G72+'[1]11 pr._apyvartinės lėšos'!G120+'7 pr._kita dotacija (2)'!G143</f>
        <v>0</v>
      </c>
      <c r="G70" s="190">
        <f>H70+J70</f>
        <v>13016</v>
      </c>
      <c r="H70" s="190">
        <f>'4 pr._savarankiškos f-jos (2)'!I227+'6 pr._mokinio krepšelis'!I50+'9 pr._įstaigų pajamos (2)'!I72+'[1]11 pr._apyvartinės lėšos'!I120+'7 pr._kita dotacija (2)'!I143</f>
        <v>13016</v>
      </c>
      <c r="I70" s="190">
        <f>'4 pr._savarankiškos f-jos (2)'!J227+'6 pr._mokinio krepšelis'!J50+'9 pr._įstaigų pajamos (2)'!J72+'[1]11 pr._apyvartinės lėšos'!J120+'7 pr._kita dotacija (2)'!J143</f>
        <v>10916</v>
      </c>
      <c r="J70" s="190">
        <f>'4 pr._savarankiškos f-jos (2)'!K227+'6 pr._mokinio krepšelis'!K50+'9 pr._įstaigų pajamos (2)'!K72+'[1]11 pr._apyvartinės lėšos'!K120+'7 pr._kita dotacija (2)'!K143</f>
        <v>0</v>
      </c>
      <c r="K70" s="8">
        <f>L70+N70</f>
        <v>301721</v>
      </c>
      <c r="L70" s="8">
        <f>D70+H70</f>
        <v>301721</v>
      </c>
      <c r="M70" s="8">
        <f>E70+I70</f>
        <v>166220</v>
      </c>
      <c r="N70" s="8">
        <f>F70+J70</f>
        <v>0</v>
      </c>
    </row>
    <row r="71" spans="1:14" ht="15" customHeight="1" x14ac:dyDescent="0.25">
      <c r="A71" s="5" t="s">
        <v>171</v>
      </c>
      <c r="B71" s="19" t="s">
        <v>40</v>
      </c>
      <c r="C71" s="191">
        <f>D71+F71</f>
        <v>521408</v>
      </c>
      <c r="D71" s="191">
        <f>'4 pr._savarankiškos f-jos (2)'!E230+'6 pr._mokinio krepšelis'!E51+'9 pr._įstaigų pajamos (2)'!E73+'[1]11 pr._apyvartinės lėšos'!E122+'7 pr._kita dotacija (2)'!E145</f>
        <v>521408</v>
      </c>
      <c r="E71" s="191">
        <f>'4 pr._savarankiškos f-jos (2)'!F230+'6 pr._mokinio krepšelis'!F51+'9 pr._įstaigų pajamos (2)'!F73+'[1]11 pr._apyvartinės lėšos'!F122+'7 pr._kita dotacija (2)'!F145</f>
        <v>282910</v>
      </c>
      <c r="F71" s="191">
        <f>'4 pr._savarankiškos f-jos (2)'!G230+'6 pr._mokinio krepšelis'!G51+'9 pr._įstaigų pajamos (2)'!G73+'[1]11 pr._apyvartinės lėšos'!G122+'7 pr._kita dotacija (2)'!G145</f>
        <v>0</v>
      </c>
      <c r="G71" s="190">
        <f>H71+J71</f>
        <v>0</v>
      </c>
      <c r="H71" s="190">
        <f>'4 pr._savarankiškos f-jos (2)'!I230+'6 pr._mokinio krepšelis'!I51+'9 pr._įstaigų pajamos (2)'!I73+'[1]11 pr._apyvartinės lėšos'!I122+'7 pr._kita dotacija (2)'!I145</f>
        <v>-2106</v>
      </c>
      <c r="I71" s="190">
        <f>'4 pr._savarankiškos f-jos (2)'!J230+'6 pr._mokinio krepšelis'!J51+'9 pr._įstaigų pajamos (2)'!J73+'[1]11 pr._apyvartinės lėšos'!J122+'7 pr._kita dotacija (2)'!J145</f>
        <v>4927</v>
      </c>
      <c r="J71" s="190">
        <f>'4 pr._savarankiškos f-jos (2)'!K230+'6 pr._mokinio krepšelis'!K51+'9 pr._įstaigų pajamos (2)'!K73+'[1]11 pr._apyvartinės lėšos'!K122+'7 pr._kita dotacija (2)'!K145</f>
        <v>2106</v>
      </c>
      <c r="K71" s="8">
        <f>L71+N71</f>
        <v>521408</v>
      </c>
      <c r="L71" s="8">
        <f>D71+H71</f>
        <v>519302</v>
      </c>
      <c r="M71" s="8">
        <f>E71+I71</f>
        <v>287837</v>
      </c>
      <c r="N71" s="8">
        <f>F71+J71</f>
        <v>2106</v>
      </c>
    </row>
    <row r="72" spans="1:14" ht="15" customHeight="1" x14ac:dyDescent="0.25">
      <c r="A72" s="5" t="s">
        <v>118</v>
      </c>
      <c r="B72" s="19" t="s">
        <v>39</v>
      </c>
      <c r="C72" s="191">
        <f>D72+F72</f>
        <v>277289</v>
      </c>
      <c r="D72" s="191">
        <f>'4 pr._savarankiškos f-jos (2)'!E231+'6 pr._mokinio krepšelis'!E52+'9 pr._įstaigų pajamos (2)'!E74+'[1]11 pr._apyvartinės lėšos'!E124+'7 pr._kita dotacija (2)'!E147</f>
        <v>276139</v>
      </c>
      <c r="E72" s="191">
        <f>'4 pr._savarankiškos f-jos (2)'!F231+'6 pr._mokinio krepšelis'!F52+'9 pr._įstaigų pajamos (2)'!F74+'[1]11 pr._apyvartinės lėšos'!F124+'7 pr._kita dotacija (2)'!F147</f>
        <v>159207</v>
      </c>
      <c r="F72" s="191">
        <f>'4 pr._savarankiškos f-jos (2)'!G231+'6 pr._mokinio krepšelis'!G52+'9 pr._įstaigų pajamos (2)'!G74+'[1]11 pr._apyvartinės lėšos'!G124+'7 pr._kita dotacija (2)'!G147</f>
        <v>1150</v>
      </c>
      <c r="G72" s="190">
        <f>H72+J72</f>
        <v>12016</v>
      </c>
      <c r="H72" s="190">
        <f>'4 pr._savarankiškos f-jos (2)'!I231+'6 pr._mokinio krepšelis'!I52+'9 pr._įstaigų pajamos (2)'!I74+'[1]11 pr._apyvartinės lėšos'!I124+'7 pr._kita dotacija (2)'!I147</f>
        <v>12016</v>
      </c>
      <c r="I72" s="190">
        <f>'4 pr._savarankiškos f-jos (2)'!J231+'6 pr._mokinio krepšelis'!J52+'9 pr._įstaigų pajamos (2)'!J74+'[1]11 pr._apyvartinės lėšos'!J124+'7 pr._kita dotacija (2)'!J147</f>
        <v>10932</v>
      </c>
      <c r="J72" s="190">
        <f>'4 pr._savarankiškos f-jos (2)'!K231+'6 pr._mokinio krepšelis'!K52+'9 pr._įstaigų pajamos (2)'!K74+'[1]11 pr._apyvartinės lėšos'!K124+'7 pr._kita dotacija (2)'!K147</f>
        <v>0</v>
      </c>
      <c r="K72" s="8">
        <f>L72+N72</f>
        <v>289305</v>
      </c>
      <c r="L72" s="8">
        <f>D72+H72</f>
        <v>288155</v>
      </c>
      <c r="M72" s="8">
        <f>E72+I72</f>
        <v>170139</v>
      </c>
      <c r="N72" s="8">
        <f>F72+J72</f>
        <v>1150</v>
      </c>
    </row>
    <row r="73" spans="1:14" ht="15" customHeight="1" x14ac:dyDescent="0.25">
      <c r="A73" s="5" t="s">
        <v>119</v>
      </c>
      <c r="B73" s="16" t="s">
        <v>37</v>
      </c>
      <c r="C73" s="191">
        <f>D73+F73</f>
        <v>430507</v>
      </c>
      <c r="D73" s="191">
        <f>'4 pr._savarankiškos f-jos (2)'!E234+'6 pr._mokinio krepšelis'!E53+'9 pr._įstaigų pajamos (2)'!E75+'10 pr._skolintos lėšos (2)'!E41+'[1]11 pr._apyvartinės lėšos'!E126+'7 pr._kita dotacija (2)'!E149</f>
        <v>430507</v>
      </c>
      <c r="E73" s="191">
        <f>'4 pr._savarankiškos f-jos (2)'!F234+'6 pr._mokinio krepšelis'!F53+'9 pr._įstaigų pajamos (2)'!F75+'10 pr._skolintos lėšos (2)'!F41+'[1]11 pr._apyvartinės lėšos'!F126+'7 pr._kita dotacija (2)'!F149</f>
        <v>233617</v>
      </c>
      <c r="F73" s="191">
        <f>'4 pr._savarankiškos f-jos (2)'!G234+'6 pr._mokinio krepšelis'!G53+'9 pr._įstaigų pajamos (2)'!G75+'10 pr._skolintos lėšos (2)'!G41+'[1]11 pr._apyvartinės lėšos'!G126+'7 pr._kita dotacija (2)'!G149</f>
        <v>0</v>
      </c>
      <c r="G73" s="190">
        <f>H73+J73</f>
        <v>11545</v>
      </c>
      <c r="H73" s="190">
        <f>'4 pr._savarankiškos f-jos (2)'!I234+'6 pr._mokinio krepšelis'!I53+'9 pr._įstaigų pajamos (2)'!I75+'10 pr._skolintos lėšos (2)'!I41+'[1]11 pr._apyvartinės lėšos'!I126+'7 pr._kita dotacija (2)'!I149</f>
        <v>11545</v>
      </c>
      <c r="I73" s="190">
        <f>'4 pr._savarankiškos f-jos (2)'!J234+'6 pr._mokinio krepšelis'!J53+'9 pr._įstaigų pajamos (2)'!J75+'10 pr._skolintos lėšos (2)'!J41+'[1]11 pr._apyvartinės lėšos'!J126+'7 pr._kita dotacija (2)'!J149</f>
        <v>10493</v>
      </c>
      <c r="J73" s="190">
        <f>'4 pr._savarankiškos f-jos (2)'!K234+'6 pr._mokinio krepšelis'!K53+'9 pr._įstaigų pajamos (2)'!K75+'10 pr._skolintos lėšos (2)'!K41+'[1]11 pr._apyvartinės lėšos'!K126+'7 pr._kita dotacija (2)'!K149</f>
        <v>0</v>
      </c>
      <c r="K73" s="8">
        <f>L73+N73</f>
        <v>442052</v>
      </c>
      <c r="L73" s="8">
        <f>D73+H73</f>
        <v>442052</v>
      </c>
      <c r="M73" s="8">
        <f>E73+I73</f>
        <v>244110</v>
      </c>
      <c r="N73" s="8">
        <f>F73+J73</f>
        <v>0</v>
      </c>
    </row>
    <row r="74" spans="1:14" ht="15" customHeight="1" x14ac:dyDescent="0.25">
      <c r="A74" s="5" t="s">
        <v>120</v>
      </c>
      <c r="B74" s="23" t="s">
        <v>41</v>
      </c>
      <c r="C74" s="191">
        <f>D74+F74</f>
        <v>98470</v>
      </c>
      <c r="D74" s="191">
        <f>'4 pr._savarankiškos f-jos (2)'!E237+'6 pr._mokinio krepšelis'!E54+'9 pr._įstaigų pajamos (2)'!E76+'[1]11 pr._apyvartinės lėšos'!E128+'7 pr._kita dotacija (2)'!E151</f>
        <v>98470</v>
      </c>
      <c r="E74" s="191">
        <f>'4 pr._savarankiškos f-jos (2)'!F237+'6 pr._mokinio krepšelis'!F54+'9 pr._įstaigų pajamos (2)'!F76+'[1]11 pr._apyvartinės lėšos'!F128+'7 pr._kita dotacija (2)'!F151</f>
        <v>59302</v>
      </c>
      <c r="F74" s="191">
        <f>'4 pr._savarankiškos f-jos (2)'!G237+'6 pr._mokinio krepšelis'!G54+'9 pr._įstaigų pajamos (2)'!G76+'[1]11 pr._apyvartinės lėšos'!G128+'7 pr._kita dotacija (2)'!G151</f>
        <v>0</v>
      </c>
      <c r="G74" s="190">
        <f>H74+J74</f>
        <v>1736</v>
      </c>
      <c r="H74" s="190">
        <f>'4 pr._savarankiškos f-jos (2)'!I237+'6 pr._mokinio krepšelis'!I54+'9 pr._įstaigų pajamos (2)'!I76+'[1]11 pr._apyvartinės lėšos'!I128+'7 pr._kita dotacija (2)'!I151</f>
        <v>1736</v>
      </c>
      <c r="I74" s="190">
        <f>'4 pr._savarankiškos f-jos (2)'!J237+'6 pr._mokinio krepšelis'!J54+'9 pr._įstaigų pajamos (2)'!J76+'[1]11 pr._apyvartinės lėšos'!J128+'7 pr._kita dotacija (2)'!J151</f>
        <v>2148</v>
      </c>
      <c r="J74" s="190">
        <f>'4 pr._savarankiškos f-jos (2)'!K237+'6 pr._mokinio krepšelis'!K54+'9 pr._įstaigų pajamos (2)'!K76+'[1]11 pr._apyvartinės lėšos'!K128+'7 pr._kita dotacija (2)'!K151</f>
        <v>0</v>
      </c>
      <c r="K74" s="8">
        <f>L74+N74</f>
        <v>100206</v>
      </c>
      <c r="L74" s="8">
        <f>D74+H74</f>
        <v>100206</v>
      </c>
      <c r="M74" s="8">
        <f>E74+I74</f>
        <v>61450</v>
      </c>
      <c r="N74" s="8">
        <f>F74+J74</f>
        <v>0</v>
      </c>
    </row>
    <row r="75" spans="1:14" ht="15" customHeight="1" x14ac:dyDescent="0.25">
      <c r="A75" s="5" t="s">
        <v>121</v>
      </c>
      <c r="B75" s="23" t="s">
        <v>42</v>
      </c>
      <c r="C75" s="191">
        <f>D75+F75</f>
        <v>145522</v>
      </c>
      <c r="D75" s="191">
        <f>'4 pr._savarankiškos f-jos (2)'!E238+'6 pr._mokinio krepšelis'!E55+'9 pr._įstaigų pajamos (2)'!E77+'[1]11 pr._apyvartinės lėšos'!E130+'7 pr._kita dotacija (2)'!E153</f>
        <v>145522</v>
      </c>
      <c r="E75" s="191">
        <f>'4 pr._savarankiškos f-jos (2)'!F238+'6 pr._mokinio krepšelis'!F55+'9 pr._įstaigų pajamos (2)'!F77+'[1]11 pr._apyvartinės lėšos'!F130+'7 pr._kita dotacija (2)'!F153</f>
        <v>87177</v>
      </c>
      <c r="F75" s="191">
        <f>'4 pr._savarankiškos f-jos (2)'!G238+'6 pr._mokinio krepšelis'!G55+'9 pr._įstaigų pajamos (2)'!G77+'[1]11 pr._apyvartinės lėšos'!G130+'7 pr._kita dotacija (2)'!G153</f>
        <v>0</v>
      </c>
      <c r="G75" s="190">
        <f>H75+J75</f>
        <v>1860</v>
      </c>
      <c r="H75" s="190">
        <f>'4 pr._savarankiškos f-jos (2)'!I238+'6 pr._mokinio krepšelis'!I55+'9 pr._įstaigų pajamos (2)'!I77+'[1]11 pr._apyvartinės lėšos'!I130+'7 pr._kita dotacija (2)'!I153</f>
        <v>1860</v>
      </c>
      <c r="I75" s="190">
        <f>'4 pr._savarankiškos f-jos (2)'!J238+'6 pr._mokinio krepšelis'!J55+'9 pr._įstaigų pajamos (2)'!J77+'[1]11 pr._apyvartinės lėšos'!J130+'7 pr._kita dotacija (2)'!J153</f>
        <v>2878</v>
      </c>
      <c r="J75" s="190">
        <f>'4 pr._savarankiškos f-jos (2)'!K238+'6 pr._mokinio krepšelis'!K55+'9 pr._įstaigų pajamos (2)'!K77+'[1]11 pr._apyvartinės lėšos'!K130+'7 pr._kita dotacija (2)'!K153</f>
        <v>0</v>
      </c>
      <c r="K75" s="8">
        <f>L75+N75</f>
        <v>147382</v>
      </c>
      <c r="L75" s="8">
        <f>D75+H75</f>
        <v>147382</v>
      </c>
      <c r="M75" s="8">
        <f>E75+I75</f>
        <v>90055</v>
      </c>
      <c r="N75" s="8">
        <f>F75+J75</f>
        <v>0</v>
      </c>
    </row>
    <row r="76" spans="1:14" ht="15" customHeight="1" x14ac:dyDescent="0.25">
      <c r="A76" s="5" t="s">
        <v>122</v>
      </c>
      <c r="B76" s="16" t="s">
        <v>55</v>
      </c>
      <c r="C76" s="191">
        <f>D76+F76</f>
        <v>64938</v>
      </c>
      <c r="D76" s="191">
        <f>'4 pr._savarankiškos f-jos (2)'!E239+'6 pr._mokinio krepšelis'!E56+'9 pr._įstaigų pajamos (2)'!E78+'[1]11 pr._apyvartinės lėšos'!E132+'7 pr._kita dotacija (2)'!E155</f>
        <v>64938</v>
      </c>
      <c r="E76" s="191">
        <f>'4 pr._savarankiškos f-jos (2)'!F239+'6 pr._mokinio krepšelis'!F56+'9 pr._įstaigų pajamos (2)'!F78+'[1]11 pr._apyvartinės lėšos'!F132+'7 pr._kita dotacija (2)'!F155</f>
        <v>49002</v>
      </c>
      <c r="F76" s="191">
        <f>'4 pr._savarankiškos f-jos (2)'!G239+'6 pr._mokinio krepšelis'!G56+'9 pr._įstaigų pajamos (2)'!G78+'[1]11 pr._apyvartinės lėšos'!G132+'7 pr._kita dotacija (2)'!G155</f>
        <v>0</v>
      </c>
      <c r="G76" s="190">
        <f>H76+J76</f>
        <v>4779</v>
      </c>
      <c r="H76" s="190">
        <f>'4 pr._savarankiškos f-jos (2)'!I239+'6 pr._mokinio krepšelis'!I56+'9 pr._įstaigų pajamos (2)'!I78+'[1]11 pr._apyvartinės lėšos'!I132+'7 pr._kita dotacija (2)'!I155</f>
        <v>4779</v>
      </c>
      <c r="I76" s="190">
        <f>'4 pr._savarankiškos f-jos (2)'!J239+'6 pr._mokinio krepšelis'!J56+'9 pr._įstaigų pajamos (2)'!J78+'[1]11 pr._apyvartinės lėšos'!J132+'7 pr._kita dotacija (2)'!J155</f>
        <v>3769</v>
      </c>
      <c r="J76" s="190">
        <f>'4 pr._savarankiškos f-jos (2)'!K239+'6 pr._mokinio krepšelis'!K56+'9 pr._įstaigų pajamos (2)'!K78+'[1]11 pr._apyvartinės lėšos'!K132+'7 pr._kita dotacija (2)'!K155</f>
        <v>0</v>
      </c>
      <c r="K76" s="8">
        <f>L76+N76</f>
        <v>69717</v>
      </c>
      <c r="L76" s="8">
        <f>D76+H76</f>
        <v>69717</v>
      </c>
      <c r="M76" s="8">
        <f>E76+I76</f>
        <v>52771</v>
      </c>
      <c r="N76" s="8">
        <f>F76+J76</f>
        <v>0</v>
      </c>
    </row>
    <row r="77" spans="1:14" ht="15" customHeight="1" x14ac:dyDescent="0.25">
      <c r="A77" s="5" t="s">
        <v>180</v>
      </c>
      <c r="B77" s="16" t="s">
        <v>54</v>
      </c>
      <c r="C77" s="191">
        <f>D77+F77</f>
        <v>547865</v>
      </c>
      <c r="D77" s="191">
        <f>'4 pr._savarankiškos f-jos (2)'!E242+'6 pr._mokinio krepšelis'!E57+'9 pr._įstaigų pajamos (2)'!E79+'[1]11 pr._apyvartinės lėšos'!E134+'7 pr._kita dotacija (2)'!E158</f>
        <v>546705</v>
      </c>
      <c r="E77" s="191">
        <f>'4 pr._savarankiškos f-jos (2)'!F242+'6 pr._mokinio krepšelis'!F57+'9 pr._įstaigų pajamos (2)'!F79+'[1]11 pr._apyvartinės lėšos'!F134+'7 pr._kita dotacija (2)'!F158</f>
        <v>404182</v>
      </c>
      <c r="F77" s="191">
        <f>'4 pr._savarankiškos f-jos (2)'!G242+'6 pr._mokinio krepšelis'!G57+'9 pr._įstaigų pajamos (2)'!G79+'[1]11 pr._apyvartinės lėšos'!G134+'7 pr._kita dotacija (2)'!G158</f>
        <v>1160</v>
      </c>
      <c r="G77" s="190">
        <f>H77+J77</f>
        <v>31144</v>
      </c>
      <c r="H77" s="190">
        <f>'4 pr._savarankiškos f-jos (2)'!I242+'6 pr._mokinio krepšelis'!I57+'9 pr._įstaigų pajamos (2)'!I79+'[1]11 pr._apyvartinės lėšos'!I134+'7 pr._kita dotacija (2)'!I158</f>
        <v>31144</v>
      </c>
      <c r="I77" s="190">
        <f>'4 pr._savarankiškos f-jos (2)'!J242+'6 pr._mokinio krepšelis'!J57+'9 pr._įstaigų pajamos (2)'!J79+'[1]11 pr._apyvartinės lėšos'!J134+'7 pr._kita dotacija (2)'!J158</f>
        <v>24212</v>
      </c>
      <c r="J77" s="190">
        <f>'4 pr._savarankiškos f-jos (2)'!K242+'6 pr._mokinio krepšelis'!K57+'9 pr._įstaigų pajamos (2)'!K79+'[1]11 pr._apyvartinės lėšos'!K134+'7 pr._kita dotacija (2)'!K158</f>
        <v>0</v>
      </c>
      <c r="K77" s="8">
        <f>L77+N77</f>
        <v>579009</v>
      </c>
      <c r="L77" s="8">
        <f>D77+H77</f>
        <v>577849</v>
      </c>
      <c r="M77" s="8">
        <f>E77+I77</f>
        <v>428394</v>
      </c>
      <c r="N77" s="8">
        <f>F77+J77</f>
        <v>1160</v>
      </c>
    </row>
    <row r="78" spans="1:14" ht="15" customHeight="1" x14ac:dyDescent="0.25">
      <c r="A78" s="5" t="s">
        <v>123</v>
      </c>
      <c r="B78" s="16" t="s">
        <v>72</v>
      </c>
      <c r="C78" s="191">
        <f>D78+F78</f>
        <v>68128</v>
      </c>
      <c r="D78" s="191">
        <f>'4 pr._savarankiškos f-jos (2)'!E245+'6 pr._mokinio krepšelis'!E58+'9 pr._įstaigų pajamos (2)'!E80+'[1]11 pr._apyvartinės lėšos'!E136+'7 pr._kita dotacija (2)'!E161</f>
        <v>68128</v>
      </c>
      <c r="E78" s="191">
        <f>'4 pr._savarankiškos f-jos (2)'!F245+'6 pr._mokinio krepšelis'!F58+'9 pr._įstaigų pajamos (2)'!F80+'[1]11 pr._apyvartinės lėšos'!F136+'7 pr._kita dotacija (2)'!F161</f>
        <v>45850</v>
      </c>
      <c r="F78" s="191">
        <f>'4 pr._savarankiškos f-jos (2)'!G245+'6 pr._mokinio krepšelis'!G58+'9 pr._įstaigų pajamos (2)'!G80+'[1]11 pr._apyvartinės lėšos'!G136+'7 pr._kita dotacija (2)'!G161</f>
        <v>0</v>
      </c>
      <c r="G78" s="190">
        <f>H78+J78</f>
        <v>789</v>
      </c>
      <c r="H78" s="190">
        <f>'4 pr._savarankiškos f-jos (2)'!I245+'6 pr._mokinio krepšelis'!I58+'9 pr._įstaigų pajamos (2)'!I80+'[1]11 pr._apyvartinės lėšos'!I136+'7 pr._kita dotacija (2)'!I161</f>
        <v>789</v>
      </c>
      <c r="I78" s="190">
        <f>'4 pr._savarankiškos f-jos (2)'!J245+'6 pr._mokinio krepšelis'!J58+'9 pr._įstaigų pajamos (2)'!J80+'[1]11 pr._apyvartinės lėšos'!J136+'7 pr._kita dotacija (2)'!J161</f>
        <v>2503</v>
      </c>
      <c r="J78" s="190">
        <f>'4 pr._savarankiškos f-jos (2)'!K245+'6 pr._mokinio krepšelis'!K58+'9 pr._įstaigų pajamos (2)'!K80+'[1]11 pr._apyvartinės lėšos'!K136+'7 pr._kita dotacija (2)'!K161</f>
        <v>0</v>
      </c>
      <c r="K78" s="8">
        <f>L78+N78</f>
        <v>68917</v>
      </c>
      <c r="L78" s="8">
        <f>D78+H78</f>
        <v>68917</v>
      </c>
      <c r="M78" s="8">
        <f>E78+I78</f>
        <v>48353</v>
      </c>
      <c r="N78" s="8">
        <f>F78+J78</f>
        <v>0</v>
      </c>
    </row>
    <row r="79" spans="1:14" ht="15" customHeight="1" x14ac:dyDescent="0.25">
      <c r="A79" s="5" t="s">
        <v>124</v>
      </c>
      <c r="B79" s="16" t="s">
        <v>56</v>
      </c>
      <c r="C79" s="191">
        <f>D79+F79</f>
        <v>154266</v>
      </c>
      <c r="D79" s="191">
        <f>'4 pr._savarankiškos f-jos (2)'!E248+'6 pr._mokinio krepšelis'!E59+'9 pr._įstaigų pajamos (2)'!E81+'10 pr._skolintos lėšos (2)'!E42+'[1]11 pr._apyvartinės lėšos'!E138</f>
        <v>154266</v>
      </c>
      <c r="E79" s="191">
        <f>'4 pr._savarankiškos f-jos (2)'!F248+'6 pr._mokinio krepšelis'!F59+'9 pr._įstaigų pajamos (2)'!F81+'10 pr._skolintos lėšos (2)'!F42+'[1]11 pr._apyvartinės lėšos'!F138</f>
        <v>90521</v>
      </c>
      <c r="F79" s="191">
        <f>'4 pr._savarankiškos f-jos (2)'!G248+'6 pr._mokinio krepšelis'!G59+'9 pr._įstaigų pajamos (2)'!G81+'10 pr._skolintos lėšos (2)'!G42+'[1]11 pr._apyvartinės lėšos'!G138</f>
        <v>0</v>
      </c>
      <c r="G79" s="190">
        <f>H79+J79</f>
        <v>0</v>
      </c>
      <c r="H79" s="190">
        <f>'4 pr._savarankiškos f-jos (2)'!I248+'6 pr._mokinio krepšelis'!I59+'9 pr._įstaigų pajamos (2)'!I81+'10 pr._skolintos lėšos (2)'!I42+'[1]11 pr._apyvartinės lėšos'!I138</f>
        <v>0</v>
      </c>
      <c r="I79" s="190">
        <f>'4 pr._savarankiškos f-jos (2)'!J248+'6 pr._mokinio krepšelis'!J59+'9 pr._įstaigų pajamos (2)'!J81+'10 pr._skolintos lėšos (2)'!J42+'[1]11 pr._apyvartinės lėšos'!J138</f>
        <v>2420</v>
      </c>
      <c r="J79" s="190">
        <f>'4 pr._savarankiškos f-jos (2)'!K248+'6 pr._mokinio krepšelis'!K59+'9 pr._įstaigų pajamos (2)'!K81+'10 pr._skolintos lėšos (2)'!K42+'[1]11 pr._apyvartinės lėšos'!K138</f>
        <v>0</v>
      </c>
      <c r="K79" s="8">
        <f>L79+N79</f>
        <v>154266</v>
      </c>
      <c r="L79" s="8">
        <f>D79+H79</f>
        <v>154266</v>
      </c>
      <c r="M79" s="8">
        <f>E79+I79</f>
        <v>92941</v>
      </c>
      <c r="N79" s="8">
        <f>F79+J79</f>
        <v>0</v>
      </c>
    </row>
    <row r="80" spans="1:14" ht="15" customHeight="1" x14ac:dyDescent="0.25">
      <c r="A80" s="9" t="s">
        <v>125</v>
      </c>
      <c r="B80" s="16" t="s">
        <v>182</v>
      </c>
      <c r="C80" s="191">
        <f>D80+F80</f>
        <v>634539</v>
      </c>
      <c r="D80" s="191">
        <f>'4 pr._savarankiškos f-jos (2)'!E249+'4 pr._savarankiškos f-jos (2)'!E291+'6 pr._mokinio krepšelis'!E60+'7 pr._kita dotacija (2)'!E163+'9 pr._įstaigų pajamos (2)'!E82+'9 pr._įstaigų pajamos (2)'!E104+'[1]11 pr._apyvartinės lėšos'!E140+'[1]11 pr._apyvartinės lėšos'!E192</f>
        <v>634539</v>
      </c>
      <c r="E80" s="191">
        <f>'4 pr._savarankiškos f-jos (2)'!F249+'4 pr._savarankiškos f-jos (2)'!F291+'6 pr._mokinio krepšelis'!F60+'7 pr._kita dotacija (2)'!F163+'9 pr._įstaigų pajamos (2)'!F82+'9 pr._įstaigų pajamos (2)'!F104+'[1]11 pr._apyvartinės lėšos'!F140+'[1]11 pr._apyvartinės lėšos'!F192</f>
        <v>399916</v>
      </c>
      <c r="F80" s="191">
        <f>'4 pr._savarankiškos f-jos (2)'!G249+'4 pr._savarankiškos f-jos (2)'!G291+'6 pr._mokinio krepšelis'!G60+'7 pr._kita dotacija (2)'!G163+'9 pr._įstaigų pajamos (2)'!G82+'9 pr._įstaigų pajamos (2)'!G104+'[1]11 pr._apyvartinės lėšos'!G140+'[1]11 pr._apyvartinės lėšos'!G192</f>
        <v>0</v>
      </c>
      <c r="G80" s="190">
        <f>H80+J80</f>
        <v>5080</v>
      </c>
      <c r="H80" s="190">
        <f>'4 pr._savarankiškos f-jos (2)'!I249+'4 pr._savarankiškos f-jos (2)'!I291+'6 pr._mokinio krepšelis'!I60+'7 pr._kita dotacija (2)'!I163+'9 pr._įstaigų pajamos (2)'!I82+'9 pr._įstaigų pajamos (2)'!I104+'[1]11 pr._apyvartinės lėšos'!I140+'[1]11 pr._apyvartinės lėšos'!I192</f>
        <v>5080</v>
      </c>
      <c r="I80" s="190">
        <f>'4 pr._savarankiškos f-jos (2)'!J249+'4 pr._savarankiškos f-jos (2)'!J291+'6 pr._mokinio krepšelis'!J60+'7 pr._kita dotacija (2)'!J163+'9 pr._įstaigų pajamos (2)'!J82+'9 pr._įstaigų pajamos (2)'!J104+'[1]11 pr._apyvartinės lėšos'!J140+'[1]11 pr._apyvartinės lėšos'!J192</f>
        <v>2351</v>
      </c>
      <c r="J80" s="190">
        <f>'4 pr._savarankiškos f-jos (2)'!K249+'4 pr._savarankiškos f-jos (2)'!K291+'6 pr._mokinio krepšelis'!K60+'7 pr._kita dotacija (2)'!K163+'9 pr._įstaigų pajamos (2)'!K82+'9 pr._įstaigų pajamos (2)'!K104+'[1]11 pr._apyvartinės lėšos'!K140+'[1]11 pr._apyvartinės lėšos'!K192</f>
        <v>0</v>
      </c>
      <c r="K80" s="8">
        <f>L80+N80</f>
        <v>639619</v>
      </c>
      <c r="L80" s="8">
        <f>D80+H80</f>
        <v>639619</v>
      </c>
      <c r="M80" s="8">
        <f>E80+I80</f>
        <v>402267</v>
      </c>
      <c r="N80" s="8">
        <f>F80+J80</f>
        <v>0</v>
      </c>
    </row>
    <row r="81" spans="1:14" s="24" customFormat="1" ht="15" customHeight="1" x14ac:dyDescent="0.25">
      <c r="A81" s="29" t="s">
        <v>126</v>
      </c>
      <c r="B81" s="16" t="s">
        <v>183</v>
      </c>
      <c r="C81" s="191">
        <f>D81+F81</f>
        <v>429728</v>
      </c>
      <c r="D81" s="191">
        <f>'4 pr._savarankiškos f-jos (2)'!E250+'6 pr._mokinio krepšelis'!E61+'7 pr._kita dotacija (2)'!E166+'9 pr._įstaigų pajamos (2)'!E83</f>
        <v>429728</v>
      </c>
      <c r="E81" s="191">
        <f>'4 pr._savarankiškos f-jos (2)'!F250+'6 pr._mokinio krepšelis'!F61+'7 pr._kita dotacija (2)'!F166+'9 pr._įstaigų pajamos (2)'!F83</f>
        <v>278742</v>
      </c>
      <c r="F81" s="191">
        <f>'4 pr._savarankiškos f-jos (2)'!G250+'6 pr._mokinio krepšelis'!G61+'7 pr._kita dotacija (2)'!G166+'9 pr._įstaigų pajamos (2)'!G83</f>
        <v>0</v>
      </c>
      <c r="G81" s="190">
        <f>H81+J81</f>
        <v>4786</v>
      </c>
      <c r="H81" s="190">
        <f>'4 pr._savarankiškos f-jos (2)'!I250+'6 pr._mokinio krepšelis'!I61+'7 pr._kita dotacija (2)'!I166+'9 pr._įstaigų pajamos (2)'!I83</f>
        <v>4786</v>
      </c>
      <c r="I81" s="190">
        <f>'4 pr._savarankiškos f-jos (2)'!J250+'6 pr._mokinio krepšelis'!J61+'7 pr._kita dotacija (2)'!J166+'9 pr._įstaigų pajamos (2)'!J83</f>
        <v>1659</v>
      </c>
      <c r="J81" s="190">
        <f>'4 pr._savarankiškos f-jos (2)'!K250+'6 pr._mokinio krepšelis'!K61+'7 pr._kita dotacija (2)'!K166+'9 pr._įstaigų pajamos (2)'!K83</f>
        <v>0</v>
      </c>
      <c r="K81" s="8">
        <f>L81+N81</f>
        <v>434514</v>
      </c>
      <c r="L81" s="8">
        <f>D81+H81</f>
        <v>434514</v>
      </c>
      <c r="M81" s="8">
        <f>E81+I81</f>
        <v>280401</v>
      </c>
      <c r="N81" s="8">
        <f>F81+J81</f>
        <v>0</v>
      </c>
    </row>
    <row r="82" spans="1:14" ht="15" customHeight="1" x14ac:dyDescent="0.25">
      <c r="A82" s="25" t="s">
        <v>127</v>
      </c>
      <c r="B82" s="19" t="s">
        <v>27</v>
      </c>
      <c r="C82" s="191">
        <f>D82+F82</f>
        <v>214739</v>
      </c>
      <c r="D82" s="191">
        <f>'4 pr._savarankiškos f-jos (2)'!E268+'9 pr._įstaigų pajamos (2)'!E90+'[1]11 pr._apyvartinės lėšos'!E161+'7 pr._kita dotacija (2)'!E189</f>
        <v>214015</v>
      </c>
      <c r="E82" s="191">
        <f>'4 pr._savarankiškos f-jos (2)'!F268+'9 pr._įstaigų pajamos (2)'!F90+'[1]11 pr._apyvartinės lėšos'!F161+'7 pr._kita dotacija (2)'!F189</f>
        <v>126914</v>
      </c>
      <c r="F82" s="191">
        <f>'4 pr._savarankiškos f-jos (2)'!G268+'9 pr._įstaigų pajamos (2)'!G90+'[1]11 pr._apyvartinės lėšos'!G161+'7 pr._kita dotacija (2)'!G189</f>
        <v>724</v>
      </c>
      <c r="G82" s="190">
        <f>H82+J82</f>
        <v>5296</v>
      </c>
      <c r="H82" s="190">
        <f>'4 pr._savarankiškos f-jos (2)'!I268+'9 pr._įstaigų pajamos (2)'!I90+'[1]11 pr._apyvartinės lėšos'!I161+'7 pr._kita dotacija (2)'!I189</f>
        <v>5820</v>
      </c>
      <c r="I82" s="190">
        <f>'4 pr._savarankiškos f-jos (2)'!J268+'9 pr._įstaigų pajamos (2)'!J90+'[1]11 pr._apyvartinės lėšos'!J161+'7 pr._kita dotacija (2)'!J189</f>
        <v>4908</v>
      </c>
      <c r="J82" s="190">
        <f>'4 pr._savarankiškos f-jos (2)'!K268+'9 pr._įstaigų pajamos (2)'!K90+'[1]11 pr._apyvartinės lėšos'!K161+'7 pr._kita dotacija (2)'!K189</f>
        <v>-524</v>
      </c>
      <c r="K82" s="8">
        <f>L82+N82</f>
        <v>220035</v>
      </c>
      <c r="L82" s="8">
        <f>D82+H82</f>
        <v>219835</v>
      </c>
      <c r="M82" s="8">
        <f>E82+I82</f>
        <v>131822</v>
      </c>
      <c r="N82" s="8">
        <f>F82+J82</f>
        <v>200</v>
      </c>
    </row>
    <row r="83" spans="1:14" ht="15" customHeight="1" x14ac:dyDescent="0.25">
      <c r="A83" s="25" t="s">
        <v>176</v>
      </c>
      <c r="B83" s="19" t="s">
        <v>175</v>
      </c>
      <c r="C83" s="191">
        <f>D83+F83</f>
        <v>14906</v>
      </c>
      <c r="D83" s="191">
        <f>'4 pr._savarankiškos f-jos (2)'!E271+'[1]11 pr._apyvartinės lėšos'!E163</f>
        <v>14906</v>
      </c>
      <c r="E83" s="191">
        <f>'4 pr._savarankiškos f-jos (2)'!F271+'[1]11 pr._apyvartinės lėšos'!F163</f>
        <v>11175</v>
      </c>
      <c r="F83" s="191">
        <f>'4 pr._savarankiškos f-jos (2)'!G271+'[1]11 pr._apyvartinės lėšos'!G163</f>
        <v>0</v>
      </c>
      <c r="G83" s="190">
        <f>H83+J83</f>
        <v>0</v>
      </c>
      <c r="H83" s="190">
        <f>'4 pr._savarankiškos f-jos (2)'!I271+'[1]11 pr._apyvartinės lėšos'!I163</f>
        <v>0</v>
      </c>
      <c r="I83" s="190">
        <f>'4 pr._savarankiškos f-jos (2)'!J271+'[1]11 pr._apyvartinės lėšos'!J163</f>
        <v>0</v>
      </c>
      <c r="J83" s="190">
        <f>'4 pr._savarankiškos f-jos (2)'!K271+'[1]11 pr._apyvartinės lėšos'!K163</f>
        <v>0</v>
      </c>
      <c r="K83" s="8">
        <f>L83+N83</f>
        <v>14906</v>
      </c>
      <c r="L83" s="8">
        <f>D83+H83</f>
        <v>14906</v>
      </c>
      <c r="M83" s="8">
        <f>E83+I83</f>
        <v>11175</v>
      </c>
      <c r="N83" s="8">
        <f>F83+J83</f>
        <v>0</v>
      </c>
    </row>
    <row r="84" spans="1:14" ht="15" customHeight="1" x14ac:dyDescent="0.25">
      <c r="A84" s="25" t="s">
        <v>128</v>
      </c>
      <c r="B84" s="19" t="s">
        <v>63</v>
      </c>
      <c r="C84" s="191">
        <f>D84+F84</f>
        <v>57272</v>
      </c>
      <c r="D84" s="191">
        <f>'4 pr._savarankiškos f-jos (2)'!E272+'9 pr._įstaigų pajamos (2)'!E91+'[1]11 pr._apyvartinės lėšos'!E165+'7 pr._kita dotacija (2)'!E192</f>
        <v>57272</v>
      </c>
      <c r="E84" s="191">
        <f>'4 pr._savarankiškos f-jos (2)'!F272+'9 pr._įstaigų pajamos (2)'!F91+'[1]11 pr._apyvartinės lėšos'!F165+'7 pr._kita dotacija (2)'!F192</f>
        <v>38722</v>
      </c>
      <c r="F84" s="191">
        <f>'4 pr._savarankiškos f-jos (2)'!G272+'9 pr._įstaigų pajamos (2)'!G91+'[1]11 pr._apyvartinės lėšos'!G165+'7 pr._kita dotacija (2)'!G192</f>
        <v>0</v>
      </c>
      <c r="G84" s="190">
        <f>H84+J84</f>
        <v>250</v>
      </c>
      <c r="H84" s="190">
        <f>'4 pr._savarankiškos f-jos (2)'!I272+'9 pr._įstaigų pajamos (2)'!I91+'[1]11 pr._apyvartinės lėšos'!I165+'7 pr._kita dotacija (2)'!I192</f>
        <v>250</v>
      </c>
      <c r="I84" s="190">
        <f>'4 pr._savarankiškos f-jos (2)'!J272+'9 pr._įstaigų pajamos (2)'!J91+'[1]11 pr._apyvartinės lėšos'!J165+'7 pr._kita dotacija (2)'!J192</f>
        <v>0</v>
      </c>
      <c r="J84" s="190">
        <f>'4 pr._savarankiškos f-jos (2)'!K272+'9 pr._įstaigų pajamos (2)'!K91+'[1]11 pr._apyvartinės lėšos'!K165+'7 pr._kita dotacija (2)'!K192</f>
        <v>0</v>
      </c>
      <c r="K84" s="8">
        <f>L84+N84</f>
        <v>57522</v>
      </c>
      <c r="L84" s="8">
        <f>D84+H84</f>
        <v>57522</v>
      </c>
      <c r="M84" s="8">
        <f>E84+I84</f>
        <v>38722</v>
      </c>
      <c r="N84" s="8">
        <f>F84+J84</f>
        <v>0</v>
      </c>
    </row>
    <row r="85" spans="1:14" ht="15" customHeight="1" x14ac:dyDescent="0.25">
      <c r="A85" s="25" t="s">
        <v>129</v>
      </c>
      <c r="B85" s="19" t="s">
        <v>64</v>
      </c>
      <c r="C85" s="191">
        <f>D85+F85</f>
        <v>46094</v>
      </c>
      <c r="D85" s="191">
        <f>'4 pr._savarankiškos f-jos (2)'!E273+'9 pr._įstaigų pajamos (2)'!E92+'[1]11 pr._apyvartinės lėšos'!E167+'7 pr._kita dotacija (2)'!E195</f>
        <v>46094</v>
      </c>
      <c r="E85" s="191">
        <f>'4 pr._savarankiškos f-jos (2)'!F273+'9 pr._įstaigų pajamos (2)'!F92+'[1]11 pr._apyvartinės lėšos'!F167+'7 pr._kita dotacija (2)'!F195</f>
        <v>27740</v>
      </c>
      <c r="F85" s="191">
        <f>'4 pr._savarankiškos f-jos (2)'!G273+'9 pr._įstaigų pajamos (2)'!G92+'[1]11 pr._apyvartinės lėšos'!G167+'7 pr._kita dotacija (2)'!G195</f>
        <v>0</v>
      </c>
      <c r="G85" s="190">
        <f>H85+J85</f>
        <v>0</v>
      </c>
      <c r="H85" s="190">
        <f>'4 pr._savarankiškos f-jos (2)'!I273+'9 pr._įstaigų pajamos (2)'!I92+'[1]11 pr._apyvartinės lėšos'!I167+'7 pr._kita dotacija (2)'!I195</f>
        <v>0</v>
      </c>
      <c r="I85" s="190">
        <f>'4 pr._savarankiškos f-jos (2)'!J273+'9 pr._įstaigų pajamos (2)'!J92+'[1]11 pr._apyvartinės lėšos'!J167+'7 pr._kita dotacija (2)'!J195</f>
        <v>1504</v>
      </c>
      <c r="J85" s="190">
        <f>'4 pr._savarankiškos f-jos (2)'!K273+'9 pr._įstaigų pajamos (2)'!K92+'[1]11 pr._apyvartinės lėšos'!K167+'7 pr._kita dotacija (2)'!K195</f>
        <v>0</v>
      </c>
      <c r="K85" s="8">
        <f>L85+N85</f>
        <v>46094</v>
      </c>
      <c r="L85" s="8">
        <f>D85+H85</f>
        <v>46094</v>
      </c>
      <c r="M85" s="8">
        <f>E85+I85</f>
        <v>29244</v>
      </c>
      <c r="N85" s="8">
        <f>F85+J85</f>
        <v>0</v>
      </c>
    </row>
    <row r="86" spans="1:14" ht="15" customHeight="1" x14ac:dyDescent="0.25">
      <c r="A86" s="25" t="s">
        <v>130</v>
      </c>
      <c r="B86" s="19" t="s">
        <v>499</v>
      </c>
      <c r="C86" s="191">
        <f>D86+F86</f>
        <v>29404</v>
      </c>
      <c r="D86" s="191">
        <f>'4 pr._savarankiškos f-jos (2)'!E274+'9 pr._įstaigų pajamos (2)'!E93+'[1]11 pr._apyvartinės lėšos'!E169+'7 pr._kita dotacija (2)'!E198</f>
        <v>29404</v>
      </c>
      <c r="E86" s="191">
        <f>'4 pr._savarankiškos f-jos (2)'!F274+'9 pr._įstaigų pajamos (2)'!F93+'[1]11 pr._apyvartinės lėšos'!F169+'7 pr._kita dotacija (2)'!F198</f>
        <v>19867</v>
      </c>
      <c r="F86" s="191">
        <f>'4 pr._savarankiškos f-jos (2)'!G274+'9 pr._įstaigų pajamos (2)'!G93+'[1]11 pr._apyvartinės lėšos'!G169+'7 pr._kita dotacija (2)'!G198</f>
        <v>0</v>
      </c>
      <c r="G86" s="190">
        <f>H86+J86</f>
        <v>0</v>
      </c>
      <c r="H86" s="190">
        <f>'4 pr._savarankiškos f-jos (2)'!I274+'9 pr._įstaigų pajamos (2)'!I93+'[1]11 pr._apyvartinės lėšos'!I169+'7 pr._kita dotacija (2)'!I198</f>
        <v>-1554</v>
      </c>
      <c r="I86" s="190">
        <f>'4 pr._savarankiškos f-jos (2)'!J274+'9 pr._įstaigų pajamos (2)'!J93+'[1]11 pr._apyvartinės lėšos'!J169+'7 pr._kita dotacija (2)'!J198</f>
        <v>-1067</v>
      </c>
      <c r="J86" s="190">
        <f>'4 pr._savarankiškos f-jos (2)'!K274+'9 pr._įstaigų pajamos (2)'!K93+'[1]11 pr._apyvartinės lėšos'!K169+'7 pr._kita dotacija (2)'!K198</f>
        <v>1554</v>
      </c>
      <c r="K86" s="8">
        <f>L86+N86</f>
        <v>29404</v>
      </c>
      <c r="L86" s="8">
        <f>D86+H86</f>
        <v>27850</v>
      </c>
      <c r="M86" s="8">
        <f>E86+I86</f>
        <v>18800</v>
      </c>
      <c r="N86" s="8">
        <f>F86+J86</f>
        <v>1554</v>
      </c>
    </row>
    <row r="87" spans="1:14" ht="15" customHeight="1" x14ac:dyDescent="0.25">
      <c r="A87" s="25" t="s">
        <v>131</v>
      </c>
      <c r="B87" s="19" t="s">
        <v>504</v>
      </c>
      <c r="C87" s="191">
        <f>D87+F87</f>
        <v>66829</v>
      </c>
      <c r="D87" s="191">
        <f>'4 pr._savarankiškos f-jos (2)'!E275+'9 pr._įstaigų pajamos (2)'!E94+'[1]11 pr._apyvartinės lėšos'!E171+'7 pr._kita dotacija (2)'!E201</f>
        <v>66829</v>
      </c>
      <c r="E87" s="191">
        <f>'4 pr._savarankiškos f-jos (2)'!F275+'9 pr._įstaigų pajamos (2)'!F94+'[1]11 pr._apyvartinės lėšos'!F171+'7 pr._kita dotacija (2)'!F201</f>
        <v>44970</v>
      </c>
      <c r="F87" s="191">
        <f>'4 pr._savarankiškos f-jos (2)'!G275+'9 pr._įstaigų pajamos (2)'!G94+'[1]11 pr._apyvartinės lėšos'!G171+'7 pr._kita dotacija (2)'!G201</f>
        <v>0</v>
      </c>
      <c r="G87" s="190">
        <f>H87+J87</f>
        <v>0</v>
      </c>
      <c r="H87" s="190">
        <f>'4 pr._savarankiškos f-jos (2)'!I275+'9 pr._įstaigų pajamos (2)'!I94+'[1]11 pr._apyvartinės lėšos'!I171+'7 pr._kita dotacija (2)'!I201</f>
        <v>0</v>
      </c>
      <c r="I87" s="190">
        <f>'4 pr._savarankiškos f-jos (2)'!J275+'9 pr._įstaigų pajamos (2)'!J94+'[1]11 pr._apyvartinės lėšos'!J171+'7 pr._kita dotacija (2)'!J201</f>
        <v>-3977</v>
      </c>
      <c r="J87" s="190">
        <f>'4 pr._savarankiškos f-jos (2)'!K275+'9 pr._įstaigų pajamos (2)'!K94+'[1]11 pr._apyvartinės lėšos'!K171+'7 pr._kita dotacija (2)'!K201</f>
        <v>0</v>
      </c>
      <c r="K87" s="8">
        <f>L87+N87</f>
        <v>66829</v>
      </c>
      <c r="L87" s="8">
        <f>D87+H87</f>
        <v>66829</v>
      </c>
      <c r="M87" s="8">
        <f>E87+I87</f>
        <v>40993</v>
      </c>
      <c r="N87" s="8">
        <f>F87+J87</f>
        <v>0</v>
      </c>
    </row>
    <row r="88" spans="1:14" ht="15" customHeight="1" x14ac:dyDescent="0.25">
      <c r="A88" s="25" t="s">
        <v>132</v>
      </c>
      <c r="B88" s="19" t="s">
        <v>74</v>
      </c>
      <c r="C88" s="191">
        <f>D88+F88</f>
        <v>34000</v>
      </c>
      <c r="D88" s="191">
        <f>'4 pr._savarankiškos f-jos (2)'!E276+'9 pr._įstaigų pajamos (2)'!E95+'[1]11 pr._apyvartinės lėšos'!E173+'7 pr._kita dotacija (2)'!E204</f>
        <v>34000</v>
      </c>
      <c r="E88" s="191">
        <f>'4 pr._savarankiškos f-jos (2)'!F276+'9 pr._įstaigų pajamos (2)'!F95+'[1]11 pr._apyvartinės lėšos'!F173+'7 pr._kita dotacija (2)'!F204</f>
        <v>22824</v>
      </c>
      <c r="F88" s="191">
        <f>'4 pr._savarankiškos f-jos (2)'!G276+'9 pr._įstaigų pajamos (2)'!G95+'[1]11 pr._apyvartinės lėšos'!G173+'7 pr._kita dotacija (2)'!G204</f>
        <v>0</v>
      </c>
      <c r="G88" s="190">
        <f>H88+J88</f>
        <v>0</v>
      </c>
      <c r="H88" s="190">
        <f>'4 pr._savarankiškos f-jos (2)'!I276+'9 pr._įstaigų pajamos (2)'!I95+'[1]11 pr._apyvartinės lėšos'!I173+'7 pr._kita dotacija (2)'!I204</f>
        <v>0</v>
      </c>
      <c r="I88" s="190">
        <f>'4 pr._savarankiškos f-jos (2)'!J276+'9 pr._įstaigų pajamos (2)'!J95+'[1]11 pr._apyvartinės lėšos'!J173+'7 pr._kita dotacija (2)'!J204</f>
        <v>419</v>
      </c>
      <c r="J88" s="190">
        <f>'4 pr._savarankiškos f-jos (2)'!K276+'9 pr._įstaigų pajamos (2)'!K95+'[1]11 pr._apyvartinės lėšos'!K173+'7 pr._kita dotacija (2)'!K204</f>
        <v>0</v>
      </c>
      <c r="K88" s="8">
        <f>L88+N88</f>
        <v>34000</v>
      </c>
      <c r="L88" s="8">
        <f>D88+H88</f>
        <v>34000</v>
      </c>
      <c r="M88" s="8">
        <f>E88+I88</f>
        <v>23243</v>
      </c>
      <c r="N88" s="8">
        <f>F88+J88</f>
        <v>0</v>
      </c>
    </row>
    <row r="89" spans="1:14" ht="15" customHeight="1" x14ac:dyDescent="0.25">
      <c r="A89" s="25" t="s">
        <v>133</v>
      </c>
      <c r="B89" s="19" t="s">
        <v>167</v>
      </c>
      <c r="C89" s="191">
        <f>D89+F89</f>
        <v>27559</v>
      </c>
      <c r="D89" s="191">
        <f>'4 pr._savarankiškos f-jos (2)'!E277+'9 pr._įstaigų pajamos (2)'!E96+'[1]11 pr._apyvartinės lėšos'!E175+'7 pr._kita dotacija (2)'!E207</f>
        <v>27559</v>
      </c>
      <c r="E89" s="191">
        <f>'4 pr._savarankiškos f-jos (2)'!F277+'9 pr._įstaigų pajamos (2)'!F96+'[1]11 pr._apyvartinės lėšos'!F175+'7 pr._kita dotacija (2)'!F207</f>
        <v>17245</v>
      </c>
      <c r="F89" s="191">
        <f>'4 pr._savarankiškos f-jos (2)'!G277+'9 pr._įstaigų pajamos (2)'!G96+'[1]11 pr._apyvartinės lėšos'!G175+'7 pr._kita dotacija (2)'!G207</f>
        <v>0</v>
      </c>
      <c r="G89" s="190">
        <f>H89+J89</f>
        <v>100</v>
      </c>
      <c r="H89" s="190">
        <f>'4 pr._savarankiškos f-jos (2)'!I277+'9 pr._įstaigų pajamos (2)'!I96+'[1]11 pr._apyvartinės lėšos'!I175+'7 pr._kita dotacija (2)'!I207</f>
        <v>100</v>
      </c>
      <c r="I89" s="190">
        <f>'4 pr._savarankiškos f-jos (2)'!J277+'9 pr._įstaigų pajamos (2)'!J96+'[1]11 pr._apyvartinės lėšos'!J175+'7 pr._kita dotacija (2)'!J207</f>
        <v>0</v>
      </c>
      <c r="J89" s="190">
        <f>'4 pr._savarankiškos f-jos (2)'!K277+'9 pr._įstaigų pajamos (2)'!K96+'[1]11 pr._apyvartinės lėšos'!K175+'7 pr._kita dotacija (2)'!K207</f>
        <v>0</v>
      </c>
      <c r="K89" s="8">
        <f>L89+N89</f>
        <v>27659</v>
      </c>
      <c r="L89" s="8">
        <f>D89+H89</f>
        <v>27659</v>
      </c>
      <c r="M89" s="8">
        <f>E89+I89</f>
        <v>17245</v>
      </c>
      <c r="N89" s="8">
        <f>F89+J89</f>
        <v>0</v>
      </c>
    </row>
    <row r="90" spans="1:14" ht="15" customHeight="1" x14ac:dyDescent="0.25">
      <c r="A90" s="25" t="s">
        <v>134</v>
      </c>
      <c r="B90" s="19" t="s">
        <v>30</v>
      </c>
      <c r="C90" s="191">
        <f>D90+F90</f>
        <v>401288</v>
      </c>
      <c r="D90" s="191">
        <f>'4 pr._savarankiškos f-jos (2)'!E278+'9 pr._įstaigų pajamos (2)'!E97+'[1]11 pr._apyvartinės lėšos'!E177+'10 pr._skolintos lėšos (2)'!E49+'7 pr._kita dotacija (2)'!E210</f>
        <v>398631</v>
      </c>
      <c r="E90" s="191">
        <f>'4 pr._savarankiškos f-jos (2)'!F278+'9 pr._įstaigų pajamos (2)'!F97+'[1]11 pr._apyvartinės lėšos'!F177+'10 pr._skolintos lėšos (2)'!F49+'7 pr._kita dotacija (2)'!F210</f>
        <v>259144</v>
      </c>
      <c r="F90" s="191">
        <f>'4 pr._savarankiškos f-jos (2)'!G278+'9 pr._įstaigų pajamos (2)'!G97+'[1]11 pr._apyvartinės lėšos'!G177+'10 pr._skolintos lėšos (2)'!G49+'7 pr._kita dotacija (2)'!G210</f>
        <v>2657</v>
      </c>
      <c r="G90" s="190">
        <f>H90+J90</f>
        <v>13777</v>
      </c>
      <c r="H90" s="190">
        <f>'4 pr._savarankiškos f-jos (2)'!I278+'9 pr._įstaigų pajamos (2)'!I97+'[1]11 pr._apyvartinės lėšos'!I177+'10 pr._skolintos lėšos (2)'!I49+'7 pr._kita dotacija (2)'!I210</f>
        <v>13777</v>
      </c>
      <c r="I90" s="190">
        <f>'4 pr._savarankiškos f-jos (2)'!J278+'9 pr._įstaigų pajamos (2)'!J97+'[1]11 pr._apyvartinės lėšos'!J177+'10 pr._skolintos lėšos (2)'!J49+'7 pr._kita dotacija (2)'!J210</f>
        <v>6961</v>
      </c>
      <c r="J90" s="190">
        <f>'4 pr._savarankiškos f-jos (2)'!K278+'9 pr._įstaigų pajamos (2)'!K97+'[1]11 pr._apyvartinės lėšos'!K177+'10 pr._skolintos lėšos (2)'!K49+'7 pr._kita dotacija (2)'!K210</f>
        <v>0</v>
      </c>
      <c r="K90" s="8">
        <f>L90+N90</f>
        <v>415065</v>
      </c>
      <c r="L90" s="8">
        <f>D90+H90</f>
        <v>412408</v>
      </c>
      <c r="M90" s="8">
        <f>E90+I90</f>
        <v>266105</v>
      </c>
      <c r="N90" s="8">
        <f>F90+J90</f>
        <v>2657</v>
      </c>
    </row>
    <row r="91" spans="1:14" ht="15" customHeight="1" x14ac:dyDescent="0.25">
      <c r="A91" s="28" t="s">
        <v>135</v>
      </c>
      <c r="B91" s="8" t="s">
        <v>31</v>
      </c>
      <c r="C91" s="191">
        <f>D91+F91</f>
        <v>137641</v>
      </c>
      <c r="D91" s="191">
        <f>'4 pr._savarankiškos f-jos (2)'!E281+'9 pr._įstaigų pajamos (2)'!E98+'[1]11 pr._apyvartinės lėšos'!E179+'7 pr._kita dotacija (2)'!E213</f>
        <v>137641</v>
      </c>
      <c r="E91" s="191">
        <f>'4 pr._savarankiškos f-jos (2)'!F281+'9 pr._įstaigų pajamos (2)'!F98+'[1]11 pr._apyvartinės lėšos'!F179+'7 pr._kita dotacija (2)'!F213</f>
        <v>77467</v>
      </c>
      <c r="F91" s="191">
        <f>'4 pr._savarankiškos f-jos (2)'!G281+'9 pr._įstaigų pajamos (2)'!G98+'[1]11 pr._apyvartinės lėšos'!G179+'7 pr._kita dotacija (2)'!G213</f>
        <v>0</v>
      </c>
      <c r="G91" s="190">
        <f>H91+J91</f>
        <v>250</v>
      </c>
      <c r="H91" s="190">
        <f>'4 pr._savarankiškos f-jos (2)'!I281+'9 pr._įstaigų pajamos (2)'!I98+'[1]11 pr._apyvartinės lėšos'!I179+'7 pr._kita dotacija (2)'!I213</f>
        <v>250</v>
      </c>
      <c r="I91" s="190">
        <f>'4 pr._savarankiškos f-jos (2)'!J281+'9 pr._įstaigų pajamos (2)'!J98+'[1]11 pr._apyvartinės lėšos'!J179+'7 pr._kita dotacija (2)'!J213</f>
        <v>0</v>
      </c>
      <c r="J91" s="190">
        <f>'4 pr._savarankiškos f-jos (2)'!K281+'9 pr._įstaigų pajamos (2)'!K98+'[1]11 pr._apyvartinės lėšos'!K179+'7 pr._kita dotacija (2)'!K213</f>
        <v>0</v>
      </c>
      <c r="K91" s="8">
        <f>L91+N91</f>
        <v>137891</v>
      </c>
      <c r="L91" s="8">
        <f>D91+H91</f>
        <v>137891</v>
      </c>
      <c r="M91" s="8">
        <f>E91+I91</f>
        <v>77467</v>
      </c>
      <c r="N91" s="8">
        <f>F91+J91</f>
        <v>0</v>
      </c>
    </row>
    <row r="92" spans="1:14" ht="15" customHeight="1" x14ac:dyDescent="0.25">
      <c r="A92" s="11" t="s">
        <v>136</v>
      </c>
      <c r="B92" s="27" t="s">
        <v>71</v>
      </c>
      <c r="C92" s="191">
        <f>D92+F92</f>
        <v>350599</v>
      </c>
      <c r="D92" s="191">
        <f>'4 pr._savarankiškos f-jos (2)'!E282+'6 pr._mokinio krepšelis'!E62+'9 pr._įstaigų pajamos (2)'!E99+'[1]11 pr._apyvartinės lėšos'!E181+'7 pr._kita dotacija (2)'!E216</f>
        <v>350599</v>
      </c>
      <c r="E92" s="191">
        <f>'4 pr._savarankiškos f-jos (2)'!F282+'6 pr._mokinio krepšelis'!F62+'9 pr._įstaigų pajamos (2)'!F99+'[1]11 pr._apyvartinės lėšos'!F181+'7 pr._kita dotacija (2)'!F216</f>
        <v>222581</v>
      </c>
      <c r="F92" s="191">
        <f>'4 pr._savarankiškos f-jos (2)'!G282+'6 pr._mokinio krepšelis'!G62+'9 pr._įstaigų pajamos (2)'!G99+'[1]11 pr._apyvartinės lėšos'!G181+'7 pr._kita dotacija (2)'!G216</f>
        <v>0</v>
      </c>
      <c r="G92" s="190">
        <f>H92+J92</f>
        <v>0</v>
      </c>
      <c r="H92" s="190">
        <f>'4 pr._savarankiškos f-jos (2)'!I282+'6 pr._mokinio krepšelis'!I62+'9 pr._įstaigų pajamos (2)'!I99+'[1]11 pr._apyvartinės lėšos'!I181+'7 pr._kita dotacija (2)'!I216</f>
        <v>0</v>
      </c>
      <c r="I92" s="190">
        <f>'4 pr._savarankiškos f-jos (2)'!J282+'6 pr._mokinio krepšelis'!J62+'9 pr._įstaigų pajamos (2)'!J99+'[1]11 pr._apyvartinės lėšos'!J181+'7 pr._kita dotacija (2)'!J216</f>
        <v>4081</v>
      </c>
      <c r="J92" s="190">
        <f>'4 pr._savarankiškos f-jos (2)'!K282+'6 pr._mokinio krepšelis'!K62+'9 pr._įstaigų pajamos (2)'!K99+'[1]11 pr._apyvartinės lėšos'!K181+'7 pr._kita dotacija (2)'!K216</f>
        <v>0</v>
      </c>
      <c r="K92" s="8">
        <f>L92+N92</f>
        <v>350599</v>
      </c>
      <c r="L92" s="8">
        <f>D92+H92</f>
        <v>350599</v>
      </c>
      <c r="M92" s="8">
        <f>E92+I92</f>
        <v>226662</v>
      </c>
      <c r="N92" s="8">
        <f>F92+J92</f>
        <v>0</v>
      </c>
    </row>
    <row r="93" spans="1:14" ht="15" customHeight="1" x14ac:dyDescent="0.25">
      <c r="A93" s="9" t="s">
        <v>137</v>
      </c>
      <c r="B93" s="47" t="s">
        <v>58</v>
      </c>
      <c r="C93" s="191">
        <f>D93+F93</f>
        <v>455655</v>
      </c>
      <c r="D93" s="192">
        <f>'4 pr._savarankiškos f-jos (2)'!E289+'9 pr._įstaigų pajamos (2)'!E102+'[1]11 pr._apyvartinės lėšos'!E188+'7 pr._kita dotacija (2)'!E223</f>
        <v>455655</v>
      </c>
      <c r="E93" s="192">
        <f>'4 pr._savarankiškos f-jos (2)'!F289+'9 pr._įstaigų pajamos (2)'!F102+'[1]11 pr._apyvartinės lėšos'!F188+'7 pr._kita dotacija (2)'!F223</f>
        <v>210826</v>
      </c>
      <c r="F93" s="192">
        <f>'4 pr._savarankiškos f-jos (2)'!G289+'9 pr._įstaigų pajamos (2)'!G102+'[1]11 pr._apyvartinės lėšos'!G188+'7 pr._kita dotacija (2)'!G223</f>
        <v>0</v>
      </c>
      <c r="G93" s="190">
        <f>H93+J93</f>
        <v>0</v>
      </c>
      <c r="H93" s="190">
        <f>'4 pr._savarankiškos f-jos (2)'!I289+'9 pr._įstaigų pajamos (2)'!I102+'[1]11 pr._apyvartinės lėšos'!I188+'7 pr._kita dotacija (2)'!I223</f>
        <v>0</v>
      </c>
      <c r="I93" s="190">
        <f>'4 pr._savarankiškos f-jos (2)'!J289+'9 pr._įstaigų pajamos (2)'!J102+'[1]11 pr._apyvartinės lėšos'!J188+'7 pr._kita dotacija (2)'!J223</f>
        <v>4573</v>
      </c>
      <c r="J93" s="190">
        <f>'4 pr._savarankiškos f-jos (2)'!K289+'9 pr._įstaigų pajamos (2)'!K102+'[1]11 pr._apyvartinės lėšos'!K188+'7 pr._kita dotacija (2)'!K223</f>
        <v>0</v>
      </c>
      <c r="K93" s="8">
        <f>L93+N93</f>
        <v>455655</v>
      </c>
      <c r="L93" s="8">
        <f>D93+H93</f>
        <v>455655</v>
      </c>
      <c r="M93" s="8">
        <f>E93+I93</f>
        <v>215399</v>
      </c>
      <c r="N93" s="8">
        <f>F93+J93</f>
        <v>0</v>
      </c>
    </row>
    <row r="94" spans="1:14" ht="15" customHeight="1" x14ac:dyDescent="0.25">
      <c r="A94" s="9" t="s">
        <v>138</v>
      </c>
      <c r="B94" s="19" t="s">
        <v>59</v>
      </c>
      <c r="C94" s="191">
        <f>D94+F94</f>
        <v>499336</v>
      </c>
      <c r="D94" s="191">
        <f>'4 pr._savarankiškos f-jos (2)'!E290+'5 pr._valstybinės f-jos'!E122+'9 pr._įstaigų pajamos (2)'!E103+'[1]11 pr._apyvartinės lėšos'!E190</f>
        <v>499336</v>
      </c>
      <c r="E94" s="191">
        <f>'4 pr._savarankiškos f-jos (2)'!F290+'5 pr._valstybinės f-jos'!F122+'9 pr._įstaigų pajamos (2)'!F103+'[1]11 pr._apyvartinės lėšos'!F190</f>
        <v>345891</v>
      </c>
      <c r="F94" s="191">
        <f>'4 pr._savarankiškos f-jos (2)'!G290+'5 pr._valstybinės f-jos'!G122+'9 pr._įstaigų pajamos (2)'!G103+'[1]11 pr._apyvartinės lėšos'!G190</f>
        <v>0</v>
      </c>
      <c r="G94" s="190">
        <f>H94+J94</f>
        <v>0</v>
      </c>
      <c r="H94" s="190">
        <f>'4 pr._savarankiškos f-jos (2)'!I290+'5 pr._valstybinės f-jos'!I122+'9 pr._įstaigų pajamos (2)'!I103+'[1]11 pr._apyvartinės lėšos'!I190</f>
        <v>0</v>
      </c>
      <c r="I94" s="190">
        <f>'4 pr._savarankiškos f-jos (2)'!J290+'5 pr._valstybinės f-jos'!J122+'9 pr._įstaigų pajamos (2)'!J103+'[1]11 pr._apyvartinės lėšos'!J190</f>
        <v>8615</v>
      </c>
      <c r="J94" s="190">
        <f>'4 pr._savarankiškos f-jos (2)'!K290+'5 pr._valstybinės f-jos'!K122+'9 pr._įstaigų pajamos (2)'!K103+'[1]11 pr._apyvartinės lėšos'!K190</f>
        <v>0</v>
      </c>
      <c r="K94" s="8">
        <f>L94+N94</f>
        <v>499336</v>
      </c>
      <c r="L94" s="8">
        <f>D94+H94</f>
        <v>499336</v>
      </c>
      <c r="M94" s="8">
        <f>E94+I94</f>
        <v>354506</v>
      </c>
      <c r="N94" s="8">
        <f>F94+J94</f>
        <v>0</v>
      </c>
    </row>
    <row r="95" spans="1:14" s="24" customFormat="1" ht="15" customHeight="1" x14ac:dyDescent="0.25">
      <c r="A95" s="9">
        <v>69</v>
      </c>
      <c r="B95" s="8" t="s">
        <v>76</v>
      </c>
      <c r="C95" s="191">
        <f>D95+F95</f>
        <v>599303</v>
      </c>
      <c r="D95" s="191">
        <f>'4 pr._savarankiškos f-jos (2)'!E292+'7 pr._kita dotacija (2)'!E225+'9 pr._įstaigų pajamos (2)'!E105</f>
        <v>599303</v>
      </c>
      <c r="E95" s="191">
        <f>'4 pr._savarankiškos f-jos (2)'!F292+'7 pr._kita dotacija (2)'!F225+'9 pr._įstaigų pajamos (2)'!F105</f>
        <v>358895</v>
      </c>
      <c r="F95" s="191">
        <f>'4 pr._savarankiškos f-jos (2)'!G292+'7 pr._kita dotacija (2)'!G225+'9 pr._įstaigų pajamos (2)'!G105</f>
        <v>0</v>
      </c>
      <c r="G95" s="190">
        <f>H95+J95</f>
        <v>0</v>
      </c>
      <c r="H95" s="190">
        <f>'4 pr._savarankiškos f-jos (2)'!I292+'7 pr._kita dotacija (2)'!I225+'9 pr._įstaigų pajamos (2)'!I105</f>
        <v>0</v>
      </c>
      <c r="I95" s="190">
        <f>'4 pr._savarankiškos f-jos (2)'!J292+'7 pr._kita dotacija (2)'!J225+'9 pr._įstaigų pajamos (2)'!J105</f>
        <v>27140</v>
      </c>
      <c r="J95" s="190">
        <f>'4 pr._savarankiškos f-jos (2)'!K292+'7 pr._kita dotacija (2)'!K225+'9 pr._įstaigų pajamos (2)'!K105</f>
        <v>0</v>
      </c>
      <c r="K95" s="8">
        <f>L95+N95</f>
        <v>599303</v>
      </c>
      <c r="L95" s="8">
        <f>D95+H95</f>
        <v>599303</v>
      </c>
      <c r="M95" s="8">
        <f>E95+I95</f>
        <v>386035</v>
      </c>
      <c r="N95" s="8">
        <f>F95+J95</f>
        <v>0</v>
      </c>
    </row>
    <row r="96" spans="1:14" ht="15.95" customHeight="1" x14ac:dyDescent="0.25">
      <c r="A96" s="34" t="s">
        <v>177</v>
      </c>
      <c r="B96" s="35" t="s">
        <v>188</v>
      </c>
      <c r="C96" s="187">
        <f>SUM(C27:C95)</f>
        <v>39509876</v>
      </c>
      <c r="D96" s="187">
        <f>SUM(D27:D95)</f>
        <v>32220484</v>
      </c>
      <c r="E96" s="187">
        <f>SUM(E27:E95)</f>
        <v>14551285</v>
      </c>
      <c r="F96" s="187">
        <f>SUM(F27:F95)</f>
        <v>7289392</v>
      </c>
      <c r="G96" s="186">
        <f>SUM(G27:G95)</f>
        <v>30885</v>
      </c>
      <c r="H96" s="186">
        <f>SUM(H27:H95)</f>
        <v>124225</v>
      </c>
      <c r="I96" s="186">
        <f>SUM(I27:I95)</f>
        <v>132848</v>
      </c>
      <c r="J96" s="186">
        <f>SUM(J27:J95)</f>
        <v>-93340</v>
      </c>
      <c r="K96" s="37">
        <f>SUM(K27:K95)</f>
        <v>39540761</v>
      </c>
      <c r="L96" s="37">
        <f>SUM(L27:L95)</f>
        <v>32344709</v>
      </c>
      <c r="M96" s="37">
        <f>SUM(M27:M95)</f>
        <v>14684133</v>
      </c>
      <c r="N96" s="37">
        <f>SUM(N27:N95)</f>
        <v>7196052</v>
      </c>
    </row>
    <row r="97" spans="1:13" x14ac:dyDescent="0.25">
      <c r="A97" s="12"/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</row>
    <row r="98" spans="1:13" x14ac:dyDescent="0.25">
      <c r="A98" s="12"/>
      <c r="B98" s="12"/>
      <c r="C98" s="12"/>
      <c r="D98" s="12"/>
      <c r="E98" s="12"/>
      <c r="F98" s="12"/>
    </row>
    <row r="99" spans="1:13" x14ac:dyDescent="0.25">
      <c r="A99" s="12"/>
      <c r="B99" s="12"/>
      <c r="C99" s="12"/>
      <c r="D99" s="12"/>
      <c r="E99" s="12"/>
      <c r="F99" s="12"/>
    </row>
    <row r="100" spans="1:13" x14ac:dyDescent="0.25">
      <c r="A100" s="12"/>
      <c r="B100" s="12"/>
      <c r="C100" s="12"/>
      <c r="D100" s="12"/>
      <c r="E100" s="12"/>
      <c r="F100" s="12"/>
    </row>
    <row r="101" spans="1:13" x14ac:dyDescent="0.25">
      <c r="A101" s="12"/>
      <c r="B101" s="12"/>
      <c r="C101" s="12"/>
      <c r="D101" s="12"/>
      <c r="E101" s="12"/>
      <c r="F101" s="12"/>
    </row>
    <row r="102" spans="1:13" x14ac:dyDescent="0.25">
      <c r="A102" s="12"/>
      <c r="B102" s="12"/>
      <c r="C102" s="12"/>
      <c r="D102" s="12"/>
      <c r="E102" s="12"/>
      <c r="F102" s="12"/>
    </row>
    <row r="103" spans="1:13" x14ac:dyDescent="0.25">
      <c r="A103" s="12"/>
      <c r="B103" s="12"/>
      <c r="C103" s="12"/>
      <c r="D103" s="12"/>
      <c r="E103" s="12"/>
      <c r="F103" s="12"/>
    </row>
    <row r="104" spans="1:13" x14ac:dyDescent="0.25">
      <c r="A104" s="12"/>
      <c r="B104" s="12"/>
      <c r="C104" s="12"/>
      <c r="D104" s="12"/>
      <c r="E104" s="12"/>
      <c r="F104" s="12"/>
    </row>
    <row r="105" spans="1:13" x14ac:dyDescent="0.25">
      <c r="A105" s="12"/>
      <c r="B105" s="12"/>
      <c r="C105" s="12"/>
      <c r="D105" s="12"/>
      <c r="E105" s="12"/>
      <c r="F105" s="12"/>
    </row>
    <row r="106" spans="1:13" x14ac:dyDescent="0.25">
      <c r="A106" s="12"/>
      <c r="B106" s="12"/>
      <c r="C106" s="12"/>
      <c r="D106" s="12"/>
      <c r="E106" s="12"/>
      <c r="F106" s="12"/>
    </row>
    <row r="107" spans="1:13" x14ac:dyDescent="0.25">
      <c r="A107" s="12"/>
      <c r="B107" s="12"/>
      <c r="C107" s="12"/>
      <c r="D107" s="12"/>
      <c r="E107" s="12"/>
      <c r="F107" s="12"/>
    </row>
    <row r="108" spans="1:13" x14ac:dyDescent="0.25">
      <c r="A108" s="12"/>
      <c r="B108" s="12"/>
      <c r="C108" s="12"/>
      <c r="D108" s="12"/>
      <c r="E108" s="12"/>
      <c r="F108" s="12"/>
    </row>
    <row r="109" spans="1:13" x14ac:dyDescent="0.25">
      <c r="A109" s="12"/>
      <c r="B109" s="12"/>
      <c r="C109" s="12"/>
      <c r="D109" s="12"/>
      <c r="E109" s="12"/>
      <c r="F109" s="12"/>
    </row>
    <row r="110" spans="1:13" x14ac:dyDescent="0.25">
      <c r="A110" s="12"/>
      <c r="B110" s="12"/>
      <c r="C110" s="12"/>
      <c r="D110" s="12"/>
      <c r="E110" s="12"/>
      <c r="F110" s="12"/>
    </row>
    <row r="111" spans="1:13" x14ac:dyDescent="0.25">
      <c r="A111" s="12"/>
      <c r="B111" s="12"/>
      <c r="C111" s="12"/>
      <c r="D111" s="12"/>
      <c r="E111" s="12"/>
      <c r="F111" s="12"/>
    </row>
    <row r="112" spans="1:13" x14ac:dyDescent="0.25">
      <c r="A112" s="12"/>
      <c r="B112" s="12"/>
      <c r="C112" s="12"/>
      <c r="D112" s="12"/>
      <c r="E112" s="12"/>
      <c r="F112" s="12"/>
    </row>
    <row r="113" spans="1:6" x14ac:dyDescent="0.25">
      <c r="A113" s="12"/>
      <c r="B113" s="12"/>
      <c r="C113" s="12"/>
      <c r="D113" s="12"/>
      <c r="E113" s="12"/>
      <c r="F113" s="12"/>
    </row>
    <row r="114" spans="1:6" x14ac:dyDescent="0.25">
      <c r="A114" s="12"/>
      <c r="B114" s="12"/>
      <c r="C114" s="12"/>
      <c r="D114" s="12"/>
      <c r="E114" s="12"/>
      <c r="F114" s="12"/>
    </row>
    <row r="115" spans="1:6" x14ac:dyDescent="0.25">
      <c r="A115" s="12"/>
      <c r="B115" s="12"/>
      <c r="C115" s="12"/>
      <c r="D115" s="12"/>
      <c r="E115" s="12"/>
      <c r="F115" s="12"/>
    </row>
    <row r="116" spans="1:6" x14ac:dyDescent="0.25">
      <c r="A116" s="12"/>
      <c r="B116" s="12"/>
      <c r="C116" s="12"/>
      <c r="D116" s="12"/>
      <c r="E116" s="12"/>
      <c r="F116" s="12"/>
    </row>
    <row r="117" spans="1:6" x14ac:dyDescent="0.25">
      <c r="A117" s="12"/>
      <c r="B117" s="12"/>
      <c r="C117" s="12"/>
      <c r="D117" s="12"/>
      <c r="E117" s="12"/>
      <c r="F117" s="12"/>
    </row>
    <row r="118" spans="1:6" x14ac:dyDescent="0.25">
      <c r="A118" s="12"/>
      <c r="B118" s="12"/>
      <c r="C118" s="12"/>
      <c r="D118" s="12"/>
      <c r="E118" s="12"/>
      <c r="F118" s="12"/>
    </row>
    <row r="119" spans="1:6" x14ac:dyDescent="0.25">
      <c r="A119" s="12"/>
      <c r="B119" s="12"/>
      <c r="C119" s="12"/>
      <c r="D119" s="12"/>
      <c r="E119" s="12"/>
      <c r="F119" s="12"/>
    </row>
    <row r="120" spans="1:6" x14ac:dyDescent="0.25">
      <c r="A120" s="12"/>
      <c r="B120" s="12"/>
      <c r="C120" s="12"/>
      <c r="D120" s="12"/>
      <c r="E120" s="12"/>
      <c r="F120" s="12"/>
    </row>
    <row r="121" spans="1:6" x14ac:dyDescent="0.25">
      <c r="A121" s="12"/>
      <c r="B121" s="12"/>
      <c r="C121" s="12"/>
      <c r="D121" s="12"/>
      <c r="E121" s="12"/>
      <c r="F121" s="12"/>
    </row>
    <row r="122" spans="1:6" x14ac:dyDescent="0.25">
      <c r="A122" s="12"/>
      <c r="B122" s="12"/>
      <c r="C122" s="12"/>
      <c r="D122" s="12"/>
      <c r="E122" s="12"/>
      <c r="F122" s="12"/>
    </row>
    <row r="123" spans="1:6" x14ac:dyDescent="0.25">
      <c r="A123" s="12"/>
      <c r="B123" s="12"/>
      <c r="C123" s="12"/>
      <c r="D123" s="12"/>
      <c r="E123" s="12"/>
      <c r="F123" s="12"/>
    </row>
    <row r="124" spans="1:6" x14ac:dyDescent="0.25">
      <c r="A124" s="12"/>
      <c r="B124" s="12"/>
      <c r="C124" s="12"/>
      <c r="D124" s="12"/>
      <c r="E124" s="12"/>
      <c r="F124" s="12"/>
    </row>
    <row r="125" spans="1:6" x14ac:dyDescent="0.25">
      <c r="A125" s="12"/>
      <c r="B125" s="12"/>
      <c r="C125" s="12"/>
      <c r="D125" s="12"/>
      <c r="E125" s="12"/>
      <c r="F125" s="12"/>
    </row>
    <row r="126" spans="1:6" x14ac:dyDescent="0.25">
      <c r="A126" s="12"/>
      <c r="B126" s="12"/>
      <c r="C126" s="12"/>
      <c r="D126" s="12"/>
      <c r="E126" s="12"/>
      <c r="F126" s="12"/>
    </row>
    <row r="127" spans="1:6" x14ac:dyDescent="0.25">
      <c r="A127" s="12"/>
      <c r="B127" s="12"/>
      <c r="C127" s="12"/>
      <c r="D127" s="12"/>
      <c r="E127" s="12"/>
      <c r="F127" s="12"/>
    </row>
    <row r="128" spans="1:6" x14ac:dyDescent="0.25">
      <c r="A128" s="12"/>
      <c r="B128" s="12"/>
      <c r="C128" s="12"/>
      <c r="D128" s="12"/>
      <c r="E128" s="12"/>
      <c r="F128" s="12"/>
    </row>
    <row r="129" spans="1:6" x14ac:dyDescent="0.25">
      <c r="A129" s="12"/>
      <c r="B129" s="12"/>
      <c r="C129" s="12"/>
      <c r="D129" s="12"/>
      <c r="E129" s="12"/>
      <c r="F129" s="12"/>
    </row>
    <row r="130" spans="1:6" x14ac:dyDescent="0.25">
      <c r="A130" s="12"/>
      <c r="B130" s="12"/>
      <c r="C130" s="12"/>
      <c r="D130" s="12"/>
      <c r="E130" s="12"/>
      <c r="F130" s="12"/>
    </row>
    <row r="131" spans="1:6" x14ac:dyDescent="0.25">
      <c r="A131" s="12"/>
      <c r="B131" s="12"/>
      <c r="C131" s="12"/>
      <c r="D131" s="12"/>
      <c r="E131" s="12"/>
      <c r="F131" s="12"/>
    </row>
    <row r="132" spans="1:6" x14ac:dyDescent="0.25">
      <c r="A132" s="12"/>
      <c r="B132" s="12"/>
      <c r="C132" s="12"/>
      <c r="D132" s="12"/>
      <c r="E132" s="12"/>
      <c r="F132" s="12"/>
    </row>
    <row r="133" spans="1:6" x14ac:dyDescent="0.25">
      <c r="A133" s="12"/>
      <c r="B133" s="12"/>
      <c r="C133" s="12"/>
      <c r="D133" s="12"/>
      <c r="E133" s="12"/>
      <c r="F133" s="12"/>
    </row>
    <row r="134" spans="1:6" x14ac:dyDescent="0.25">
      <c r="A134" s="12"/>
      <c r="B134" s="12"/>
      <c r="C134" s="12"/>
      <c r="D134" s="12"/>
      <c r="E134" s="12"/>
      <c r="F134" s="12"/>
    </row>
    <row r="135" spans="1:6" x14ac:dyDescent="0.25">
      <c r="A135" s="12"/>
      <c r="B135" s="12"/>
      <c r="C135" s="12"/>
      <c r="D135" s="12"/>
      <c r="E135" s="12"/>
      <c r="F135" s="12"/>
    </row>
    <row r="136" spans="1:6" x14ac:dyDescent="0.25">
      <c r="A136" s="12"/>
      <c r="B136" s="12"/>
      <c r="C136" s="12"/>
      <c r="D136" s="12"/>
      <c r="E136" s="12"/>
      <c r="F136" s="12"/>
    </row>
    <row r="137" spans="1:6" x14ac:dyDescent="0.25">
      <c r="A137" s="12"/>
      <c r="B137" s="12"/>
      <c r="C137" s="12"/>
      <c r="D137" s="12"/>
      <c r="E137" s="12"/>
      <c r="F137" s="12"/>
    </row>
    <row r="138" spans="1:6" x14ac:dyDescent="0.25">
      <c r="A138" s="12"/>
      <c r="B138" s="12"/>
      <c r="C138" s="12"/>
      <c r="D138" s="12"/>
      <c r="E138" s="12"/>
      <c r="F138" s="12"/>
    </row>
    <row r="139" spans="1:6" x14ac:dyDescent="0.25">
      <c r="A139" s="12"/>
      <c r="B139" s="12"/>
      <c r="C139" s="12"/>
      <c r="D139" s="12"/>
      <c r="E139" s="12"/>
      <c r="F139" s="12"/>
    </row>
    <row r="140" spans="1:6" x14ac:dyDescent="0.25">
      <c r="A140" s="12"/>
      <c r="B140" s="12"/>
      <c r="C140" s="12"/>
      <c r="D140" s="12"/>
      <c r="E140" s="12"/>
      <c r="F140" s="12"/>
    </row>
    <row r="141" spans="1:6" x14ac:dyDescent="0.25">
      <c r="A141" s="12"/>
      <c r="B141" s="12"/>
      <c r="C141" s="12"/>
      <c r="D141" s="12"/>
      <c r="E141" s="12"/>
      <c r="F141" s="12"/>
    </row>
    <row r="142" spans="1:6" x14ac:dyDescent="0.25">
      <c r="A142" s="12"/>
      <c r="B142" s="12"/>
      <c r="C142" s="12"/>
      <c r="D142" s="12"/>
      <c r="E142" s="12"/>
      <c r="F142" s="12"/>
    </row>
    <row r="143" spans="1:6" x14ac:dyDescent="0.25">
      <c r="A143" s="12"/>
      <c r="B143" s="12"/>
      <c r="C143" s="12"/>
      <c r="D143" s="12"/>
      <c r="E143" s="12"/>
      <c r="F143" s="12"/>
    </row>
    <row r="144" spans="1:6" x14ac:dyDescent="0.25">
      <c r="A144" s="12"/>
      <c r="B144" s="12"/>
      <c r="C144" s="12"/>
      <c r="D144" s="12"/>
      <c r="E144" s="12"/>
      <c r="F144" s="12"/>
    </row>
    <row r="145" spans="1:6" x14ac:dyDescent="0.25">
      <c r="A145" s="12"/>
      <c r="B145" s="12"/>
      <c r="C145" s="12"/>
      <c r="D145" s="12"/>
      <c r="E145" s="12"/>
      <c r="F145" s="12"/>
    </row>
    <row r="146" spans="1:6" x14ac:dyDescent="0.25">
      <c r="A146" s="12"/>
      <c r="B146" s="12"/>
      <c r="C146" s="12"/>
      <c r="D146" s="12"/>
      <c r="E146" s="12"/>
      <c r="F146" s="12"/>
    </row>
    <row r="147" spans="1:6" x14ac:dyDescent="0.25">
      <c r="A147" s="12"/>
      <c r="B147" s="12"/>
      <c r="C147" s="12"/>
      <c r="D147" s="12"/>
      <c r="E147" s="12"/>
      <c r="F147" s="12"/>
    </row>
    <row r="148" spans="1:6" x14ac:dyDescent="0.25">
      <c r="A148" s="12"/>
      <c r="B148" s="12"/>
      <c r="C148" s="12"/>
      <c r="D148" s="12"/>
      <c r="E148" s="12"/>
      <c r="F148" s="12"/>
    </row>
    <row r="149" spans="1:6" x14ac:dyDescent="0.25">
      <c r="A149" s="12"/>
      <c r="B149" s="12"/>
      <c r="C149" s="12"/>
      <c r="D149" s="12"/>
      <c r="E149" s="12"/>
      <c r="F149" s="12"/>
    </row>
    <row r="150" spans="1:6" x14ac:dyDescent="0.25">
      <c r="A150" s="12"/>
      <c r="B150" s="12"/>
      <c r="C150" s="12"/>
      <c r="D150" s="12"/>
      <c r="E150" s="12"/>
      <c r="F150" s="12"/>
    </row>
    <row r="151" spans="1:6" x14ac:dyDescent="0.25">
      <c r="A151" s="12"/>
      <c r="B151" s="12"/>
      <c r="C151" s="12"/>
      <c r="D151" s="12"/>
      <c r="E151" s="12"/>
      <c r="F151" s="12"/>
    </row>
    <row r="152" spans="1:6" x14ac:dyDescent="0.25">
      <c r="A152" s="12"/>
      <c r="B152" s="12"/>
      <c r="C152" s="12"/>
      <c r="D152" s="12"/>
      <c r="E152" s="12"/>
      <c r="F152" s="12"/>
    </row>
    <row r="153" spans="1:6" x14ac:dyDescent="0.25">
      <c r="A153" s="12"/>
      <c r="B153" s="12"/>
      <c r="C153" s="12"/>
      <c r="D153" s="12"/>
      <c r="E153" s="12"/>
      <c r="F153" s="12"/>
    </row>
    <row r="154" spans="1:6" x14ac:dyDescent="0.25">
      <c r="A154" s="12"/>
      <c r="B154" s="12"/>
      <c r="C154" s="12"/>
      <c r="D154" s="12"/>
      <c r="E154" s="12"/>
      <c r="F154" s="12"/>
    </row>
    <row r="155" spans="1:6" x14ac:dyDescent="0.25">
      <c r="A155" s="12"/>
      <c r="B155" s="12"/>
      <c r="C155" s="12"/>
      <c r="D155" s="12"/>
      <c r="E155" s="12"/>
      <c r="F155" s="12"/>
    </row>
    <row r="156" spans="1:6" x14ac:dyDescent="0.25">
      <c r="A156" s="12"/>
      <c r="B156" s="12"/>
      <c r="C156" s="12"/>
      <c r="D156" s="12"/>
      <c r="E156" s="12"/>
      <c r="F156" s="12"/>
    </row>
    <row r="157" spans="1:6" x14ac:dyDescent="0.25">
      <c r="A157" s="12"/>
      <c r="B157" s="12"/>
      <c r="C157" s="12"/>
      <c r="D157" s="12"/>
      <c r="E157" s="12"/>
      <c r="F157" s="12"/>
    </row>
    <row r="158" spans="1:6" x14ac:dyDescent="0.25">
      <c r="A158" s="12"/>
      <c r="B158" s="12"/>
      <c r="C158" s="12"/>
      <c r="D158" s="12"/>
      <c r="E158" s="12"/>
      <c r="F158" s="12"/>
    </row>
    <row r="159" spans="1:6" x14ac:dyDescent="0.25">
      <c r="A159" s="12"/>
      <c r="B159" s="12"/>
      <c r="C159" s="12"/>
      <c r="D159" s="12"/>
      <c r="E159" s="12"/>
      <c r="F159" s="12"/>
    </row>
    <row r="160" spans="1:6" x14ac:dyDescent="0.25">
      <c r="A160" s="12"/>
      <c r="B160" s="12"/>
      <c r="C160" s="12"/>
      <c r="D160" s="12"/>
      <c r="E160" s="12"/>
      <c r="F160" s="12"/>
    </row>
    <row r="161" spans="1:6" x14ac:dyDescent="0.25">
      <c r="A161" s="12"/>
      <c r="B161" s="12"/>
      <c r="C161" s="12"/>
      <c r="D161" s="12"/>
      <c r="E161" s="12"/>
      <c r="F161" s="12"/>
    </row>
    <row r="162" spans="1:6" x14ac:dyDescent="0.25">
      <c r="A162" s="12"/>
      <c r="B162" s="12"/>
      <c r="C162" s="12"/>
      <c r="D162" s="12"/>
      <c r="E162" s="12"/>
      <c r="F162" s="12"/>
    </row>
    <row r="163" spans="1:6" x14ac:dyDescent="0.25">
      <c r="A163" s="12"/>
      <c r="B163" s="12"/>
      <c r="C163" s="12"/>
      <c r="D163" s="12"/>
      <c r="E163" s="12"/>
      <c r="F163" s="12"/>
    </row>
    <row r="164" spans="1:6" x14ac:dyDescent="0.25">
      <c r="A164" s="12"/>
      <c r="B164" s="12"/>
      <c r="C164" s="12"/>
      <c r="D164" s="12"/>
      <c r="E164" s="12"/>
      <c r="F164" s="12"/>
    </row>
    <row r="165" spans="1:6" x14ac:dyDescent="0.25">
      <c r="A165" s="12"/>
      <c r="B165" s="12"/>
      <c r="C165" s="12"/>
      <c r="D165" s="12"/>
      <c r="E165" s="12"/>
      <c r="F165" s="12"/>
    </row>
    <row r="166" spans="1:6" x14ac:dyDescent="0.25">
      <c r="A166" s="12"/>
      <c r="B166" s="12"/>
      <c r="C166" s="12"/>
      <c r="D166" s="12"/>
      <c r="E166" s="12"/>
      <c r="F166" s="12"/>
    </row>
    <row r="167" spans="1:6" x14ac:dyDescent="0.25">
      <c r="A167" s="12"/>
      <c r="B167" s="12"/>
      <c r="C167" s="12"/>
      <c r="D167" s="12"/>
      <c r="E167" s="12"/>
      <c r="F167" s="12"/>
    </row>
    <row r="168" spans="1:6" x14ac:dyDescent="0.25">
      <c r="A168" s="12"/>
      <c r="B168" s="12"/>
      <c r="C168" s="12"/>
      <c r="D168" s="12"/>
      <c r="E168" s="12"/>
      <c r="F168" s="12"/>
    </row>
    <row r="169" spans="1:6" x14ac:dyDescent="0.25">
      <c r="A169" s="12"/>
      <c r="B169" s="12"/>
      <c r="C169" s="12"/>
      <c r="D169" s="12"/>
      <c r="E169" s="12"/>
      <c r="F169" s="12"/>
    </row>
    <row r="170" spans="1:6" x14ac:dyDescent="0.25">
      <c r="A170" s="12"/>
      <c r="B170" s="12"/>
      <c r="C170" s="12"/>
      <c r="D170" s="12"/>
      <c r="E170" s="12"/>
      <c r="F170" s="12"/>
    </row>
    <row r="171" spans="1:6" x14ac:dyDescent="0.25">
      <c r="A171" s="12"/>
      <c r="B171" s="12"/>
      <c r="C171" s="12"/>
      <c r="D171" s="12"/>
      <c r="E171" s="12"/>
      <c r="F171" s="12"/>
    </row>
    <row r="172" spans="1:6" x14ac:dyDescent="0.25">
      <c r="A172" s="12"/>
      <c r="B172" s="12"/>
      <c r="C172" s="12"/>
      <c r="D172" s="12"/>
      <c r="E172" s="12"/>
      <c r="F172" s="12"/>
    </row>
    <row r="173" spans="1:6" x14ac:dyDescent="0.25">
      <c r="A173" s="12"/>
      <c r="B173" s="12"/>
      <c r="C173" s="12"/>
      <c r="D173" s="12"/>
      <c r="E173" s="12"/>
      <c r="F173" s="12"/>
    </row>
    <row r="174" spans="1:6" x14ac:dyDescent="0.25">
      <c r="A174" s="12"/>
      <c r="B174" s="12"/>
      <c r="C174" s="12"/>
      <c r="D174" s="12"/>
      <c r="E174" s="12"/>
      <c r="F174" s="12"/>
    </row>
    <row r="175" spans="1:6" x14ac:dyDescent="0.25">
      <c r="A175" s="12"/>
      <c r="B175" s="12"/>
      <c r="C175" s="12"/>
      <c r="D175" s="12"/>
      <c r="E175" s="12"/>
      <c r="F175" s="12"/>
    </row>
    <row r="176" spans="1:6" x14ac:dyDescent="0.25">
      <c r="A176" s="12"/>
      <c r="B176" s="12"/>
      <c r="C176" s="12"/>
      <c r="D176" s="12"/>
      <c r="E176" s="12"/>
      <c r="F176" s="12"/>
    </row>
    <row r="177" spans="1:6" x14ac:dyDescent="0.25">
      <c r="A177" s="12"/>
      <c r="B177" s="12"/>
      <c r="C177" s="12"/>
      <c r="D177" s="12"/>
      <c r="E177" s="12"/>
      <c r="F177" s="12"/>
    </row>
    <row r="178" spans="1:6" x14ac:dyDescent="0.25">
      <c r="A178" s="12"/>
      <c r="B178" s="12"/>
      <c r="C178" s="12"/>
      <c r="D178" s="12"/>
      <c r="E178" s="12"/>
      <c r="F178" s="12"/>
    </row>
    <row r="179" spans="1:6" x14ac:dyDescent="0.25">
      <c r="A179" s="12"/>
      <c r="B179" s="12"/>
      <c r="C179" s="12"/>
      <c r="D179" s="12"/>
      <c r="E179" s="12"/>
      <c r="F179" s="12"/>
    </row>
    <row r="180" spans="1:6" x14ac:dyDescent="0.25">
      <c r="A180" s="12"/>
      <c r="B180" s="12"/>
      <c r="C180" s="12"/>
      <c r="D180" s="12"/>
      <c r="E180" s="12"/>
      <c r="F180" s="12"/>
    </row>
    <row r="181" spans="1:6" x14ac:dyDescent="0.25">
      <c r="A181" s="12"/>
      <c r="B181" s="12"/>
      <c r="C181" s="12"/>
      <c r="D181" s="12"/>
      <c r="E181" s="12"/>
      <c r="F181" s="12"/>
    </row>
    <row r="182" spans="1:6" x14ac:dyDescent="0.25">
      <c r="A182" s="12"/>
      <c r="B182" s="12"/>
      <c r="C182" s="12"/>
      <c r="D182" s="12"/>
      <c r="E182" s="12"/>
      <c r="F182" s="12"/>
    </row>
    <row r="183" spans="1:6" x14ac:dyDescent="0.25">
      <c r="A183" s="12"/>
      <c r="B183" s="12"/>
      <c r="C183" s="12"/>
      <c r="D183" s="12"/>
      <c r="E183" s="12"/>
      <c r="F183" s="12"/>
    </row>
    <row r="184" spans="1:6" x14ac:dyDescent="0.25">
      <c r="A184" s="12"/>
      <c r="B184" s="12"/>
      <c r="C184" s="12"/>
      <c r="D184" s="12"/>
      <c r="E184" s="12"/>
      <c r="F184" s="12"/>
    </row>
    <row r="185" spans="1:6" x14ac:dyDescent="0.25">
      <c r="A185" s="12"/>
      <c r="B185" s="12"/>
      <c r="C185" s="12"/>
      <c r="D185" s="12"/>
      <c r="E185" s="12"/>
      <c r="F185" s="12"/>
    </row>
    <row r="186" spans="1:6" x14ac:dyDescent="0.25">
      <c r="A186" s="12"/>
      <c r="B186" s="12"/>
      <c r="C186" s="12"/>
      <c r="D186" s="12"/>
      <c r="E186" s="12"/>
      <c r="F186" s="12"/>
    </row>
    <row r="187" spans="1:6" x14ac:dyDescent="0.25">
      <c r="A187" s="12"/>
      <c r="B187" s="12"/>
      <c r="C187" s="12"/>
      <c r="D187" s="12"/>
      <c r="E187" s="12"/>
      <c r="F187" s="12"/>
    </row>
    <row r="188" spans="1:6" x14ac:dyDescent="0.25">
      <c r="A188" s="12"/>
      <c r="B188" s="12"/>
      <c r="C188" s="12"/>
      <c r="D188" s="12"/>
      <c r="E188" s="12"/>
      <c r="F188" s="12"/>
    </row>
    <row r="189" spans="1:6" x14ac:dyDescent="0.25">
      <c r="A189" s="12"/>
      <c r="B189" s="12"/>
      <c r="C189" s="12"/>
      <c r="D189" s="12"/>
      <c r="E189" s="12"/>
      <c r="F189" s="12"/>
    </row>
  </sheetData>
  <mergeCells count="35">
    <mergeCell ref="B17:N17"/>
    <mergeCell ref="B18:N18"/>
    <mergeCell ref="L24:N24"/>
    <mergeCell ref="C24:C26"/>
    <mergeCell ref="B15:N15"/>
    <mergeCell ref="N25:N26"/>
    <mergeCell ref="J25:J26"/>
    <mergeCell ref="H25:I25"/>
    <mergeCell ref="K24:K26"/>
    <mergeCell ref="B19:N19"/>
    <mergeCell ref="B20:N20"/>
    <mergeCell ref="B13:N13"/>
    <mergeCell ref="B16:N16"/>
    <mergeCell ref="B8:N8"/>
    <mergeCell ref="B12:N12"/>
    <mergeCell ref="B10:N10"/>
    <mergeCell ref="B7:N7"/>
    <mergeCell ref="B9:N9"/>
    <mergeCell ref="B14:N14"/>
    <mergeCell ref="B11:N11"/>
    <mergeCell ref="B1:N1"/>
    <mergeCell ref="B2:N2"/>
    <mergeCell ref="B3:N3"/>
    <mergeCell ref="B4:N4"/>
    <mergeCell ref="B5:N5"/>
    <mergeCell ref="B6:N6"/>
    <mergeCell ref="A24:A26"/>
    <mergeCell ref="B24:B26"/>
    <mergeCell ref="A22:N22"/>
    <mergeCell ref="G24:G26"/>
    <mergeCell ref="H24:J24"/>
    <mergeCell ref="F25:F26"/>
    <mergeCell ref="D25:E25"/>
    <mergeCell ref="L25:M25"/>
    <mergeCell ref="D24:F24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36"/>
  <sheetViews>
    <sheetView showZeros="0" zoomScaleNormal="100" zoomScaleSheetLayoutView="100" workbookViewId="0">
      <selection activeCell="T39" sqref="T39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0" style="2" hidden="1" customWidth="1"/>
    <col min="19" max="16384" width="9.140625" style="2"/>
  </cols>
  <sheetData>
    <row r="1" spans="2:15" x14ac:dyDescent="0.25">
      <c r="B1" s="448" t="s">
        <v>376</v>
      </c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</row>
    <row r="2" spans="2:15" x14ac:dyDescent="0.25">
      <c r="B2" s="448" t="s">
        <v>375</v>
      </c>
      <c r="C2" s="448"/>
      <c r="D2" s="448"/>
      <c r="E2" s="448"/>
      <c r="F2" s="448"/>
      <c r="G2" s="448"/>
      <c r="H2" s="448"/>
      <c r="I2" s="448"/>
      <c r="J2" s="448"/>
      <c r="K2" s="448"/>
      <c r="L2" s="448"/>
      <c r="M2" s="448"/>
      <c r="N2" s="448"/>
      <c r="O2" s="448"/>
    </row>
    <row r="3" spans="2:15" x14ac:dyDescent="0.25">
      <c r="B3" s="448" t="s">
        <v>374</v>
      </c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448"/>
      <c r="O3" s="448"/>
    </row>
    <row r="4" spans="2:15" x14ac:dyDescent="0.25">
      <c r="B4" s="448" t="s">
        <v>390</v>
      </c>
      <c r="C4" s="448"/>
      <c r="D4" s="448"/>
      <c r="E4" s="448"/>
      <c r="F4" s="448"/>
      <c r="G4" s="448"/>
      <c r="H4" s="448"/>
      <c r="I4" s="448"/>
      <c r="J4" s="448"/>
      <c r="K4" s="448"/>
      <c r="L4" s="448"/>
      <c r="M4" s="448"/>
      <c r="N4" s="448"/>
      <c r="O4" s="448"/>
    </row>
    <row r="5" spans="2:15" ht="15" customHeight="1" x14ac:dyDescent="0.25">
      <c r="B5" s="444" t="s">
        <v>372</v>
      </c>
      <c r="C5" s="444"/>
      <c r="D5" s="444"/>
      <c r="E5" s="444"/>
      <c r="F5" s="444"/>
      <c r="G5" s="444"/>
      <c r="H5" s="444"/>
      <c r="I5" s="444"/>
      <c r="J5" s="444"/>
      <c r="K5" s="444"/>
      <c r="L5" s="444"/>
      <c r="M5" s="444"/>
      <c r="N5" s="444"/>
      <c r="O5" s="444"/>
    </row>
    <row r="6" spans="2:15" ht="15" customHeight="1" x14ac:dyDescent="0.25">
      <c r="B6" s="444" t="s">
        <v>397</v>
      </c>
      <c r="C6" s="444"/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</row>
    <row r="7" spans="2:15" ht="15" customHeight="1" x14ac:dyDescent="0.25">
      <c r="B7" s="444" t="s">
        <v>406</v>
      </c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</row>
    <row r="8" spans="2:15" ht="15" customHeight="1" x14ac:dyDescent="0.25">
      <c r="B8" s="444" t="s">
        <v>399</v>
      </c>
      <c r="C8" s="444"/>
      <c r="D8" s="444"/>
      <c r="E8" s="444"/>
      <c r="F8" s="444"/>
      <c r="G8" s="444"/>
      <c r="H8" s="444"/>
      <c r="I8" s="444"/>
      <c r="J8" s="444"/>
      <c r="K8" s="444"/>
      <c r="L8" s="444"/>
      <c r="M8" s="444"/>
      <c r="N8" s="444"/>
      <c r="O8" s="444"/>
    </row>
    <row r="9" spans="2:15" ht="15" customHeight="1" x14ac:dyDescent="0.25">
      <c r="B9" s="444" t="s">
        <v>426</v>
      </c>
      <c r="C9" s="444"/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</row>
    <row r="10" spans="2:15" ht="15" customHeight="1" x14ac:dyDescent="0.25">
      <c r="B10" s="444" t="s">
        <v>415</v>
      </c>
      <c r="C10" s="444"/>
      <c r="D10" s="444"/>
      <c r="E10" s="444"/>
      <c r="F10" s="444"/>
      <c r="G10" s="444"/>
      <c r="H10" s="444"/>
      <c r="I10" s="444"/>
      <c r="J10" s="444"/>
      <c r="K10" s="444"/>
      <c r="L10" s="444"/>
      <c r="M10" s="444"/>
      <c r="N10" s="444"/>
      <c r="O10" s="444"/>
    </row>
    <row r="11" spans="2:15" ht="15" customHeight="1" x14ac:dyDescent="0.25">
      <c r="B11" s="444" t="s">
        <v>488</v>
      </c>
      <c r="C11" s="444"/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</row>
    <row r="12" spans="2:15" ht="15" customHeight="1" x14ac:dyDescent="0.25">
      <c r="B12" s="444" t="s">
        <v>487</v>
      </c>
      <c r="C12" s="444"/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</row>
    <row r="13" spans="2:15" ht="15" customHeight="1" x14ac:dyDescent="0.25">
      <c r="B13" s="444" t="s">
        <v>506</v>
      </c>
      <c r="C13" s="444"/>
      <c r="D13" s="444"/>
      <c r="E13" s="444"/>
      <c r="F13" s="444"/>
      <c r="G13" s="444"/>
      <c r="H13" s="444"/>
      <c r="I13" s="444"/>
      <c r="J13" s="444"/>
      <c r="K13" s="444"/>
      <c r="L13" s="444"/>
      <c r="M13" s="444"/>
      <c r="N13" s="444"/>
      <c r="O13" s="444"/>
    </row>
    <row r="14" spans="2:15" ht="15" customHeight="1" x14ac:dyDescent="0.25">
      <c r="B14" s="444" t="s">
        <v>521</v>
      </c>
      <c r="C14" s="444"/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</row>
    <row r="15" spans="2:15" ht="15" customHeight="1" x14ac:dyDescent="0.25">
      <c r="B15" s="444" t="s">
        <v>520</v>
      </c>
      <c r="C15" s="444"/>
      <c r="D15" s="444"/>
      <c r="E15" s="444"/>
      <c r="F15" s="444"/>
      <c r="G15" s="444"/>
      <c r="H15" s="444"/>
      <c r="I15" s="444"/>
      <c r="J15" s="444"/>
      <c r="K15" s="444"/>
      <c r="L15" s="444"/>
      <c r="M15" s="444"/>
      <c r="N15" s="444"/>
      <c r="O15" s="444"/>
    </row>
    <row r="16" spans="2:15" ht="15" customHeight="1" x14ac:dyDescent="0.25">
      <c r="B16" s="444" t="s">
        <v>517</v>
      </c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</row>
    <row r="17" spans="1:17" ht="15" customHeight="1" x14ac:dyDescent="0.25">
      <c r="B17" s="444" t="s">
        <v>531</v>
      </c>
      <c r="C17" s="444"/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</row>
    <row r="18" spans="1:17" ht="15" customHeight="1" x14ac:dyDescent="0.25">
      <c r="B18" s="444" t="s">
        <v>528</v>
      </c>
      <c r="C18" s="444"/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</row>
    <row r="19" spans="1:17" x14ac:dyDescent="0.25"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</row>
    <row r="20" spans="1:17" ht="27.75" customHeight="1" x14ac:dyDescent="0.25">
      <c r="A20" s="414" t="s">
        <v>405</v>
      </c>
      <c r="B20" s="414"/>
      <c r="C20" s="414"/>
      <c r="D20" s="414"/>
      <c r="E20" s="414"/>
      <c r="F20" s="414"/>
      <c r="G20" s="414"/>
      <c r="H20" s="414"/>
      <c r="I20" s="414"/>
      <c r="J20" s="414"/>
      <c r="K20" s="414"/>
      <c r="L20" s="414"/>
      <c r="M20" s="414"/>
      <c r="N20" s="414"/>
      <c r="O20" s="414"/>
    </row>
    <row r="21" spans="1:17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185</v>
      </c>
    </row>
    <row r="22" spans="1:17" ht="15" customHeight="1" x14ac:dyDescent="0.25">
      <c r="A22" s="430" t="s">
        <v>5</v>
      </c>
      <c r="B22" s="433" t="s">
        <v>425</v>
      </c>
      <c r="C22" s="433" t="s">
        <v>60</v>
      </c>
      <c r="D22" s="416" t="s">
        <v>420</v>
      </c>
      <c r="E22" s="419" t="s">
        <v>213</v>
      </c>
      <c r="F22" s="420"/>
      <c r="G22" s="421"/>
      <c r="H22" s="436" t="s">
        <v>422</v>
      </c>
      <c r="I22" s="439" t="s">
        <v>213</v>
      </c>
      <c r="J22" s="440"/>
      <c r="K22" s="440"/>
      <c r="L22" s="415" t="s">
        <v>0</v>
      </c>
      <c r="M22" s="415" t="s">
        <v>213</v>
      </c>
      <c r="N22" s="415"/>
      <c r="O22" s="415"/>
    </row>
    <row r="23" spans="1:17" x14ac:dyDescent="0.25">
      <c r="A23" s="431"/>
      <c r="B23" s="434"/>
      <c r="C23" s="434"/>
      <c r="D23" s="417"/>
      <c r="E23" s="419" t="s">
        <v>1</v>
      </c>
      <c r="F23" s="421"/>
      <c r="G23" s="416" t="s">
        <v>2</v>
      </c>
      <c r="H23" s="437"/>
      <c r="I23" s="439" t="s">
        <v>1</v>
      </c>
      <c r="J23" s="441"/>
      <c r="K23" s="446" t="s">
        <v>2</v>
      </c>
      <c r="L23" s="415"/>
      <c r="M23" s="415" t="s">
        <v>1</v>
      </c>
      <c r="N23" s="415"/>
      <c r="O23" s="406" t="s">
        <v>2</v>
      </c>
    </row>
    <row r="24" spans="1:17" ht="49.5" customHeight="1" x14ac:dyDescent="0.25">
      <c r="A24" s="432"/>
      <c r="B24" s="435"/>
      <c r="C24" s="435"/>
      <c r="D24" s="418"/>
      <c r="E24" s="226" t="s">
        <v>3</v>
      </c>
      <c r="F24" s="370" t="s">
        <v>4</v>
      </c>
      <c r="G24" s="418"/>
      <c r="H24" s="438"/>
      <c r="I24" s="224" t="s">
        <v>3</v>
      </c>
      <c r="J24" s="374" t="s">
        <v>4</v>
      </c>
      <c r="K24" s="447"/>
      <c r="L24" s="415"/>
      <c r="M24" s="369" t="s">
        <v>3</v>
      </c>
      <c r="N24" s="367" t="s">
        <v>4</v>
      </c>
      <c r="O24" s="406"/>
    </row>
    <row r="25" spans="1:17" ht="15.95" customHeight="1" x14ac:dyDescent="0.25">
      <c r="A25" s="48" t="s">
        <v>78</v>
      </c>
      <c r="B25" s="445" t="s">
        <v>6</v>
      </c>
      <c r="C25" s="445"/>
      <c r="D25" s="445"/>
      <c r="E25" s="445"/>
      <c r="F25" s="445"/>
      <c r="G25" s="445"/>
      <c r="H25" s="445"/>
      <c r="I25" s="445"/>
      <c r="J25" s="445"/>
      <c r="K25" s="445"/>
      <c r="L25" s="445"/>
      <c r="M25" s="445"/>
      <c r="N25" s="445"/>
      <c r="O25" s="445"/>
    </row>
    <row r="26" spans="1:17" ht="15" customHeight="1" x14ac:dyDescent="0.25">
      <c r="A26" s="5" t="s">
        <v>198</v>
      </c>
      <c r="B26" s="12" t="s">
        <v>62</v>
      </c>
      <c r="C26" s="76" t="s">
        <v>9</v>
      </c>
      <c r="D26" s="194">
        <f>E26+G26</f>
        <v>65969</v>
      </c>
      <c r="E26" s="194">
        <v>65969</v>
      </c>
      <c r="F26" s="194">
        <v>48950</v>
      </c>
      <c r="G26" s="194"/>
      <c r="H26" s="195">
        <f>I26+K26</f>
        <v>0</v>
      </c>
      <c r="I26" s="195"/>
      <c r="J26" s="195"/>
      <c r="K26" s="212"/>
      <c r="L26" s="77">
        <f>M26+O26</f>
        <v>65969</v>
      </c>
      <c r="M26" s="77">
        <f>E26+I26</f>
        <v>65969</v>
      </c>
      <c r="N26" s="77">
        <f>F26+J26</f>
        <v>48950</v>
      </c>
      <c r="O26" s="77">
        <f>G26+K26</f>
        <v>0</v>
      </c>
      <c r="P26" s="222" t="s">
        <v>389</v>
      </c>
      <c r="Q26" s="221">
        <f>SUMIF(C26:C292,1,L26:L292)</f>
        <v>4186678</v>
      </c>
    </row>
    <row r="27" spans="1:17" ht="15" customHeight="1" x14ac:dyDescent="0.25">
      <c r="A27" s="48" t="s">
        <v>79</v>
      </c>
      <c r="B27" s="19" t="s">
        <v>20</v>
      </c>
      <c r="C27" s="20"/>
      <c r="D27" s="194">
        <f>D28+D31+D32+D33</f>
        <v>2856318</v>
      </c>
      <c r="E27" s="194">
        <f>E28+E31+E32+E33</f>
        <v>2718443</v>
      </c>
      <c r="F27" s="194">
        <f>F28+F31+F32+F33</f>
        <v>1318139</v>
      </c>
      <c r="G27" s="194">
        <f>G28+G31+G32+G33</f>
        <v>137875</v>
      </c>
      <c r="H27" s="195">
        <f>H28+H31+H32+H33</f>
        <v>126500</v>
      </c>
      <c r="I27" s="195">
        <f>I28+I31+I32+I33</f>
        <v>101321</v>
      </c>
      <c r="J27" s="195">
        <f>J28+J31+J32+J33</f>
        <v>0</v>
      </c>
      <c r="K27" s="212">
        <f>K28+K31+K32+K33</f>
        <v>25179</v>
      </c>
      <c r="L27" s="77">
        <f>L28+L31+L32+L33</f>
        <v>2982818</v>
      </c>
      <c r="M27" s="77">
        <f>M28+M31+M32+M33</f>
        <v>2819764</v>
      </c>
      <c r="N27" s="77">
        <f>N28+N31+N32+N33</f>
        <v>1318139</v>
      </c>
      <c r="O27" s="77">
        <f>O28+O31+O32+O33</f>
        <v>163054</v>
      </c>
      <c r="P27" s="222" t="s">
        <v>388</v>
      </c>
      <c r="Q27" s="221">
        <f>SUMIF(C26:C292,2,L26:L292)</f>
        <v>0</v>
      </c>
    </row>
    <row r="28" spans="1:17" ht="15" customHeight="1" x14ac:dyDescent="0.25">
      <c r="A28" s="66"/>
      <c r="B28" s="47"/>
      <c r="C28" s="20" t="s">
        <v>9</v>
      </c>
      <c r="D28" s="191">
        <f>SUM(D29:D30)</f>
        <v>2195083</v>
      </c>
      <c r="E28" s="191">
        <f>SUM(E29:E30)</f>
        <v>2147529</v>
      </c>
      <c r="F28" s="191">
        <f>SUM(F29:F30)</f>
        <v>1318139</v>
      </c>
      <c r="G28" s="191">
        <f>SUM(G29:G30)</f>
        <v>47554</v>
      </c>
      <c r="H28" s="195">
        <f>I28+K28</f>
        <v>126500</v>
      </c>
      <c r="I28" s="190">
        <f>SUM(I29:I30)</f>
        <v>101321</v>
      </c>
      <c r="J28" s="190">
        <f>SUM(J29:J30)</f>
        <v>0</v>
      </c>
      <c r="K28" s="202">
        <f>SUM(K29:K30)</f>
        <v>25179</v>
      </c>
      <c r="L28" s="8">
        <f>SUM(L29:L30)</f>
        <v>2321583</v>
      </c>
      <c r="M28" s="8">
        <f>SUM(M29:M30)</f>
        <v>2248850</v>
      </c>
      <c r="N28" s="8">
        <f>SUM(N29:N30)</f>
        <v>1318139</v>
      </c>
      <c r="O28" s="8">
        <f>SUM(O29:O30)</f>
        <v>72733</v>
      </c>
      <c r="P28" s="222" t="s">
        <v>387</v>
      </c>
      <c r="Q28" s="221">
        <f>SUMIF(C26:C292,3,L26:L292)</f>
        <v>93905</v>
      </c>
    </row>
    <row r="29" spans="1:17" ht="15" hidden="1" customHeight="1" x14ac:dyDescent="0.25">
      <c r="A29" s="508"/>
      <c r="B29" s="505" t="s">
        <v>8</v>
      </c>
      <c r="C29" s="506"/>
      <c r="D29" s="191">
        <f>E29+G29</f>
        <v>2195083</v>
      </c>
      <c r="E29" s="191">
        <v>2147529</v>
      </c>
      <c r="F29" s="191">
        <v>1318139</v>
      </c>
      <c r="G29" s="191">
        <v>47554</v>
      </c>
      <c r="H29" s="195">
        <f>I29+K29</f>
        <v>98500</v>
      </c>
      <c r="I29" s="190">
        <v>101321</v>
      </c>
      <c r="J29" s="190"/>
      <c r="K29" s="202">
        <v>-2821</v>
      </c>
      <c r="L29" s="501">
        <f>M29+O29</f>
        <v>2293583</v>
      </c>
      <c r="M29" s="500">
        <f>E29+I29</f>
        <v>2248850</v>
      </c>
      <c r="N29" s="501">
        <f>F29+J29</f>
        <v>1318139</v>
      </c>
      <c r="O29" s="500">
        <f>G29+K29</f>
        <v>44733</v>
      </c>
      <c r="P29" s="222"/>
      <c r="Q29" s="221"/>
    </row>
    <row r="30" spans="1:17" ht="15" customHeight="1" x14ac:dyDescent="0.25">
      <c r="A30" s="508"/>
      <c r="B30" s="509" t="s">
        <v>172</v>
      </c>
      <c r="C30" s="337"/>
      <c r="D30" s="191">
        <f>E30+G30</f>
        <v>0</v>
      </c>
      <c r="E30" s="191"/>
      <c r="F30" s="191"/>
      <c r="G30" s="191"/>
      <c r="H30" s="195">
        <f>I30+K30</f>
        <v>28000</v>
      </c>
      <c r="I30" s="190"/>
      <c r="J30" s="190"/>
      <c r="K30" s="202">
        <v>28000</v>
      </c>
      <c r="L30" s="8">
        <f>M30+O30</f>
        <v>28000</v>
      </c>
      <c r="M30" s="8">
        <f>E30+I30</f>
        <v>0</v>
      </c>
      <c r="N30" s="8">
        <f>F30+J30</f>
        <v>0</v>
      </c>
      <c r="O30" s="8">
        <f>G30+K30</f>
        <v>28000</v>
      </c>
      <c r="P30" s="222"/>
      <c r="Q30" s="221"/>
    </row>
    <row r="31" spans="1:17" ht="15" customHeight="1" x14ac:dyDescent="0.25">
      <c r="A31" s="66"/>
      <c r="B31" s="30"/>
      <c r="C31" s="20" t="s">
        <v>25</v>
      </c>
      <c r="D31" s="191">
        <f>E31+G31</f>
        <v>443990</v>
      </c>
      <c r="E31" s="191">
        <v>421385</v>
      </c>
      <c r="F31" s="191"/>
      <c r="G31" s="191">
        <v>22605</v>
      </c>
      <c r="H31" s="195">
        <f>I31+K31</f>
        <v>0</v>
      </c>
      <c r="I31" s="190"/>
      <c r="J31" s="190"/>
      <c r="K31" s="202"/>
      <c r="L31" s="8">
        <f>M31+O31</f>
        <v>443990</v>
      </c>
      <c r="M31" s="8">
        <f>E31+I31</f>
        <v>421385</v>
      </c>
      <c r="N31" s="8">
        <f>F31+J31</f>
        <v>0</v>
      </c>
      <c r="O31" s="8">
        <f>G31+K31</f>
        <v>22605</v>
      </c>
      <c r="P31" s="222" t="s">
        <v>386</v>
      </c>
      <c r="Q31" s="221">
        <f>SUMIF(C26:C292,4,L26:L292)</f>
        <v>754740</v>
      </c>
    </row>
    <row r="32" spans="1:17" ht="15" customHeight="1" x14ac:dyDescent="0.25">
      <c r="A32" s="66"/>
      <c r="B32" s="513"/>
      <c r="C32" s="20" t="s">
        <v>22</v>
      </c>
      <c r="D32" s="191">
        <f>E32+G32</f>
        <v>194045</v>
      </c>
      <c r="E32" s="191">
        <v>135329</v>
      </c>
      <c r="F32" s="191"/>
      <c r="G32" s="191">
        <v>58716</v>
      </c>
      <c r="H32" s="195">
        <f>I32+K32</f>
        <v>0</v>
      </c>
      <c r="I32" s="190"/>
      <c r="J32" s="190"/>
      <c r="K32" s="202"/>
      <c r="L32" s="8">
        <f>M32+O32</f>
        <v>194045</v>
      </c>
      <c r="M32" s="8">
        <f>E32+I32</f>
        <v>135329</v>
      </c>
      <c r="N32" s="8">
        <f>F32+J32</f>
        <v>0</v>
      </c>
      <c r="O32" s="8">
        <f>G32+K32</f>
        <v>58716</v>
      </c>
      <c r="P32" s="222"/>
      <c r="Q32" s="221"/>
    </row>
    <row r="33" spans="1:17" ht="15" customHeight="1" x14ac:dyDescent="0.25">
      <c r="A33" s="66"/>
      <c r="B33" s="512"/>
      <c r="C33" s="20">
        <v>10</v>
      </c>
      <c r="D33" s="191">
        <f>E33+G33</f>
        <v>23200</v>
      </c>
      <c r="E33" s="191">
        <v>14200</v>
      </c>
      <c r="F33" s="191"/>
      <c r="G33" s="191">
        <v>9000</v>
      </c>
      <c r="H33" s="195">
        <f>I33+K33</f>
        <v>0</v>
      </c>
      <c r="I33" s="190"/>
      <c r="J33" s="190"/>
      <c r="K33" s="202"/>
      <c r="L33" s="8">
        <f>M33+O33</f>
        <v>23200</v>
      </c>
      <c r="M33" s="8">
        <f>E33+I33</f>
        <v>14200</v>
      </c>
      <c r="N33" s="8">
        <f>F33+J33</f>
        <v>0</v>
      </c>
      <c r="O33" s="8">
        <f>G33+K33</f>
        <v>9000</v>
      </c>
      <c r="P33" s="222" t="s">
        <v>385</v>
      </c>
      <c r="Q33" s="221">
        <f>SUMIF(C27:C293,5,L27:L293)</f>
        <v>1669289</v>
      </c>
    </row>
    <row r="34" spans="1:17" ht="15" customHeight="1" x14ac:dyDescent="0.25">
      <c r="A34" s="5" t="s">
        <v>80</v>
      </c>
      <c r="B34" s="12" t="s">
        <v>7</v>
      </c>
      <c r="C34" s="7"/>
      <c r="D34" s="191">
        <f>SUM(D35:D39)</f>
        <v>76848</v>
      </c>
      <c r="E34" s="191">
        <f>SUM(E35:E39)</f>
        <v>76848</v>
      </c>
      <c r="F34" s="191">
        <f>SUM(F35:F39)</f>
        <v>49121</v>
      </c>
      <c r="G34" s="191">
        <f>SUM(G35:G39)</f>
        <v>0</v>
      </c>
      <c r="H34" s="190">
        <f>SUM(H35:H39)</f>
        <v>1753</v>
      </c>
      <c r="I34" s="190">
        <f>SUM(I35:I39)</f>
        <v>1753</v>
      </c>
      <c r="J34" s="190">
        <f>SUM(J35:J39)</f>
        <v>2560</v>
      </c>
      <c r="K34" s="202">
        <f>SUM(K35:K39)</f>
        <v>0</v>
      </c>
      <c r="L34" s="8">
        <f>SUM(L35:L39)</f>
        <v>78601</v>
      </c>
      <c r="M34" s="8">
        <f>SUM(M35:M39)</f>
        <v>78601</v>
      </c>
      <c r="N34" s="8">
        <f>SUM(N35:N39)</f>
        <v>51681</v>
      </c>
      <c r="O34" s="8">
        <f>SUM(O35:O39)</f>
        <v>0</v>
      </c>
      <c r="P34" s="222" t="s">
        <v>384</v>
      </c>
      <c r="Q34" s="221">
        <f>SUMIF(C26:C292,6,L26:L292)</f>
        <v>1283311</v>
      </c>
    </row>
    <row r="35" spans="1:17" ht="15" customHeight="1" x14ac:dyDescent="0.25">
      <c r="A35" s="11"/>
      <c r="C35" s="7" t="s">
        <v>9</v>
      </c>
      <c r="D35" s="191">
        <f>E35+G35</f>
        <v>33853</v>
      </c>
      <c r="E35" s="191">
        <v>33853</v>
      </c>
      <c r="F35" s="191">
        <v>20319</v>
      </c>
      <c r="G35" s="191"/>
      <c r="H35" s="195">
        <f>I35+K35</f>
        <v>748</v>
      </c>
      <c r="I35" s="190">
        <v>748</v>
      </c>
      <c r="J35" s="190">
        <v>1390</v>
      </c>
      <c r="K35" s="202"/>
      <c r="L35" s="8">
        <f>M35+O35</f>
        <v>34601</v>
      </c>
      <c r="M35" s="8">
        <f>E35+I35</f>
        <v>34601</v>
      </c>
      <c r="N35" s="8">
        <f>F35+J35</f>
        <v>21709</v>
      </c>
      <c r="O35" s="8">
        <f>G35+K35</f>
        <v>0</v>
      </c>
      <c r="P35" s="222" t="s">
        <v>383</v>
      </c>
      <c r="Q35" s="221">
        <f>SUMIF(C26:C292,7,L26:L292)</f>
        <v>42433</v>
      </c>
    </row>
    <row r="36" spans="1:17" ht="15" customHeight="1" x14ac:dyDescent="0.25">
      <c r="A36" s="11"/>
      <c r="C36" s="7" t="s">
        <v>33</v>
      </c>
      <c r="D36" s="191">
        <f>E36+G36</f>
        <v>2255</v>
      </c>
      <c r="E36" s="191">
        <v>2255</v>
      </c>
      <c r="F36" s="191">
        <v>1722</v>
      </c>
      <c r="G36" s="191"/>
      <c r="H36" s="195">
        <f>I36+K36</f>
        <v>60</v>
      </c>
      <c r="I36" s="190">
        <v>60</v>
      </c>
      <c r="J36" s="190">
        <v>46</v>
      </c>
      <c r="K36" s="202"/>
      <c r="L36" s="8">
        <f>M36+O36</f>
        <v>2315</v>
      </c>
      <c r="M36" s="8">
        <f>E36+I36</f>
        <v>2315</v>
      </c>
      <c r="N36" s="8">
        <f>F36+J36</f>
        <v>1768</v>
      </c>
      <c r="O36" s="8">
        <f>G36+K36</f>
        <v>0</v>
      </c>
      <c r="P36" s="222" t="s">
        <v>382</v>
      </c>
      <c r="Q36" s="221">
        <f>SUMIF(C26:C292,8,L26:L292)</f>
        <v>1905768</v>
      </c>
    </row>
    <row r="37" spans="1:17" ht="15" customHeight="1" x14ac:dyDescent="0.25">
      <c r="A37" s="11"/>
      <c r="C37" s="7" t="s">
        <v>22</v>
      </c>
      <c r="D37" s="191">
        <f>E37+G37</f>
        <v>19337</v>
      </c>
      <c r="E37" s="191">
        <v>19337</v>
      </c>
      <c r="F37" s="191">
        <v>14763</v>
      </c>
      <c r="G37" s="191"/>
      <c r="H37" s="195">
        <f>I37+K37</f>
        <v>220</v>
      </c>
      <c r="I37" s="190">
        <v>220</v>
      </c>
      <c r="J37" s="190">
        <v>168</v>
      </c>
      <c r="K37" s="202"/>
      <c r="L37" s="8">
        <f>M37+O37</f>
        <v>19557</v>
      </c>
      <c r="M37" s="8">
        <f>E37+I37</f>
        <v>19557</v>
      </c>
      <c r="N37" s="8">
        <f>F37+J37</f>
        <v>14931</v>
      </c>
      <c r="O37" s="8">
        <f>G37+K37</f>
        <v>0</v>
      </c>
      <c r="P37" s="222" t="s">
        <v>381</v>
      </c>
      <c r="Q37" s="221">
        <f>SUMIF(C26:C292,9,L26:L292)</f>
        <v>5934149</v>
      </c>
    </row>
    <row r="38" spans="1:17" ht="15" customHeight="1" x14ac:dyDescent="0.25">
      <c r="A38" s="11"/>
      <c r="C38" s="51" t="s">
        <v>32</v>
      </c>
      <c r="D38" s="191">
        <f>E38+G38</f>
        <v>8161</v>
      </c>
      <c r="E38" s="191">
        <v>8161</v>
      </c>
      <c r="F38" s="191">
        <v>2251</v>
      </c>
      <c r="G38" s="191"/>
      <c r="H38" s="195">
        <f>I38+K38</f>
        <v>0</v>
      </c>
      <c r="I38" s="190"/>
      <c r="J38" s="190">
        <v>361</v>
      </c>
      <c r="K38" s="202"/>
      <c r="L38" s="8">
        <f>M38+O38</f>
        <v>8161</v>
      </c>
      <c r="M38" s="8">
        <f>E38+I38</f>
        <v>8161</v>
      </c>
      <c r="N38" s="8">
        <f>F38+J38</f>
        <v>2612</v>
      </c>
      <c r="O38" s="8">
        <f>G38+K38</f>
        <v>0</v>
      </c>
      <c r="P38" s="222" t="s">
        <v>380</v>
      </c>
      <c r="Q38" s="221">
        <f>SUMIF(C26:C292,10,L26:L292)</f>
        <v>3526008</v>
      </c>
    </row>
    <row r="39" spans="1:17" ht="15" customHeight="1" x14ac:dyDescent="0.25">
      <c r="A39" s="29"/>
      <c r="B39" s="50"/>
      <c r="C39" s="51" t="s">
        <v>24</v>
      </c>
      <c r="D39" s="191">
        <f>SUM(D40:D41)</f>
        <v>13242</v>
      </c>
      <c r="E39" s="191">
        <f>SUM(E40:E41)</f>
        <v>13242</v>
      </c>
      <c r="F39" s="191">
        <f>SUM(F40:F41)</f>
        <v>10066</v>
      </c>
      <c r="G39" s="191">
        <f>SUM(G40:G41)</f>
        <v>0</v>
      </c>
      <c r="H39" s="195">
        <f>I39+K39</f>
        <v>725</v>
      </c>
      <c r="I39" s="190">
        <f>SUM(I40:I41)</f>
        <v>725</v>
      </c>
      <c r="J39" s="190">
        <f>SUM(J40:J41)</f>
        <v>595</v>
      </c>
      <c r="K39" s="202">
        <f>SUM(K40:K41)</f>
        <v>0</v>
      </c>
      <c r="L39" s="8">
        <f>SUM(L40:L41)</f>
        <v>13967</v>
      </c>
      <c r="M39" s="8">
        <f>SUM(M40:M41)</f>
        <v>13967</v>
      </c>
      <c r="N39" s="8">
        <f>SUM(N40:N41)</f>
        <v>10661</v>
      </c>
      <c r="O39" s="8">
        <f>SUM(O40:O41)</f>
        <v>0</v>
      </c>
      <c r="P39" s="220" t="s">
        <v>188</v>
      </c>
      <c r="Q39" s="219">
        <f>SUM(Q26:Q38)</f>
        <v>19396281</v>
      </c>
    </row>
    <row r="40" spans="1:17" ht="15" hidden="1" customHeight="1" x14ac:dyDescent="0.25">
      <c r="A40" s="29"/>
      <c r="B40" s="359" t="s">
        <v>8</v>
      </c>
      <c r="C40" s="358"/>
      <c r="D40" s="191">
        <f>E40+G40</f>
        <v>13242</v>
      </c>
      <c r="E40" s="191">
        <v>13242</v>
      </c>
      <c r="F40" s="191">
        <v>10066</v>
      </c>
      <c r="G40" s="191"/>
      <c r="H40" s="195">
        <f>I40+K40</f>
        <v>0</v>
      </c>
      <c r="I40" s="190"/>
      <c r="J40" s="190"/>
      <c r="K40" s="202"/>
      <c r="L40" s="501">
        <f>M40+O40</f>
        <v>13242</v>
      </c>
      <c r="M40" s="500">
        <f>E40+I40</f>
        <v>13242</v>
      </c>
      <c r="N40" s="501">
        <f>F40+J40</f>
        <v>10066</v>
      </c>
      <c r="O40" s="500">
        <f>G40+K40</f>
        <v>0</v>
      </c>
      <c r="P40" s="220"/>
      <c r="Q40" s="219"/>
    </row>
    <row r="41" spans="1:17" ht="15" customHeight="1" x14ac:dyDescent="0.25">
      <c r="A41" s="29"/>
      <c r="B41" s="357" t="s">
        <v>172</v>
      </c>
      <c r="C41" s="88"/>
      <c r="D41" s="191"/>
      <c r="E41" s="191"/>
      <c r="F41" s="191"/>
      <c r="G41" s="191"/>
      <c r="H41" s="195">
        <f>I41+K41</f>
        <v>725</v>
      </c>
      <c r="I41" s="190">
        <v>725</v>
      </c>
      <c r="J41" s="190">
        <v>595</v>
      </c>
      <c r="K41" s="202"/>
      <c r="L41" s="8">
        <f>M41+O41</f>
        <v>725</v>
      </c>
      <c r="M41" s="8">
        <f>E41+I41</f>
        <v>725</v>
      </c>
      <c r="N41" s="8">
        <f>F41+J41</f>
        <v>595</v>
      </c>
      <c r="O41" s="8">
        <f>G41+K41</f>
        <v>0</v>
      </c>
      <c r="P41" s="220"/>
      <c r="Q41" s="219"/>
    </row>
    <row r="42" spans="1:17" ht="15" customHeight="1" x14ac:dyDescent="0.25">
      <c r="A42" s="5" t="s">
        <v>81</v>
      </c>
      <c r="B42" s="6" t="s">
        <v>10</v>
      </c>
      <c r="C42" s="7"/>
      <c r="D42" s="191">
        <f>SUM(D43:D46)</f>
        <v>93882</v>
      </c>
      <c r="E42" s="191">
        <f>SUM(E43:E46)</f>
        <v>59482</v>
      </c>
      <c r="F42" s="191">
        <f>SUM(F43:F46)</f>
        <v>41280</v>
      </c>
      <c r="G42" s="191">
        <f>SUM(G43:G46)</f>
        <v>34400</v>
      </c>
      <c r="H42" s="190">
        <f>SUM(H43:H46)</f>
        <v>1816</v>
      </c>
      <c r="I42" s="190">
        <f>SUM(I43:I46)</f>
        <v>1816</v>
      </c>
      <c r="J42" s="190">
        <f>SUM(J43:J46)</f>
        <v>1423</v>
      </c>
      <c r="K42" s="202">
        <f>SUM(K43:K46)</f>
        <v>0</v>
      </c>
      <c r="L42" s="8">
        <f>SUM(L43:L46)</f>
        <v>95698</v>
      </c>
      <c r="M42" s="8">
        <f>SUM(M43:M46)</f>
        <v>61298</v>
      </c>
      <c r="N42" s="8">
        <f>SUM(N43:N46)</f>
        <v>42703</v>
      </c>
      <c r="O42" s="8">
        <f>SUM(O43:O46)</f>
        <v>34400</v>
      </c>
      <c r="P42" s="145"/>
      <c r="Q42" s="145"/>
    </row>
    <row r="43" spans="1:17" ht="15" customHeight="1" x14ac:dyDescent="0.25">
      <c r="A43" s="11"/>
      <c r="C43" s="7" t="s">
        <v>9</v>
      </c>
      <c r="D43" s="191">
        <f>E43+G43</f>
        <v>60713</v>
      </c>
      <c r="E43" s="191">
        <v>26313</v>
      </c>
      <c r="F43" s="191">
        <v>16109</v>
      </c>
      <c r="G43" s="191">
        <v>34400</v>
      </c>
      <c r="H43" s="195">
        <f>I43+K43</f>
        <v>282</v>
      </c>
      <c r="I43" s="190">
        <v>282</v>
      </c>
      <c r="J43" s="190">
        <v>215</v>
      </c>
      <c r="K43" s="202"/>
      <c r="L43" s="8">
        <f>M43+O43</f>
        <v>60995</v>
      </c>
      <c r="M43" s="8">
        <f>E43+I43</f>
        <v>26595</v>
      </c>
      <c r="N43" s="8">
        <f>F43+J43</f>
        <v>16324</v>
      </c>
      <c r="O43" s="8">
        <f>G43+K43</f>
        <v>34400</v>
      </c>
      <c r="P43" s="145"/>
      <c r="Q43" s="145">
        <f>Q39-L295</f>
        <v>0</v>
      </c>
    </row>
    <row r="44" spans="1:17" ht="15" customHeight="1" x14ac:dyDescent="0.25">
      <c r="A44" s="11"/>
      <c r="C44" s="7" t="s">
        <v>33</v>
      </c>
      <c r="D44" s="191">
        <f>E44+G44</f>
        <v>2245</v>
      </c>
      <c r="E44" s="191">
        <v>2245</v>
      </c>
      <c r="F44" s="191">
        <v>1714</v>
      </c>
      <c r="G44" s="191"/>
      <c r="H44" s="195">
        <f>I44+K44</f>
        <v>131</v>
      </c>
      <c r="I44" s="190">
        <v>131</v>
      </c>
      <c r="J44" s="190">
        <v>100</v>
      </c>
      <c r="K44" s="202"/>
      <c r="L44" s="8">
        <f>M44+O44</f>
        <v>2376</v>
      </c>
      <c r="M44" s="8">
        <f>E44+I44</f>
        <v>2376</v>
      </c>
      <c r="N44" s="8">
        <f>F44+J44</f>
        <v>1814</v>
      </c>
      <c r="O44" s="8">
        <f>G44+K44</f>
        <v>0</v>
      </c>
    </row>
    <row r="45" spans="1:17" ht="15" customHeight="1" x14ac:dyDescent="0.25">
      <c r="A45" s="11"/>
      <c r="C45" s="7" t="s">
        <v>22</v>
      </c>
      <c r="D45" s="191">
        <f>E45+G45</f>
        <v>17452</v>
      </c>
      <c r="E45" s="191">
        <v>17452</v>
      </c>
      <c r="F45" s="191">
        <v>13324</v>
      </c>
      <c r="G45" s="191"/>
      <c r="H45" s="195">
        <f>I45+K45</f>
        <v>196</v>
      </c>
      <c r="I45" s="190">
        <v>196</v>
      </c>
      <c r="J45" s="190">
        <v>150</v>
      </c>
      <c r="K45" s="202"/>
      <c r="L45" s="8">
        <f>M45+O45</f>
        <v>17648</v>
      </c>
      <c r="M45" s="8">
        <f>E45+I45</f>
        <v>17648</v>
      </c>
      <c r="N45" s="8">
        <f>F45+J45</f>
        <v>13474</v>
      </c>
      <c r="O45" s="8">
        <f>G45+K45</f>
        <v>0</v>
      </c>
    </row>
    <row r="46" spans="1:17" ht="15" customHeight="1" x14ac:dyDescent="0.25">
      <c r="A46" s="29"/>
      <c r="B46" s="50"/>
      <c r="C46" s="51" t="s">
        <v>24</v>
      </c>
      <c r="D46" s="191">
        <f>SUM(D47:D48)</f>
        <v>13472</v>
      </c>
      <c r="E46" s="191">
        <f>SUM(E47:E48)</f>
        <v>13472</v>
      </c>
      <c r="F46" s="191">
        <f>SUM(F47:F48)</f>
        <v>10133</v>
      </c>
      <c r="G46" s="191">
        <f>SUM(G47:G48)</f>
        <v>0</v>
      </c>
      <c r="H46" s="195">
        <f>I46+K46</f>
        <v>1207</v>
      </c>
      <c r="I46" s="190">
        <f>SUM(I47:I48)</f>
        <v>1207</v>
      </c>
      <c r="J46" s="190">
        <f>SUM(J47:J48)</f>
        <v>958</v>
      </c>
      <c r="K46" s="202">
        <f>SUM(K47:K48)</f>
        <v>0</v>
      </c>
      <c r="L46" s="8">
        <f>SUM(L47:L48)</f>
        <v>14679</v>
      </c>
      <c r="M46" s="8">
        <f>SUM(M47:M48)</f>
        <v>14679</v>
      </c>
      <c r="N46" s="8">
        <f>SUM(N47:N48)</f>
        <v>11091</v>
      </c>
      <c r="O46" s="8">
        <f>SUM(O47:O48)</f>
        <v>0</v>
      </c>
    </row>
    <row r="47" spans="1:17" ht="15" hidden="1" customHeight="1" x14ac:dyDescent="0.25">
      <c r="A47" s="29"/>
      <c r="B47" s="359" t="s">
        <v>8</v>
      </c>
      <c r="C47" s="358"/>
      <c r="D47" s="191">
        <f>E47+G47</f>
        <v>13472</v>
      </c>
      <c r="E47" s="191">
        <v>13472</v>
      </c>
      <c r="F47" s="191">
        <v>10133</v>
      </c>
      <c r="G47" s="191"/>
      <c r="H47" s="195">
        <f>I47+K47</f>
        <v>0</v>
      </c>
      <c r="I47" s="190"/>
      <c r="J47" s="190"/>
      <c r="K47" s="202"/>
      <c r="L47" s="8">
        <f>M47+O47</f>
        <v>13472</v>
      </c>
      <c r="M47" s="8">
        <f>E47+I47</f>
        <v>13472</v>
      </c>
      <c r="N47" s="8">
        <f>F47+J47</f>
        <v>10133</v>
      </c>
      <c r="O47" s="8">
        <f>G47+K47</f>
        <v>0</v>
      </c>
    </row>
    <row r="48" spans="1:17" ht="15" customHeight="1" x14ac:dyDescent="0.25">
      <c r="A48" s="29"/>
      <c r="B48" s="357" t="s">
        <v>172</v>
      </c>
      <c r="C48" s="88"/>
      <c r="D48" s="191">
        <f>E48+G48</f>
        <v>0</v>
      </c>
      <c r="E48" s="191"/>
      <c r="F48" s="191"/>
      <c r="G48" s="191"/>
      <c r="H48" s="195">
        <f>I48+K48</f>
        <v>1207</v>
      </c>
      <c r="I48" s="190">
        <v>1207</v>
      </c>
      <c r="J48" s="190">
        <v>958</v>
      </c>
      <c r="K48" s="202"/>
      <c r="L48" s="511">
        <f>M48+O48</f>
        <v>1207</v>
      </c>
      <c r="M48" s="510">
        <f>E48+I48</f>
        <v>1207</v>
      </c>
      <c r="N48" s="511">
        <f>F48+J48</f>
        <v>958</v>
      </c>
      <c r="O48" s="510">
        <f>G48+K48</f>
        <v>0</v>
      </c>
    </row>
    <row r="49" spans="1:15" ht="15" customHeight="1" x14ac:dyDescent="0.25">
      <c r="A49" s="5" t="s">
        <v>82</v>
      </c>
      <c r="B49" s="6" t="s">
        <v>11</v>
      </c>
      <c r="C49" s="7"/>
      <c r="D49" s="191">
        <f>SUM(D50:D54)</f>
        <v>119104</v>
      </c>
      <c r="E49" s="191">
        <f>SUM(E50:E54)</f>
        <v>119104</v>
      </c>
      <c r="F49" s="191">
        <f>SUM(F50:F54)</f>
        <v>76956</v>
      </c>
      <c r="G49" s="191">
        <f>SUM(G50:G54)</f>
        <v>0</v>
      </c>
      <c r="H49" s="190">
        <f>SUM(H50:H54)</f>
        <v>3670</v>
      </c>
      <c r="I49" s="190">
        <f>SUM(I50:I54)</f>
        <v>3670</v>
      </c>
      <c r="J49" s="190">
        <f>SUM(J50:J54)</f>
        <v>3898</v>
      </c>
      <c r="K49" s="202">
        <f>SUM(K50:K54)</f>
        <v>0</v>
      </c>
      <c r="L49" s="8">
        <f>SUM(L50:L54)</f>
        <v>122774</v>
      </c>
      <c r="M49" s="8">
        <f>SUM(M50:M54)</f>
        <v>122774</v>
      </c>
      <c r="N49" s="8">
        <f>SUM(N50:N54)</f>
        <v>80854</v>
      </c>
      <c r="O49" s="8">
        <f>SUM(O50:O54)</f>
        <v>0</v>
      </c>
    </row>
    <row r="50" spans="1:15" ht="15" customHeight="1" x14ac:dyDescent="0.25">
      <c r="A50" s="11"/>
      <c r="C50" s="7" t="s">
        <v>9</v>
      </c>
      <c r="D50" s="191">
        <f>E50+G50</f>
        <v>38813</v>
      </c>
      <c r="E50" s="191">
        <v>38813</v>
      </c>
      <c r="F50" s="191">
        <v>24601</v>
      </c>
      <c r="G50" s="191"/>
      <c r="H50" s="195">
        <f>I50+K50</f>
        <v>-2520</v>
      </c>
      <c r="I50" s="190">
        <v>-2520</v>
      </c>
      <c r="J50" s="190">
        <v>-1891</v>
      </c>
      <c r="K50" s="202"/>
      <c r="L50" s="8">
        <f>M50+O50</f>
        <v>36293</v>
      </c>
      <c r="M50" s="8">
        <f>E50+I50</f>
        <v>36293</v>
      </c>
      <c r="N50" s="8">
        <f>F50+J50</f>
        <v>22710</v>
      </c>
      <c r="O50" s="8">
        <f>G50+K50</f>
        <v>0</v>
      </c>
    </row>
    <row r="51" spans="1:15" ht="15" customHeight="1" x14ac:dyDescent="0.25">
      <c r="A51" s="11"/>
      <c r="C51" s="7" t="s">
        <v>33</v>
      </c>
      <c r="D51" s="191">
        <f>E51+G51</f>
        <v>4510</v>
      </c>
      <c r="E51" s="191">
        <v>4510</v>
      </c>
      <c r="F51" s="191">
        <v>3443</v>
      </c>
      <c r="G51" s="191"/>
      <c r="H51" s="195">
        <f>I51+K51</f>
        <v>-515</v>
      </c>
      <c r="I51" s="190">
        <v>-515</v>
      </c>
      <c r="J51" s="190">
        <v>-385</v>
      </c>
      <c r="K51" s="202"/>
      <c r="L51" s="8">
        <f>M51+O51</f>
        <v>3995</v>
      </c>
      <c r="M51" s="8">
        <f>E51+I51</f>
        <v>3995</v>
      </c>
      <c r="N51" s="8">
        <f>F51+J51</f>
        <v>3058</v>
      </c>
      <c r="O51" s="8">
        <f>G51+K51</f>
        <v>0</v>
      </c>
    </row>
    <row r="52" spans="1:15" ht="15" customHeight="1" x14ac:dyDescent="0.25">
      <c r="A52" s="11"/>
      <c r="C52" s="7" t="s">
        <v>22</v>
      </c>
      <c r="D52" s="191">
        <f>E52+G52</f>
        <v>59609</v>
      </c>
      <c r="E52" s="191">
        <v>59609</v>
      </c>
      <c r="F52" s="191">
        <v>36634</v>
      </c>
      <c r="G52" s="191"/>
      <c r="H52" s="195">
        <f>I52+K52</f>
        <v>3711</v>
      </c>
      <c r="I52" s="190">
        <v>3711</v>
      </c>
      <c r="J52" s="190">
        <v>3887</v>
      </c>
      <c r="K52" s="202"/>
      <c r="L52" s="8">
        <f>M52+O52</f>
        <v>63320</v>
      </c>
      <c r="M52" s="8">
        <f>E52+I52</f>
        <v>63320</v>
      </c>
      <c r="N52" s="8">
        <f>F52+J52</f>
        <v>40521</v>
      </c>
      <c r="O52" s="8">
        <f>G52+K52</f>
        <v>0</v>
      </c>
    </row>
    <row r="53" spans="1:15" ht="15" customHeight="1" x14ac:dyDescent="0.25">
      <c r="A53" s="11"/>
      <c r="C53" s="51" t="s">
        <v>32</v>
      </c>
      <c r="D53" s="191">
        <f>E53+G53</f>
        <v>2628</v>
      </c>
      <c r="E53" s="191">
        <v>2628</v>
      </c>
      <c r="F53" s="191">
        <v>2006</v>
      </c>
      <c r="G53" s="191"/>
      <c r="H53" s="195">
        <f>I53+K53</f>
        <v>-601</v>
      </c>
      <c r="I53" s="190">
        <v>-601</v>
      </c>
      <c r="J53" s="190">
        <v>-459</v>
      </c>
      <c r="K53" s="202"/>
      <c r="L53" s="8">
        <f>M53+O53</f>
        <v>2027</v>
      </c>
      <c r="M53" s="8">
        <f>E53+I53</f>
        <v>2027</v>
      </c>
      <c r="N53" s="8">
        <f>F53+J53</f>
        <v>1547</v>
      </c>
      <c r="O53" s="8">
        <f>G53+K53</f>
        <v>0</v>
      </c>
    </row>
    <row r="54" spans="1:15" ht="15" customHeight="1" x14ac:dyDescent="0.25">
      <c r="A54" s="29"/>
      <c r="B54" s="50"/>
      <c r="C54" s="51" t="s">
        <v>24</v>
      </c>
      <c r="D54" s="191">
        <f>E54+G54</f>
        <v>13544</v>
      </c>
      <c r="E54" s="191">
        <v>13544</v>
      </c>
      <c r="F54" s="191">
        <v>10272</v>
      </c>
      <c r="G54" s="191"/>
      <c r="H54" s="195">
        <f>I54+K54</f>
        <v>3595</v>
      </c>
      <c r="I54" s="190">
        <v>3595</v>
      </c>
      <c r="J54" s="190">
        <v>2746</v>
      </c>
      <c r="K54" s="202"/>
      <c r="L54" s="8">
        <f>M54+O54</f>
        <v>17139</v>
      </c>
      <c r="M54" s="8">
        <f>E54+I54</f>
        <v>17139</v>
      </c>
      <c r="N54" s="8">
        <f>F54+J54</f>
        <v>13018</v>
      </c>
      <c r="O54" s="8">
        <f>G54+K54</f>
        <v>0</v>
      </c>
    </row>
    <row r="55" spans="1:15" ht="15" customHeight="1" x14ac:dyDescent="0.25">
      <c r="A55" s="5" t="s">
        <v>83</v>
      </c>
      <c r="B55" s="6" t="s">
        <v>12</v>
      </c>
      <c r="C55" s="7"/>
      <c r="D55" s="191">
        <f>SUM(D56:D59)</f>
        <v>110964</v>
      </c>
      <c r="E55" s="191">
        <f>SUM(E56:E59)</f>
        <v>110964</v>
      </c>
      <c r="F55" s="191">
        <f>SUM(F56:F59)</f>
        <v>70799</v>
      </c>
      <c r="G55" s="191">
        <f>SUM(G56:G59)</f>
        <v>0</v>
      </c>
      <c r="H55" s="190">
        <f>SUM(H56:H59)</f>
        <v>-12622</v>
      </c>
      <c r="I55" s="190">
        <f>SUM(I56:I59)</f>
        <v>-12622</v>
      </c>
      <c r="J55" s="190">
        <f>SUM(J56:J59)</f>
        <v>-6734</v>
      </c>
      <c r="K55" s="202">
        <f>SUM(K56:K59)</f>
        <v>0</v>
      </c>
      <c r="L55" s="8">
        <f>SUM(L56:L59)</f>
        <v>98342</v>
      </c>
      <c r="M55" s="8">
        <f>SUM(M56:M59)</f>
        <v>98342</v>
      </c>
      <c r="N55" s="8">
        <f>SUM(N56:N59)</f>
        <v>64065</v>
      </c>
      <c r="O55" s="8">
        <f>SUM(O56:O59)</f>
        <v>0</v>
      </c>
    </row>
    <row r="56" spans="1:15" ht="15" customHeight="1" x14ac:dyDescent="0.25">
      <c r="A56" s="11"/>
      <c r="C56" s="7" t="s">
        <v>9</v>
      </c>
      <c r="D56" s="191">
        <f>E56+G56</f>
        <v>35456</v>
      </c>
      <c r="E56" s="191">
        <v>35456</v>
      </c>
      <c r="F56" s="191">
        <v>23046</v>
      </c>
      <c r="G56" s="191"/>
      <c r="H56" s="195">
        <f>I56+K56</f>
        <v>-4100</v>
      </c>
      <c r="I56" s="190">
        <v>-4100</v>
      </c>
      <c r="J56" s="190">
        <v>-3127</v>
      </c>
      <c r="K56" s="202"/>
      <c r="L56" s="8">
        <f>M56+O56</f>
        <v>31356</v>
      </c>
      <c r="M56" s="8">
        <f>E56+I56</f>
        <v>31356</v>
      </c>
      <c r="N56" s="8">
        <f>F56+J56</f>
        <v>19919</v>
      </c>
      <c r="O56" s="8">
        <f>G56+K56</f>
        <v>0</v>
      </c>
    </row>
    <row r="57" spans="1:15" ht="15" customHeight="1" x14ac:dyDescent="0.25">
      <c r="A57" s="11"/>
      <c r="C57" s="7" t="s">
        <v>33</v>
      </c>
      <c r="D57" s="191">
        <f>E57+G57</f>
        <v>6768</v>
      </c>
      <c r="E57" s="191">
        <v>6768</v>
      </c>
      <c r="F57" s="191">
        <v>5167</v>
      </c>
      <c r="G57" s="191"/>
      <c r="H57" s="195">
        <f>I57+K57</f>
        <v>-459</v>
      </c>
      <c r="I57" s="190">
        <v>-459</v>
      </c>
      <c r="J57" s="190">
        <v>-351</v>
      </c>
      <c r="K57" s="202"/>
      <c r="L57" s="8">
        <f>M57+O57</f>
        <v>6309</v>
      </c>
      <c r="M57" s="8">
        <f>E57+I57</f>
        <v>6309</v>
      </c>
      <c r="N57" s="8">
        <f>F57+J57</f>
        <v>4816</v>
      </c>
      <c r="O57" s="8">
        <f>G57+K57</f>
        <v>0</v>
      </c>
    </row>
    <row r="58" spans="1:15" ht="15" customHeight="1" x14ac:dyDescent="0.25">
      <c r="A58" s="11"/>
      <c r="C58" s="7" t="s">
        <v>22</v>
      </c>
      <c r="D58" s="191">
        <f>E58+G58</f>
        <v>55213</v>
      </c>
      <c r="E58" s="191">
        <v>55213</v>
      </c>
      <c r="F58" s="191">
        <v>32304</v>
      </c>
      <c r="G58" s="191"/>
      <c r="H58" s="195">
        <f>I58+K58</f>
        <v>-9427</v>
      </c>
      <c r="I58" s="190">
        <v>-9427</v>
      </c>
      <c r="J58" s="190">
        <v>-4297</v>
      </c>
      <c r="K58" s="202"/>
      <c r="L58" s="8">
        <f>M58+O58</f>
        <v>45786</v>
      </c>
      <c r="M58" s="8">
        <f>E58+I58</f>
        <v>45786</v>
      </c>
      <c r="N58" s="8">
        <f>F58+J58</f>
        <v>28007</v>
      </c>
      <c r="O58" s="8">
        <f>G58+K58</f>
        <v>0</v>
      </c>
    </row>
    <row r="59" spans="1:15" ht="15" customHeight="1" x14ac:dyDescent="0.25">
      <c r="A59" s="29"/>
      <c r="B59" s="50"/>
      <c r="C59" s="51" t="s">
        <v>24</v>
      </c>
      <c r="D59" s="191">
        <f>SUM(D60:D61)</f>
        <v>13527</v>
      </c>
      <c r="E59" s="191">
        <f>SUM(E60:E61)</f>
        <v>13527</v>
      </c>
      <c r="F59" s="191">
        <f>SUM(F60:F61)</f>
        <v>10282</v>
      </c>
      <c r="G59" s="191">
        <f>SUM(G60:G61)</f>
        <v>0</v>
      </c>
      <c r="H59" s="195">
        <f>I59+K59</f>
        <v>1364</v>
      </c>
      <c r="I59" s="190">
        <f>SUM(I60:I61)</f>
        <v>1364</v>
      </c>
      <c r="J59" s="190">
        <f>SUM(J60:J61)</f>
        <v>1041</v>
      </c>
      <c r="K59" s="202">
        <f>SUM(K60:K61)</f>
        <v>0</v>
      </c>
      <c r="L59" s="8">
        <f>SUM(L60:L61)</f>
        <v>14891</v>
      </c>
      <c r="M59" s="8">
        <f>SUM(M60:M61)</f>
        <v>14891</v>
      </c>
      <c r="N59" s="8">
        <f>SUM(N60:N61)</f>
        <v>11323</v>
      </c>
      <c r="O59" s="8">
        <f>SUM(O60:O61)</f>
        <v>0</v>
      </c>
    </row>
    <row r="60" spans="1:15" ht="15" hidden="1" customHeight="1" x14ac:dyDescent="0.25">
      <c r="A60" s="29"/>
      <c r="B60" s="359" t="s">
        <v>8</v>
      </c>
      <c r="C60" s="358"/>
      <c r="D60" s="191">
        <f>E60+G60</f>
        <v>13527</v>
      </c>
      <c r="E60" s="191">
        <v>13527</v>
      </c>
      <c r="F60" s="191">
        <v>10282</v>
      </c>
      <c r="G60" s="191"/>
      <c r="H60" s="195">
        <f>I60+K60</f>
        <v>0</v>
      </c>
      <c r="I60" s="190"/>
      <c r="J60" s="190"/>
      <c r="K60" s="202"/>
      <c r="L60" s="502">
        <f>M60+O60</f>
        <v>13527</v>
      </c>
      <c r="M60" s="500">
        <f>E60+I60</f>
        <v>13527</v>
      </c>
      <c r="N60" s="501">
        <f>F60+J60</f>
        <v>10282</v>
      </c>
      <c r="O60" s="500">
        <f>G60+K60</f>
        <v>0</v>
      </c>
    </row>
    <row r="61" spans="1:15" ht="15" customHeight="1" x14ac:dyDescent="0.25">
      <c r="A61" s="29"/>
      <c r="B61" s="357" t="s">
        <v>172</v>
      </c>
      <c r="C61" s="88"/>
      <c r="D61" s="191"/>
      <c r="E61" s="191"/>
      <c r="F61" s="191"/>
      <c r="G61" s="191"/>
      <c r="H61" s="195">
        <f>I61+K61</f>
        <v>1364</v>
      </c>
      <c r="I61" s="190">
        <v>1364</v>
      </c>
      <c r="J61" s="190">
        <v>1041</v>
      </c>
      <c r="K61" s="202"/>
      <c r="L61" s="8">
        <f>M61+O61</f>
        <v>1364</v>
      </c>
      <c r="M61" s="8">
        <f>E61+I61</f>
        <v>1364</v>
      </c>
      <c r="N61" s="8">
        <f>F61+J61</f>
        <v>1041</v>
      </c>
      <c r="O61" s="8">
        <f>G61+K61</f>
        <v>0</v>
      </c>
    </row>
    <row r="62" spans="1:15" ht="15" customHeight="1" x14ac:dyDescent="0.25">
      <c r="A62" s="5" t="s">
        <v>84</v>
      </c>
      <c r="B62" s="6" t="s">
        <v>13</v>
      </c>
      <c r="C62" s="7"/>
      <c r="D62" s="191">
        <f>SUM(D63:D66)</f>
        <v>64770</v>
      </c>
      <c r="E62" s="191">
        <f>SUM(E63:E66)</f>
        <v>60426</v>
      </c>
      <c r="F62" s="191">
        <f>SUM(F63:F66)</f>
        <v>38326</v>
      </c>
      <c r="G62" s="191">
        <f>SUM(G63:G66)</f>
        <v>4344</v>
      </c>
      <c r="H62" s="190">
        <f>SUM(H63:H66)</f>
        <v>212</v>
      </c>
      <c r="I62" s="190">
        <f>SUM(I63:I66)</f>
        <v>413</v>
      </c>
      <c r="J62" s="190">
        <f>SUM(J63:J66)</f>
        <v>1257</v>
      </c>
      <c r="K62" s="202">
        <f>SUM(K63:K66)</f>
        <v>-201</v>
      </c>
      <c r="L62" s="8">
        <f>SUM(L63:L66)</f>
        <v>64982</v>
      </c>
      <c r="M62" s="8">
        <f>SUM(M63:M66)</f>
        <v>60839</v>
      </c>
      <c r="N62" s="8">
        <f>SUM(N63:N66)</f>
        <v>39583</v>
      </c>
      <c r="O62" s="8">
        <f>SUM(O63:O66)</f>
        <v>4143</v>
      </c>
    </row>
    <row r="63" spans="1:15" ht="15" customHeight="1" x14ac:dyDescent="0.25">
      <c r="A63" s="11"/>
      <c r="C63" s="7" t="s">
        <v>9</v>
      </c>
      <c r="D63" s="191">
        <f>E63+G63</f>
        <v>33793</v>
      </c>
      <c r="E63" s="191">
        <v>29449</v>
      </c>
      <c r="F63" s="191">
        <v>14786</v>
      </c>
      <c r="G63" s="191">
        <v>4344</v>
      </c>
      <c r="H63" s="195">
        <f>I63+K63</f>
        <v>-1534</v>
      </c>
      <c r="I63" s="190">
        <v>-1333</v>
      </c>
      <c r="J63" s="190">
        <v>-95</v>
      </c>
      <c r="K63" s="202">
        <v>-201</v>
      </c>
      <c r="L63" s="8">
        <f>M63+O63</f>
        <v>32259</v>
      </c>
      <c r="M63" s="8">
        <f>E63+I63</f>
        <v>28116</v>
      </c>
      <c r="N63" s="8">
        <f>F63+J63</f>
        <v>14691</v>
      </c>
      <c r="O63" s="8">
        <f>G63+K63</f>
        <v>4143</v>
      </c>
    </row>
    <row r="64" spans="1:15" ht="15" customHeight="1" x14ac:dyDescent="0.25">
      <c r="A64" s="11"/>
      <c r="C64" s="7" t="s">
        <v>33</v>
      </c>
      <c r="D64" s="191">
        <f>E64+G64</f>
        <v>4474</v>
      </c>
      <c r="E64" s="191">
        <v>4474</v>
      </c>
      <c r="F64" s="191">
        <v>3416</v>
      </c>
      <c r="G64" s="191"/>
      <c r="H64" s="195">
        <f>I64+K64</f>
        <v>408</v>
      </c>
      <c r="I64" s="190">
        <v>408</v>
      </c>
      <c r="J64" s="190">
        <v>312</v>
      </c>
      <c r="K64" s="202"/>
      <c r="L64" s="8">
        <f>M64+O64</f>
        <v>4882</v>
      </c>
      <c r="M64" s="8">
        <f>E64+I64</f>
        <v>4882</v>
      </c>
      <c r="N64" s="8">
        <f>F64+J64</f>
        <v>3728</v>
      </c>
      <c r="O64" s="8">
        <f>G64+K64</f>
        <v>0</v>
      </c>
    </row>
    <row r="65" spans="1:15" ht="15" customHeight="1" x14ac:dyDescent="0.25">
      <c r="A65" s="11"/>
      <c r="C65" s="7" t="s">
        <v>22</v>
      </c>
      <c r="D65" s="191">
        <f>E65+G65</f>
        <v>12958</v>
      </c>
      <c r="E65" s="191">
        <v>12958</v>
      </c>
      <c r="F65" s="191">
        <v>9893</v>
      </c>
      <c r="G65" s="191"/>
      <c r="H65" s="195">
        <f>I65+K65</f>
        <v>976</v>
      </c>
      <c r="I65" s="190">
        <v>976</v>
      </c>
      <c r="J65" s="190">
        <v>748</v>
      </c>
      <c r="K65" s="202"/>
      <c r="L65" s="8">
        <f>M65+O65</f>
        <v>13934</v>
      </c>
      <c r="M65" s="8">
        <f>E65+I65</f>
        <v>13934</v>
      </c>
      <c r="N65" s="8">
        <f>F65+J65</f>
        <v>10641</v>
      </c>
      <c r="O65" s="8">
        <f>G65+K65</f>
        <v>0</v>
      </c>
    </row>
    <row r="66" spans="1:15" ht="15" customHeight="1" x14ac:dyDescent="0.25">
      <c r="A66" s="29"/>
      <c r="B66" s="50"/>
      <c r="C66" s="51" t="s">
        <v>24</v>
      </c>
      <c r="D66" s="191">
        <f>SUM(D67:D68)</f>
        <v>13545</v>
      </c>
      <c r="E66" s="191">
        <f>SUM(E67:E68)</f>
        <v>13545</v>
      </c>
      <c r="F66" s="191">
        <f>SUM(F67:F68)</f>
        <v>10231</v>
      </c>
      <c r="G66" s="191">
        <f>SUM(G67:G68)</f>
        <v>0</v>
      </c>
      <c r="H66" s="195">
        <f>I66+K66</f>
        <v>362</v>
      </c>
      <c r="I66" s="190">
        <f>SUM(I67:I68)</f>
        <v>362</v>
      </c>
      <c r="J66" s="190">
        <f>SUM(J67:J68)</f>
        <v>292</v>
      </c>
      <c r="K66" s="202">
        <f>SUM(K67:K68)</f>
        <v>0</v>
      </c>
      <c r="L66" s="8">
        <f>SUM(L67:L68)</f>
        <v>13907</v>
      </c>
      <c r="M66" s="8">
        <f>SUM(M67:M68)</f>
        <v>13907</v>
      </c>
      <c r="N66" s="8">
        <f>SUM(N67:N68)</f>
        <v>10523</v>
      </c>
      <c r="O66" s="8">
        <f>SUM(O67:O68)</f>
        <v>0</v>
      </c>
    </row>
    <row r="67" spans="1:15" ht="15" hidden="1" customHeight="1" x14ac:dyDescent="0.25">
      <c r="A67" s="29"/>
      <c r="B67" s="359" t="s">
        <v>8</v>
      </c>
      <c r="C67" s="358"/>
      <c r="D67" s="191">
        <f>E67+G67</f>
        <v>13545</v>
      </c>
      <c r="E67" s="191">
        <v>13545</v>
      </c>
      <c r="F67" s="191">
        <v>10231</v>
      </c>
      <c r="G67" s="191"/>
      <c r="H67" s="195">
        <f>I67+K67</f>
        <v>0</v>
      </c>
      <c r="I67" s="190"/>
      <c r="J67" s="190"/>
      <c r="K67" s="202"/>
      <c r="L67" s="502">
        <f>M67+O67</f>
        <v>13545</v>
      </c>
      <c r="M67" s="500">
        <f>E67+I67</f>
        <v>13545</v>
      </c>
      <c r="N67" s="501">
        <f>F67+J67</f>
        <v>10231</v>
      </c>
      <c r="O67" s="500">
        <f>G67+K67</f>
        <v>0</v>
      </c>
    </row>
    <row r="68" spans="1:15" ht="15" customHeight="1" x14ac:dyDescent="0.25">
      <c r="A68" s="29"/>
      <c r="B68" s="116" t="s">
        <v>172</v>
      </c>
      <c r="C68" s="88"/>
      <c r="D68" s="191"/>
      <c r="E68" s="191"/>
      <c r="F68" s="191"/>
      <c r="G68" s="191"/>
      <c r="H68" s="195">
        <f>I68+K68</f>
        <v>362</v>
      </c>
      <c r="I68" s="190">
        <v>362</v>
      </c>
      <c r="J68" s="190">
        <v>292</v>
      </c>
      <c r="K68" s="202"/>
      <c r="L68" s="8">
        <f>M68+O68</f>
        <v>362</v>
      </c>
      <c r="M68" s="8">
        <f>E68+I68</f>
        <v>362</v>
      </c>
      <c r="N68" s="8">
        <f>F68+J68</f>
        <v>292</v>
      </c>
      <c r="O68" s="8">
        <f>G68+K68</f>
        <v>0</v>
      </c>
    </row>
    <row r="69" spans="1:15" ht="15" customHeight="1" x14ac:dyDescent="0.25">
      <c r="A69" s="5" t="s">
        <v>85</v>
      </c>
      <c r="B69" s="19" t="s">
        <v>14</v>
      </c>
      <c r="C69" s="20"/>
      <c r="D69" s="191">
        <f>SUM(D70:D73)</f>
        <v>72240</v>
      </c>
      <c r="E69" s="191">
        <f>SUM(E70:E73)</f>
        <v>72240</v>
      </c>
      <c r="F69" s="191">
        <f>SUM(F70:F73)</f>
        <v>49837</v>
      </c>
      <c r="G69" s="191">
        <f>SUM(G70:G73)</f>
        <v>0</v>
      </c>
      <c r="H69" s="190">
        <f>SUM(H70:H73)</f>
        <v>2127</v>
      </c>
      <c r="I69" s="190">
        <f>SUM(I70:I73)</f>
        <v>2127</v>
      </c>
      <c r="J69" s="190">
        <f>SUM(J70:J73)</f>
        <v>1774</v>
      </c>
      <c r="K69" s="202">
        <f>SUM(K70:K73)</f>
        <v>0</v>
      </c>
      <c r="L69" s="8">
        <f>SUM(L70:L73)</f>
        <v>74367</v>
      </c>
      <c r="M69" s="8">
        <f>SUM(M70:M73)</f>
        <v>74367</v>
      </c>
      <c r="N69" s="8">
        <f>SUM(N70:N73)</f>
        <v>51611</v>
      </c>
      <c r="O69" s="8">
        <f>SUM(O70:O73)</f>
        <v>0</v>
      </c>
    </row>
    <row r="70" spans="1:15" ht="15" customHeight="1" x14ac:dyDescent="0.25">
      <c r="A70" s="11"/>
      <c r="B70" s="47"/>
      <c r="C70" s="20" t="s">
        <v>9</v>
      </c>
      <c r="D70" s="191">
        <f>E70+G70</f>
        <v>36997</v>
      </c>
      <c r="E70" s="191">
        <v>36997</v>
      </c>
      <c r="F70" s="191">
        <v>23082</v>
      </c>
      <c r="G70" s="191"/>
      <c r="H70" s="195">
        <f>I70+K70</f>
        <v>0</v>
      </c>
      <c r="I70" s="190"/>
      <c r="J70" s="190">
        <v>140</v>
      </c>
      <c r="K70" s="202"/>
      <c r="L70" s="8">
        <f>M70+O70</f>
        <v>36997</v>
      </c>
      <c r="M70" s="8">
        <f>E70+I70</f>
        <v>36997</v>
      </c>
      <c r="N70" s="8">
        <f>F70+J70</f>
        <v>23222</v>
      </c>
      <c r="O70" s="8">
        <f>G70+K70</f>
        <v>0</v>
      </c>
    </row>
    <row r="71" spans="1:15" ht="15" customHeight="1" x14ac:dyDescent="0.25">
      <c r="A71" s="11"/>
      <c r="B71" s="47"/>
      <c r="C71" s="20" t="s">
        <v>33</v>
      </c>
      <c r="D71" s="191">
        <f>E71+G71</f>
        <v>4514</v>
      </c>
      <c r="E71" s="191">
        <v>4514</v>
      </c>
      <c r="F71" s="191">
        <v>3446</v>
      </c>
      <c r="G71" s="191"/>
      <c r="H71" s="195">
        <f>I71+K71</f>
        <v>236</v>
      </c>
      <c r="I71" s="190">
        <v>236</v>
      </c>
      <c r="J71" s="190">
        <v>180</v>
      </c>
      <c r="K71" s="202"/>
      <c r="L71" s="8">
        <f>M71+O71</f>
        <v>4750</v>
      </c>
      <c r="M71" s="8">
        <f>E71+I71</f>
        <v>4750</v>
      </c>
      <c r="N71" s="8">
        <f>F71+J71</f>
        <v>3626</v>
      </c>
      <c r="O71" s="8">
        <f>G71+K71</f>
        <v>0</v>
      </c>
    </row>
    <row r="72" spans="1:15" ht="15" customHeight="1" x14ac:dyDescent="0.25">
      <c r="A72" s="11"/>
      <c r="B72" s="47"/>
      <c r="C72" s="20" t="s">
        <v>22</v>
      </c>
      <c r="D72" s="191">
        <f>E72+G72</f>
        <v>17501</v>
      </c>
      <c r="E72" s="191">
        <v>17501</v>
      </c>
      <c r="F72" s="191">
        <v>13362</v>
      </c>
      <c r="G72" s="191"/>
      <c r="H72" s="195">
        <f>I72+K72</f>
        <v>778</v>
      </c>
      <c r="I72" s="190">
        <v>778</v>
      </c>
      <c r="J72" s="190">
        <v>594</v>
      </c>
      <c r="K72" s="202"/>
      <c r="L72" s="8">
        <f>M72+O72</f>
        <v>18279</v>
      </c>
      <c r="M72" s="8">
        <f>E72+I72</f>
        <v>18279</v>
      </c>
      <c r="N72" s="8">
        <f>F72+J72</f>
        <v>13956</v>
      </c>
      <c r="O72" s="8">
        <f>G72+K72</f>
        <v>0</v>
      </c>
    </row>
    <row r="73" spans="1:15" ht="15" customHeight="1" x14ac:dyDescent="0.25">
      <c r="A73" s="29"/>
      <c r="B73" s="30"/>
      <c r="C73" s="55" t="s">
        <v>24</v>
      </c>
      <c r="D73" s="191">
        <f>SUM(D74:D75)</f>
        <v>13228</v>
      </c>
      <c r="E73" s="191">
        <f>SUM(E74:E75)</f>
        <v>13228</v>
      </c>
      <c r="F73" s="191">
        <f>SUM(F74:F75)</f>
        <v>9947</v>
      </c>
      <c r="G73" s="191">
        <f>SUM(G74:G75)</f>
        <v>0</v>
      </c>
      <c r="H73" s="195">
        <f>I73+K73</f>
        <v>1113</v>
      </c>
      <c r="I73" s="190">
        <f>SUM(I74:I75)</f>
        <v>1113</v>
      </c>
      <c r="J73" s="190">
        <f>SUM(J74:J75)</f>
        <v>860</v>
      </c>
      <c r="K73" s="202">
        <f>SUM(K74:K75)</f>
        <v>0</v>
      </c>
      <c r="L73" s="8">
        <f>SUM(L74:L75)</f>
        <v>14341</v>
      </c>
      <c r="M73" s="8">
        <f>SUM(M74:M75)</f>
        <v>14341</v>
      </c>
      <c r="N73" s="8">
        <f>SUM(N74:N75)</f>
        <v>10807</v>
      </c>
      <c r="O73" s="8">
        <f>SUM(O74:O75)</f>
        <v>0</v>
      </c>
    </row>
    <row r="74" spans="1:15" ht="15" hidden="1" customHeight="1" x14ac:dyDescent="0.25">
      <c r="A74" s="29"/>
      <c r="B74" s="505" t="s">
        <v>8</v>
      </c>
      <c r="C74" s="358"/>
      <c r="D74" s="191">
        <f>E74+G74</f>
        <v>13228</v>
      </c>
      <c r="E74" s="191">
        <v>13228</v>
      </c>
      <c r="F74" s="191">
        <v>9947</v>
      </c>
      <c r="G74" s="191"/>
      <c r="H74" s="195">
        <f>I74+K74</f>
        <v>0</v>
      </c>
      <c r="I74" s="190"/>
      <c r="J74" s="190"/>
      <c r="K74" s="202"/>
      <c r="L74" s="502">
        <f>M74+O74</f>
        <v>13228</v>
      </c>
      <c r="M74" s="500">
        <f>E74+I74</f>
        <v>13228</v>
      </c>
      <c r="N74" s="501">
        <f>F74+J74</f>
        <v>9947</v>
      </c>
      <c r="O74" s="500">
        <f>G74+K74</f>
        <v>0</v>
      </c>
    </row>
    <row r="75" spans="1:15" ht="15" customHeight="1" x14ac:dyDescent="0.25">
      <c r="A75" s="29"/>
      <c r="B75" s="509" t="s">
        <v>172</v>
      </c>
      <c r="C75" s="88"/>
      <c r="D75" s="191">
        <f>E75+G75</f>
        <v>0</v>
      </c>
      <c r="E75" s="191"/>
      <c r="F75" s="191"/>
      <c r="G75" s="191"/>
      <c r="H75" s="195">
        <f>I75+K75</f>
        <v>1113</v>
      </c>
      <c r="I75" s="190">
        <v>1113</v>
      </c>
      <c r="J75" s="190">
        <v>860</v>
      </c>
      <c r="K75" s="202"/>
      <c r="L75" s="8">
        <f>M75+O75</f>
        <v>1113</v>
      </c>
      <c r="M75" s="8">
        <f>E75+I75</f>
        <v>1113</v>
      </c>
      <c r="N75" s="8">
        <f>F75+J75</f>
        <v>860</v>
      </c>
      <c r="O75" s="8">
        <f>G75+K75</f>
        <v>0</v>
      </c>
    </row>
    <row r="76" spans="1:15" ht="15" customHeight="1" x14ac:dyDescent="0.25">
      <c r="A76" s="48" t="s">
        <v>86</v>
      </c>
      <c r="B76" s="19" t="s">
        <v>15</v>
      </c>
      <c r="C76" s="20"/>
      <c r="D76" s="191">
        <f>SUM(D77:D80)</f>
        <v>80808</v>
      </c>
      <c r="E76" s="191">
        <f>SUM(E77:E80)</f>
        <v>79908</v>
      </c>
      <c r="F76" s="191">
        <f>SUM(F77:F80)</f>
        <v>56001</v>
      </c>
      <c r="G76" s="191">
        <f>SUM(G77:G80)</f>
        <v>900</v>
      </c>
      <c r="H76" s="190">
        <f>SUM(H77:H80)</f>
        <v>2298</v>
      </c>
      <c r="I76" s="190">
        <f>SUM(I77:I80)</f>
        <v>-634</v>
      </c>
      <c r="J76" s="190">
        <f>SUM(J77:J80)</f>
        <v>-471</v>
      </c>
      <c r="K76" s="202">
        <f>SUM(K77:K80)</f>
        <v>2932</v>
      </c>
      <c r="L76" s="8">
        <f>SUM(L77:L80)</f>
        <v>83106</v>
      </c>
      <c r="M76" s="8">
        <f>SUM(M77:M80)</f>
        <v>79274</v>
      </c>
      <c r="N76" s="8">
        <f>SUM(N77:N80)</f>
        <v>55530</v>
      </c>
      <c r="O76" s="8">
        <f>SUM(O77:O80)</f>
        <v>3832</v>
      </c>
    </row>
    <row r="77" spans="1:15" ht="15" customHeight="1" x14ac:dyDescent="0.25">
      <c r="A77" s="66"/>
      <c r="B77" s="47"/>
      <c r="C77" s="20" t="s">
        <v>9</v>
      </c>
      <c r="D77" s="191">
        <f>E77+G77</f>
        <v>34614</v>
      </c>
      <c r="E77" s="191">
        <v>33714</v>
      </c>
      <c r="F77" s="191">
        <v>20955</v>
      </c>
      <c r="G77" s="191">
        <v>900</v>
      </c>
      <c r="H77" s="195">
        <f>I77+K77</f>
        <v>4137</v>
      </c>
      <c r="I77" s="190">
        <v>1205</v>
      </c>
      <c r="J77" s="190">
        <v>927</v>
      </c>
      <c r="K77" s="202">
        <v>2932</v>
      </c>
      <c r="L77" s="8">
        <f>M77+O77</f>
        <v>38751</v>
      </c>
      <c r="M77" s="8">
        <f>E77+I77</f>
        <v>34919</v>
      </c>
      <c r="N77" s="8">
        <f>F77+J77</f>
        <v>21882</v>
      </c>
      <c r="O77" s="8">
        <f>G77+K77</f>
        <v>3832</v>
      </c>
    </row>
    <row r="78" spans="1:15" ht="15" customHeight="1" x14ac:dyDescent="0.25">
      <c r="A78" s="66"/>
      <c r="B78" s="47"/>
      <c r="C78" s="20" t="s">
        <v>33</v>
      </c>
      <c r="D78" s="191">
        <f>E78+G78</f>
        <v>6729</v>
      </c>
      <c r="E78" s="191">
        <v>6729</v>
      </c>
      <c r="F78" s="191">
        <v>5137</v>
      </c>
      <c r="G78" s="191"/>
      <c r="H78" s="195">
        <f>I78+K78</f>
        <v>406</v>
      </c>
      <c r="I78" s="190">
        <v>406</v>
      </c>
      <c r="J78" s="190">
        <v>310</v>
      </c>
      <c r="K78" s="202"/>
      <c r="L78" s="8">
        <f>M78+O78</f>
        <v>7135</v>
      </c>
      <c r="M78" s="8">
        <f>E78+I78</f>
        <v>7135</v>
      </c>
      <c r="N78" s="8">
        <f>F78+J78</f>
        <v>5447</v>
      </c>
      <c r="O78" s="8">
        <f>G78+K78</f>
        <v>0</v>
      </c>
    </row>
    <row r="79" spans="1:15" ht="15" customHeight="1" x14ac:dyDescent="0.25">
      <c r="A79" s="66"/>
      <c r="B79" s="47"/>
      <c r="C79" s="20" t="s">
        <v>22</v>
      </c>
      <c r="D79" s="191">
        <f>E79+G79</f>
        <v>25954</v>
      </c>
      <c r="E79" s="191">
        <v>25954</v>
      </c>
      <c r="F79" s="191">
        <v>19815</v>
      </c>
      <c r="G79" s="191"/>
      <c r="H79" s="195">
        <f>I79+K79</f>
        <v>-2738</v>
      </c>
      <c r="I79" s="190">
        <v>-2738</v>
      </c>
      <c r="J79" s="190">
        <v>-2085</v>
      </c>
      <c r="K79" s="202"/>
      <c r="L79" s="8">
        <f>M79+O79</f>
        <v>23216</v>
      </c>
      <c r="M79" s="8">
        <f>E79+I79</f>
        <v>23216</v>
      </c>
      <c r="N79" s="8">
        <f>F79+J79</f>
        <v>17730</v>
      </c>
      <c r="O79" s="8">
        <f>G79+K79</f>
        <v>0</v>
      </c>
    </row>
    <row r="80" spans="1:15" ht="15" customHeight="1" x14ac:dyDescent="0.25">
      <c r="A80" s="508"/>
      <c r="B80" s="30"/>
      <c r="C80" s="55" t="s">
        <v>24</v>
      </c>
      <c r="D80" s="191">
        <f>SUM(D81:D82)</f>
        <v>13511</v>
      </c>
      <c r="E80" s="191">
        <f>SUM(E81:E82)</f>
        <v>13511</v>
      </c>
      <c r="F80" s="191">
        <f>SUM(F81:F82)</f>
        <v>10094</v>
      </c>
      <c r="G80" s="191">
        <f>SUM(G81:G82)</f>
        <v>0</v>
      </c>
      <c r="H80" s="195">
        <f>I80+K80</f>
        <v>493</v>
      </c>
      <c r="I80" s="190">
        <f>SUM(I81:I82)</f>
        <v>493</v>
      </c>
      <c r="J80" s="190">
        <f>SUM(J81:J82)</f>
        <v>377</v>
      </c>
      <c r="K80" s="202">
        <f>SUM(K81:K82)</f>
        <v>0</v>
      </c>
      <c r="L80" s="8">
        <f>SUM(L81:L82)</f>
        <v>14004</v>
      </c>
      <c r="M80" s="8">
        <f>SUM(M81:M82)</f>
        <v>14004</v>
      </c>
      <c r="N80" s="8">
        <f>SUM(N81:N82)</f>
        <v>10471</v>
      </c>
      <c r="O80" s="8">
        <f>SUM(O81:O82)</f>
        <v>0</v>
      </c>
    </row>
    <row r="81" spans="1:15" ht="15" hidden="1" customHeight="1" x14ac:dyDescent="0.25">
      <c r="A81" s="508"/>
      <c r="B81" s="505" t="s">
        <v>8</v>
      </c>
      <c r="C81" s="358"/>
      <c r="D81" s="191">
        <f>E81+G81</f>
        <v>13511</v>
      </c>
      <c r="E81" s="191">
        <v>13511</v>
      </c>
      <c r="F81" s="191">
        <v>10094</v>
      </c>
      <c r="G81" s="191"/>
      <c r="H81" s="195">
        <f>I81+K81</f>
        <v>0</v>
      </c>
      <c r="I81" s="190"/>
      <c r="J81" s="190"/>
      <c r="K81" s="202"/>
      <c r="L81" s="502">
        <f>M81+O81</f>
        <v>13511</v>
      </c>
      <c r="M81" s="500">
        <f>E81+I81</f>
        <v>13511</v>
      </c>
      <c r="N81" s="501">
        <f>F81+J81</f>
        <v>10094</v>
      </c>
      <c r="O81" s="500">
        <f>G81+K81</f>
        <v>0</v>
      </c>
    </row>
    <row r="82" spans="1:15" ht="15" customHeight="1" x14ac:dyDescent="0.25">
      <c r="A82" s="507"/>
      <c r="B82" s="65" t="s">
        <v>172</v>
      </c>
      <c r="C82" s="88"/>
      <c r="D82" s="191">
        <f>E82+G82</f>
        <v>0</v>
      </c>
      <c r="E82" s="191"/>
      <c r="F82" s="191"/>
      <c r="G82" s="191"/>
      <c r="H82" s="195">
        <f>I82+K82</f>
        <v>493</v>
      </c>
      <c r="I82" s="190">
        <v>493</v>
      </c>
      <c r="J82" s="190">
        <v>377</v>
      </c>
      <c r="K82" s="202"/>
      <c r="L82" s="8">
        <f>M82+O82</f>
        <v>493</v>
      </c>
      <c r="M82" s="8">
        <f>E82+I82</f>
        <v>493</v>
      </c>
      <c r="N82" s="8">
        <f>F82+J82</f>
        <v>377</v>
      </c>
      <c r="O82" s="8">
        <f>G82+K82</f>
        <v>0</v>
      </c>
    </row>
    <row r="83" spans="1:15" ht="15" customHeight="1" x14ac:dyDescent="0.25">
      <c r="A83" s="11" t="s">
        <v>87</v>
      </c>
      <c r="B83" s="12" t="s">
        <v>16</v>
      </c>
      <c r="C83" s="7"/>
      <c r="D83" s="191">
        <f>SUM(D84:D87)</f>
        <v>122847</v>
      </c>
      <c r="E83" s="191">
        <f>SUM(E84:E87)</f>
        <v>122847</v>
      </c>
      <c r="F83" s="191">
        <f>SUM(F84:F87)</f>
        <v>85670</v>
      </c>
      <c r="G83" s="191">
        <f>SUM(G84:G87)</f>
        <v>0</v>
      </c>
      <c r="H83" s="190">
        <f>SUM(H84:H87)</f>
        <v>1649</v>
      </c>
      <c r="I83" s="190">
        <f>SUM(I84:I87)</f>
        <v>1649</v>
      </c>
      <c r="J83" s="190">
        <f>SUM(J84:J87)</f>
        <v>2981</v>
      </c>
      <c r="K83" s="202">
        <f>SUM(K84:K87)</f>
        <v>0</v>
      </c>
      <c r="L83" s="8">
        <f>SUM(L84:L87)</f>
        <v>124496</v>
      </c>
      <c r="M83" s="8">
        <f>SUM(M84:M87)</f>
        <v>124496</v>
      </c>
      <c r="N83" s="8">
        <f>SUM(N84:N87)</f>
        <v>88651</v>
      </c>
      <c r="O83" s="8">
        <f>SUM(O84:O87)</f>
        <v>0</v>
      </c>
    </row>
    <row r="84" spans="1:15" ht="15" customHeight="1" x14ac:dyDescent="0.25">
      <c r="A84" s="11"/>
      <c r="C84" s="7" t="s">
        <v>9</v>
      </c>
      <c r="D84" s="191">
        <f>E84+G84</f>
        <v>57732</v>
      </c>
      <c r="E84" s="191">
        <v>57732</v>
      </c>
      <c r="F84" s="191">
        <v>36109</v>
      </c>
      <c r="G84" s="191"/>
      <c r="H84" s="195">
        <f>I84+K84</f>
        <v>-1263</v>
      </c>
      <c r="I84" s="190">
        <v>-1263</v>
      </c>
      <c r="J84" s="190">
        <v>764</v>
      </c>
      <c r="K84" s="202"/>
      <c r="L84" s="8">
        <f>M84+O84</f>
        <v>56469</v>
      </c>
      <c r="M84" s="8">
        <f>E84+I84</f>
        <v>56469</v>
      </c>
      <c r="N84" s="8">
        <f>F84+J84</f>
        <v>36873</v>
      </c>
      <c r="O84" s="8">
        <f>G84+K84</f>
        <v>0</v>
      </c>
    </row>
    <row r="85" spans="1:15" ht="15" customHeight="1" x14ac:dyDescent="0.25">
      <c r="A85" s="11"/>
      <c r="C85" s="7" t="s">
        <v>33</v>
      </c>
      <c r="D85" s="191">
        <f>E85+G85</f>
        <v>11102</v>
      </c>
      <c r="E85" s="191">
        <v>11102</v>
      </c>
      <c r="F85" s="191">
        <v>8476</v>
      </c>
      <c r="G85" s="191"/>
      <c r="H85" s="195">
        <f>I85+K85</f>
        <v>260</v>
      </c>
      <c r="I85" s="190">
        <v>260</v>
      </c>
      <c r="J85" s="190">
        <v>204</v>
      </c>
      <c r="K85" s="202"/>
      <c r="L85" s="8">
        <f>M85+O85</f>
        <v>11362</v>
      </c>
      <c r="M85" s="8">
        <f>E85+I85</f>
        <v>11362</v>
      </c>
      <c r="N85" s="8">
        <f>F85+J85</f>
        <v>8680</v>
      </c>
      <c r="O85" s="8">
        <f>G85+K85</f>
        <v>0</v>
      </c>
    </row>
    <row r="86" spans="1:15" ht="15" customHeight="1" x14ac:dyDescent="0.25">
      <c r="A86" s="11"/>
      <c r="C86" s="7" t="s">
        <v>22</v>
      </c>
      <c r="D86" s="191">
        <f>E86+G86</f>
        <v>37758</v>
      </c>
      <c r="E86" s="191">
        <v>37758</v>
      </c>
      <c r="F86" s="191">
        <v>28827</v>
      </c>
      <c r="G86" s="191"/>
      <c r="H86" s="195">
        <f>I86+K86</f>
        <v>1003</v>
      </c>
      <c r="I86" s="190">
        <v>1003</v>
      </c>
      <c r="J86" s="190">
        <v>771</v>
      </c>
      <c r="K86" s="202"/>
      <c r="L86" s="8">
        <f>M86+O86</f>
        <v>38761</v>
      </c>
      <c r="M86" s="8">
        <f>E86+I86</f>
        <v>38761</v>
      </c>
      <c r="N86" s="8">
        <f>F86+J86</f>
        <v>29598</v>
      </c>
      <c r="O86" s="8">
        <f>G86+K86</f>
        <v>0</v>
      </c>
    </row>
    <row r="87" spans="1:15" ht="15" customHeight="1" x14ac:dyDescent="0.25">
      <c r="A87" s="29"/>
      <c r="B87" s="50"/>
      <c r="C87" s="51" t="s">
        <v>24</v>
      </c>
      <c r="D87" s="191">
        <f>SUM(D88:D89)</f>
        <v>16255</v>
      </c>
      <c r="E87" s="191">
        <f>SUM(E88:E89)</f>
        <v>16255</v>
      </c>
      <c r="F87" s="191">
        <f>SUM(F88:F89)</f>
        <v>12258</v>
      </c>
      <c r="G87" s="191">
        <f>SUM(G88:G89)</f>
        <v>0</v>
      </c>
      <c r="H87" s="195">
        <f>I87+K87</f>
        <v>1649</v>
      </c>
      <c r="I87" s="190">
        <f>SUM(I88:I89)</f>
        <v>1649</v>
      </c>
      <c r="J87" s="190">
        <f>SUM(J88:J89)</f>
        <v>1242</v>
      </c>
      <c r="K87" s="202">
        <f>SUM(K88:K89)</f>
        <v>0</v>
      </c>
      <c r="L87" s="8">
        <f>SUM(L88:L89)</f>
        <v>17904</v>
      </c>
      <c r="M87" s="8">
        <f>SUM(M88:M89)</f>
        <v>17904</v>
      </c>
      <c r="N87" s="8">
        <f>SUM(N88:N89)</f>
        <v>13500</v>
      </c>
      <c r="O87" s="8">
        <f>SUM(O88:O89)</f>
        <v>0</v>
      </c>
    </row>
    <row r="88" spans="1:15" ht="15" hidden="1" customHeight="1" x14ac:dyDescent="0.25">
      <c r="A88" s="29"/>
      <c r="B88" s="505" t="s">
        <v>8</v>
      </c>
      <c r="C88" s="358"/>
      <c r="D88" s="191">
        <f>E88+G88</f>
        <v>16255</v>
      </c>
      <c r="E88" s="191">
        <v>16255</v>
      </c>
      <c r="F88" s="191">
        <v>12258</v>
      </c>
      <c r="G88" s="191"/>
      <c r="H88" s="195">
        <f>I88+K88</f>
        <v>0</v>
      </c>
      <c r="I88" s="190"/>
      <c r="J88" s="190"/>
      <c r="K88" s="202"/>
      <c r="L88" s="502">
        <f>M88+O88</f>
        <v>16255</v>
      </c>
      <c r="M88" s="500">
        <f>E88+I88</f>
        <v>16255</v>
      </c>
      <c r="N88" s="501">
        <f>F88+J88</f>
        <v>12258</v>
      </c>
      <c r="O88" s="500">
        <f>G88+K88</f>
        <v>0</v>
      </c>
    </row>
    <row r="89" spans="1:15" ht="15" customHeight="1" x14ac:dyDescent="0.25">
      <c r="A89" s="29"/>
      <c r="B89" s="65" t="s">
        <v>172</v>
      </c>
      <c r="C89" s="88"/>
      <c r="D89" s="191"/>
      <c r="E89" s="191"/>
      <c r="F89" s="191"/>
      <c r="G89" s="191"/>
      <c r="H89" s="195">
        <f>I89+K89</f>
        <v>1649</v>
      </c>
      <c r="I89" s="190">
        <v>1649</v>
      </c>
      <c r="J89" s="190">
        <v>1242</v>
      </c>
      <c r="K89" s="202"/>
      <c r="L89" s="8">
        <f>M89+O89</f>
        <v>1649</v>
      </c>
      <c r="M89" s="8">
        <f>E89+I89</f>
        <v>1649</v>
      </c>
      <c r="N89" s="8">
        <f>F89+J89</f>
        <v>1242</v>
      </c>
      <c r="O89" s="8">
        <f>G89+K89</f>
        <v>0</v>
      </c>
    </row>
    <row r="90" spans="1:15" ht="15" customHeight="1" x14ac:dyDescent="0.25">
      <c r="A90" s="5" t="s">
        <v>88</v>
      </c>
      <c r="B90" s="6" t="s">
        <v>17</v>
      </c>
      <c r="C90" s="7"/>
      <c r="D90" s="191">
        <f>SUM(D91:D94)</f>
        <v>72599</v>
      </c>
      <c r="E90" s="191">
        <f>SUM(E91:E94)</f>
        <v>72599</v>
      </c>
      <c r="F90" s="191">
        <f>SUM(F91:F94)</f>
        <v>50445</v>
      </c>
      <c r="G90" s="191">
        <f>SUM(G91:G94)</f>
        <v>0</v>
      </c>
      <c r="H90" s="190">
        <f>SUM(H91:H94)</f>
        <v>3170</v>
      </c>
      <c r="I90" s="190">
        <f>SUM(I91:I94)</f>
        <v>3170</v>
      </c>
      <c r="J90" s="190">
        <f>SUM(J91:J94)</f>
        <v>2921</v>
      </c>
      <c r="K90" s="202">
        <f>SUM(K91:K94)</f>
        <v>0</v>
      </c>
      <c r="L90" s="8">
        <f>SUM(L91:L94)</f>
        <v>75769</v>
      </c>
      <c r="M90" s="8">
        <f>SUM(M91:M94)</f>
        <v>75769</v>
      </c>
      <c r="N90" s="8">
        <f>SUM(N91:N94)</f>
        <v>53366</v>
      </c>
      <c r="O90" s="8">
        <f>SUM(O91:O94)</f>
        <v>0</v>
      </c>
    </row>
    <row r="91" spans="1:15" ht="15" customHeight="1" x14ac:dyDescent="0.25">
      <c r="A91" s="11"/>
      <c r="C91" s="7" t="s">
        <v>9</v>
      </c>
      <c r="D91" s="191">
        <f>E91+G91</f>
        <v>35817</v>
      </c>
      <c r="E91" s="191">
        <v>35817</v>
      </c>
      <c r="F91" s="191">
        <v>22585</v>
      </c>
      <c r="G91" s="191"/>
      <c r="H91" s="195">
        <f>I91+K91</f>
        <v>-660</v>
      </c>
      <c r="I91" s="190">
        <v>-660</v>
      </c>
      <c r="J91" s="190"/>
      <c r="K91" s="202"/>
      <c r="L91" s="8">
        <f>M91+O91</f>
        <v>35157</v>
      </c>
      <c r="M91" s="8">
        <f>E91+I91</f>
        <v>35157</v>
      </c>
      <c r="N91" s="8">
        <f>F91+J91</f>
        <v>22585</v>
      </c>
      <c r="O91" s="8">
        <f>G91+K91</f>
        <v>0</v>
      </c>
    </row>
    <row r="92" spans="1:15" ht="15" customHeight="1" x14ac:dyDescent="0.25">
      <c r="A92" s="11"/>
      <c r="C92" s="7" t="s">
        <v>33</v>
      </c>
      <c r="D92" s="191">
        <f>E92+G92</f>
        <v>2148</v>
      </c>
      <c r="E92" s="191">
        <v>2148</v>
      </c>
      <c r="F92" s="191">
        <v>1640</v>
      </c>
      <c r="G92" s="191"/>
      <c r="H92" s="195">
        <f>I92+K92</f>
        <v>142</v>
      </c>
      <c r="I92" s="190">
        <v>142</v>
      </c>
      <c r="J92" s="190">
        <v>108</v>
      </c>
      <c r="K92" s="202"/>
      <c r="L92" s="8">
        <f>M92+O92</f>
        <v>2290</v>
      </c>
      <c r="M92" s="8">
        <f>E92+I92</f>
        <v>2290</v>
      </c>
      <c r="N92" s="8">
        <f>F92+J92</f>
        <v>1748</v>
      </c>
      <c r="O92" s="8">
        <f>G92+K92</f>
        <v>0</v>
      </c>
    </row>
    <row r="93" spans="1:15" ht="15" customHeight="1" x14ac:dyDescent="0.25">
      <c r="A93" s="11"/>
      <c r="C93" s="7" t="s">
        <v>22</v>
      </c>
      <c r="D93" s="191">
        <f>E93+G93</f>
        <v>21149</v>
      </c>
      <c r="E93" s="191">
        <v>21149</v>
      </c>
      <c r="F93" s="191">
        <v>16146</v>
      </c>
      <c r="G93" s="191"/>
      <c r="H93" s="195">
        <f>I93+K93</f>
        <v>2303</v>
      </c>
      <c r="I93" s="190">
        <v>2303</v>
      </c>
      <c r="J93" s="190">
        <v>1758</v>
      </c>
      <c r="K93" s="202"/>
      <c r="L93" s="8">
        <f>M93+O93</f>
        <v>23452</v>
      </c>
      <c r="M93" s="8">
        <f>E93+I93</f>
        <v>23452</v>
      </c>
      <c r="N93" s="8">
        <f>F93+J93</f>
        <v>17904</v>
      </c>
      <c r="O93" s="8">
        <f>G93+K93</f>
        <v>0</v>
      </c>
    </row>
    <row r="94" spans="1:15" ht="15" customHeight="1" x14ac:dyDescent="0.25">
      <c r="A94" s="29"/>
      <c r="B94" s="50"/>
      <c r="C94" s="51" t="s">
        <v>24</v>
      </c>
      <c r="D94" s="191">
        <f>SUM(D95:D96)</f>
        <v>13485</v>
      </c>
      <c r="E94" s="191">
        <f>SUM(E95:E96)</f>
        <v>13485</v>
      </c>
      <c r="F94" s="191">
        <f>SUM(F95:F96)</f>
        <v>10074</v>
      </c>
      <c r="G94" s="191">
        <f>SUM(G95:G96)</f>
        <v>0</v>
      </c>
      <c r="H94" s="195">
        <f>I94+K94</f>
        <v>1385</v>
      </c>
      <c r="I94" s="190">
        <f>SUM(I95:I96)</f>
        <v>1385</v>
      </c>
      <c r="J94" s="190">
        <f>SUM(J95:J96)</f>
        <v>1055</v>
      </c>
      <c r="K94" s="202">
        <f>SUM(K95:K96)</f>
        <v>0</v>
      </c>
      <c r="L94" s="8">
        <f>SUM(L95:L96)</f>
        <v>14870</v>
      </c>
      <c r="M94" s="8">
        <f>SUM(M95:M96)</f>
        <v>14870</v>
      </c>
      <c r="N94" s="8">
        <f>SUM(N95:N96)</f>
        <v>11129</v>
      </c>
      <c r="O94" s="8">
        <f>SUM(O95:O96)</f>
        <v>0</v>
      </c>
    </row>
    <row r="95" spans="1:15" ht="15" hidden="1" customHeight="1" x14ac:dyDescent="0.25">
      <c r="A95" s="29"/>
      <c r="B95" s="505" t="s">
        <v>8</v>
      </c>
      <c r="C95" s="358"/>
      <c r="D95" s="191">
        <f>E95+G95</f>
        <v>13485</v>
      </c>
      <c r="E95" s="191">
        <v>13485</v>
      </c>
      <c r="F95" s="191">
        <v>10074</v>
      </c>
      <c r="G95" s="191"/>
      <c r="H95" s="195">
        <f>I95+K95</f>
        <v>0</v>
      </c>
      <c r="I95" s="190"/>
      <c r="J95" s="190"/>
      <c r="K95" s="202"/>
      <c r="L95" s="502">
        <f>M95+O95</f>
        <v>13485</v>
      </c>
      <c r="M95" s="500">
        <f>E95+I95</f>
        <v>13485</v>
      </c>
      <c r="N95" s="501">
        <f>F95+J95</f>
        <v>10074</v>
      </c>
      <c r="O95" s="500">
        <f>G95+K95</f>
        <v>0</v>
      </c>
    </row>
    <row r="96" spans="1:15" ht="15" customHeight="1" x14ac:dyDescent="0.25">
      <c r="A96" s="29"/>
      <c r="B96" s="65" t="s">
        <v>172</v>
      </c>
      <c r="C96" s="88"/>
      <c r="D96" s="191"/>
      <c r="E96" s="191"/>
      <c r="F96" s="191"/>
      <c r="G96" s="191"/>
      <c r="H96" s="195">
        <f>I96+K96</f>
        <v>1385</v>
      </c>
      <c r="I96" s="190">
        <v>1385</v>
      </c>
      <c r="J96" s="190">
        <v>1055</v>
      </c>
      <c r="K96" s="202"/>
      <c r="L96" s="8">
        <f>M96+O96</f>
        <v>1385</v>
      </c>
      <c r="M96" s="8">
        <f>E96+I96</f>
        <v>1385</v>
      </c>
      <c r="N96" s="8">
        <f>F96+J96</f>
        <v>1055</v>
      </c>
      <c r="O96" s="8">
        <f>G96+K96</f>
        <v>0</v>
      </c>
    </row>
    <row r="97" spans="1:17" ht="15" customHeight="1" x14ac:dyDescent="0.25">
      <c r="A97" s="5" t="s">
        <v>89</v>
      </c>
      <c r="B97" s="6" t="s">
        <v>18</v>
      </c>
      <c r="C97" s="7"/>
      <c r="D97" s="191">
        <f>SUM(D98:D101)</f>
        <v>59161</v>
      </c>
      <c r="E97" s="191">
        <f>SUM(E98:E101)</f>
        <v>59161</v>
      </c>
      <c r="F97" s="191">
        <f>SUM(F98:F101)</f>
        <v>42366</v>
      </c>
      <c r="G97" s="191">
        <f>SUM(G98:G101)</f>
        <v>0</v>
      </c>
      <c r="H97" s="190">
        <f>SUM(H98:H101)</f>
        <v>-1809</v>
      </c>
      <c r="I97" s="190">
        <f>SUM(I98:I101)</f>
        <v>-1809</v>
      </c>
      <c r="J97" s="190">
        <f>SUM(J98:J101)</f>
        <v>-1552</v>
      </c>
      <c r="K97" s="202">
        <f>SUM(K98:K101)</f>
        <v>0</v>
      </c>
      <c r="L97" s="8">
        <f>SUM(L98:L101)</f>
        <v>57352</v>
      </c>
      <c r="M97" s="8">
        <f>SUM(M98:M101)</f>
        <v>57352</v>
      </c>
      <c r="N97" s="8">
        <f>SUM(N98:N101)</f>
        <v>40814</v>
      </c>
      <c r="O97" s="8">
        <f>SUM(O98:O101)</f>
        <v>0</v>
      </c>
    </row>
    <row r="98" spans="1:17" ht="15" customHeight="1" x14ac:dyDescent="0.25">
      <c r="A98" s="11"/>
      <c r="C98" s="7" t="s">
        <v>9</v>
      </c>
      <c r="D98" s="191">
        <f>E98+G98</f>
        <v>25792</v>
      </c>
      <c r="E98" s="191">
        <v>25792</v>
      </c>
      <c r="F98" s="191">
        <v>16935</v>
      </c>
      <c r="G98" s="191"/>
      <c r="H98" s="195">
        <f>I98+K98</f>
        <v>1775</v>
      </c>
      <c r="I98" s="190">
        <v>1775</v>
      </c>
      <c r="J98" s="190">
        <v>1171</v>
      </c>
      <c r="K98" s="202"/>
      <c r="L98" s="8">
        <f>M98+O98</f>
        <v>27567</v>
      </c>
      <c r="M98" s="8">
        <f>E98+I98</f>
        <v>27567</v>
      </c>
      <c r="N98" s="8">
        <f>F98+J98</f>
        <v>18106</v>
      </c>
      <c r="O98" s="8">
        <f>G98+K98</f>
        <v>0</v>
      </c>
    </row>
    <row r="99" spans="1:17" ht="15" customHeight="1" x14ac:dyDescent="0.25">
      <c r="A99" s="11"/>
      <c r="C99" s="7" t="s">
        <v>33</v>
      </c>
      <c r="D99" s="191">
        <f>E99+G99</f>
        <v>2265</v>
      </c>
      <c r="E99" s="191">
        <v>2265</v>
      </c>
      <c r="F99" s="191">
        <v>1729</v>
      </c>
      <c r="G99" s="191"/>
      <c r="H99" s="195">
        <f>I99+K99</f>
        <v>179</v>
      </c>
      <c r="I99" s="190">
        <v>179</v>
      </c>
      <c r="J99" s="190">
        <v>136</v>
      </c>
      <c r="K99" s="202"/>
      <c r="L99" s="8">
        <f>M99+O99</f>
        <v>2444</v>
      </c>
      <c r="M99" s="8">
        <f>E99+I99</f>
        <v>2444</v>
      </c>
      <c r="N99" s="8">
        <f>F99+J99</f>
        <v>1865</v>
      </c>
      <c r="O99" s="8">
        <f>G99+K99</f>
        <v>0</v>
      </c>
    </row>
    <row r="100" spans="1:17" ht="15" customHeight="1" x14ac:dyDescent="0.25">
      <c r="A100" s="11"/>
      <c r="C100" s="7" t="s">
        <v>22</v>
      </c>
      <c r="D100" s="191">
        <f>E100+G100</f>
        <v>21140</v>
      </c>
      <c r="E100" s="191">
        <v>21140</v>
      </c>
      <c r="F100" s="191">
        <v>16139</v>
      </c>
      <c r="G100" s="191"/>
      <c r="H100" s="195">
        <f>I100+K100</f>
        <v>-560</v>
      </c>
      <c r="I100" s="190">
        <v>-560</v>
      </c>
      <c r="J100" s="190">
        <v>-422</v>
      </c>
      <c r="K100" s="202"/>
      <c r="L100" s="8">
        <f>M100+O100</f>
        <v>20580</v>
      </c>
      <c r="M100" s="8">
        <f>E100+I100</f>
        <v>20580</v>
      </c>
      <c r="N100" s="8">
        <f>F100+J100</f>
        <v>15717</v>
      </c>
      <c r="O100" s="8">
        <f>G100+K100</f>
        <v>0</v>
      </c>
    </row>
    <row r="101" spans="1:17" ht="15" customHeight="1" x14ac:dyDescent="0.25">
      <c r="A101" s="29"/>
      <c r="B101" s="50"/>
      <c r="C101" s="51" t="s">
        <v>24</v>
      </c>
      <c r="D101" s="191">
        <f>E101+G101</f>
        <v>9964</v>
      </c>
      <c r="E101" s="191">
        <v>9964</v>
      </c>
      <c r="F101" s="191">
        <v>7563</v>
      </c>
      <c r="G101" s="191"/>
      <c r="H101" s="195">
        <f>I101+K101</f>
        <v>-3203</v>
      </c>
      <c r="I101" s="190">
        <v>-3203</v>
      </c>
      <c r="J101" s="190">
        <v>-2437</v>
      </c>
      <c r="K101" s="202"/>
      <c r="L101" s="8">
        <f>M101+O101</f>
        <v>6761</v>
      </c>
      <c r="M101" s="8">
        <f>E101+I101</f>
        <v>6761</v>
      </c>
      <c r="N101" s="8">
        <f>F101+J101</f>
        <v>5126</v>
      </c>
      <c r="O101" s="8">
        <f>G101+K101</f>
        <v>0</v>
      </c>
    </row>
    <row r="102" spans="1:17" ht="15" customHeight="1" x14ac:dyDescent="0.25">
      <c r="A102" s="5" t="s">
        <v>90</v>
      </c>
      <c r="B102" s="6" t="s">
        <v>19</v>
      </c>
      <c r="C102" s="7"/>
      <c r="D102" s="191">
        <f>SUM(D103:D105)</f>
        <v>141793</v>
      </c>
      <c r="E102" s="191">
        <f>SUM(E103:E105)</f>
        <v>138793</v>
      </c>
      <c r="F102" s="191">
        <f>SUM(F103:F105)</f>
        <v>88500</v>
      </c>
      <c r="G102" s="191">
        <f>SUM(G103:G105)</f>
        <v>3000</v>
      </c>
      <c r="H102" s="190">
        <f>SUM(H103:H105)</f>
        <v>-3755</v>
      </c>
      <c r="I102" s="190">
        <f>SUM(I103:I105)</f>
        <v>-4755</v>
      </c>
      <c r="J102" s="190">
        <f>SUM(J103:J105)</f>
        <v>-2835</v>
      </c>
      <c r="K102" s="202">
        <f>SUM(K103:K105)</f>
        <v>1000</v>
      </c>
      <c r="L102" s="8">
        <f>SUM(L103:L105)</f>
        <v>138038</v>
      </c>
      <c r="M102" s="8">
        <f>SUM(M103:M105)</f>
        <v>134038</v>
      </c>
      <c r="N102" s="8">
        <f>SUM(N103:N105)</f>
        <v>85665</v>
      </c>
      <c r="O102" s="8">
        <f>SUM(O103:O105)</f>
        <v>4000</v>
      </c>
    </row>
    <row r="103" spans="1:17" ht="15" customHeight="1" x14ac:dyDescent="0.25">
      <c r="A103" s="11"/>
      <c r="C103" s="7" t="s">
        <v>9</v>
      </c>
      <c r="D103" s="191">
        <f>E103+G103</f>
        <v>99367</v>
      </c>
      <c r="E103" s="191">
        <v>96367</v>
      </c>
      <c r="F103" s="191">
        <v>56109</v>
      </c>
      <c r="G103" s="191">
        <v>3000</v>
      </c>
      <c r="H103" s="195">
        <f>I103+K103</f>
        <v>3796</v>
      </c>
      <c r="I103" s="190">
        <v>2796</v>
      </c>
      <c r="J103" s="190">
        <v>2902</v>
      </c>
      <c r="K103" s="202">
        <v>1000</v>
      </c>
      <c r="L103" s="8">
        <f>M103+O103</f>
        <v>103163</v>
      </c>
      <c r="M103" s="8">
        <f>E103+I103</f>
        <v>99163</v>
      </c>
      <c r="N103" s="8">
        <f>F103+J103</f>
        <v>59011</v>
      </c>
      <c r="O103" s="8">
        <f>G103+K103</f>
        <v>4000</v>
      </c>
    </row>
    <row r="104" spans="1:17" ht="15" customHeight="1" x14ac:dyDescent="0.25">
      <c r="A104" s="11"/>
      <c r="C104" s="7" t="s">
        <v>33</v>
      </c>
      <c r="D104" s="191">
        <f>E104+G104</f>
        <v>13258</v>
      </c>
      <c r="E104" s="191">
        <v>13258</v>
      </c>
      <c r="F104" s="191">
        <v>10122</v>
      </c>
      <c r="G104" s="191"/>
      <c r="H104" s="195">
        <f>I104+K104</f>
        <v>36</v>
      </c>
      <c r="I104" s="190">
        <v>36</v>
      </c>
      <c r="J104" s="190">
        <v>33</v>
      </c>
      <c r="K104" s="202"/>
      <c r="L104" s="8">
        <f>M104+O104</f>
        <v>13294</v>
      </c>
      <c r="M104" s="8">
        <f>E104+I104</f>
        <v>13294</v>
      </c>
      <c r="N104" s="8">
        <f>F104+J104</f>
        <v>10155</v>
      </c>
      <c r="O104" s="8">
        <f>G104+K104</f>
        <v>0</v>
      </c>
    </row>
    <row r="105" spans="1:17" ht="15" customHeight="1" x14ac:dyDescent="0.25">
      <c r="A105" s="11"/>
      <c r="C105" s="7" t="s">
        <v>22</v>
      </c>
      <c r="D105" s="191">
        <f>E105+G105</f>
        <v>29168</v>
      </c>
      <c r="E105" s="191">
        <v>29168</v>
      </c>
      <c r="F105" s="191">
        <v>22269</v>
      </c>
      <c r="G105" s="191"/>
      <c r="H105" s="195">
        <f>I105+K105</f>
        <v>-7587</v>
      </c>
      <c r="I105" s="190">
        <v>-7587</v>
      </c>
      <c r="J105" s="190">
        <v>-5770</v>
      </c>
      <c r="K105" s="202"/>
      <c r="L105" s="8">
        <f>M105+O105</f>
        <v>21581</v>
      </c>
      <c r="M105" s="8">
        <f>E105+I105</f>
        <v>21581</v>
      </c>
      <c r="N105" s="8">
        <f>F105+J105</f>
        <v>16499</v>
      </c>
      <c r="O105" s="8">
        <f>G105+K105</f>
        <v>0</v>
      </c>
    </row>
    <row r="106" spans="1:17" ht="30" x14ac:dyDescent="0.25">
      <c r="A106" s="9" t="s">
        <v>91</v>
      </c>
      <c r="B106" s="218" t="s">
        <v>26</v>
      </c>
      <c r="C106" s="7" t="s">
        <v>9</v>
      </c>
      <c r="D106" s="191">
        <f>E106+G106</f>
        <v>1305518</v>
      </c>
      <c r="E106" s="191">
        <v>245504</v>
      </c>
      <c r="F106" s="191"/>
      <c r="G106" s="191">
        <v>1060014</v>
      </c>
      <c r="H106" s="195">
        <f>I106+K106</f>
        <v>0</v>
      </c>
      <c r="I106" s="190"/>
      <c r="J106" s="190"/>
      <c r="K106" s="202"/>
      <c r="L106" s="8">
        <f>M106+O106</f>
        <v>1305518</v>
      </c>
      <c r="M106" s="8">
        <f>E106+I106</f>
        <v>245504</v>
      </c>
      <c r="N106" s="8">
        <f>F106+J106</f>
        <v>0</v>
      </c>
      <c r="O106" s="8">
        <f>G106+K106</f>
        <v>1060014</v>
      </c>
    </row>
    <row r="107" spans="1:17" ht="15" customHeight="1" x14ac:dyDescent="0.25">
      <c r="A107" s="11" t="s">
        <v>92</v>
      </c>
      <c r="B107" s="16" t="s">
        <v>186</v>
      </c>
      <c r="C107" s="51" t="s">
        <v>21</v>
      </c>
      <c r="D107" s="191">
        <f>E107+G107</f>
        <v>13085</v>
      </c>
      <c r="E107" s="191"/>
      <c r="F107" s="191"/>
      <c r="G107" s="191">
        <v>13085</v>
      </c>
      <c r="H107" s="195">
        <f>I107+K107</f>
        <v>0</v>
      </c>
      <c r="I107" s="190"/>
      <c r="J107" s="190"/>
      <c r="K107" s="202"/>
      <c r="L107" s="8">
        <f>M107+O107</f>
        <v>13085</v>
      </c>
      <c r="M107" s="8">
        <f>E107+I107</f>
        <v>0</v>
      </c>
      <c r="N107" s="8">
        <f>F107+J107</f>
        <v>0</v>
      </c>
      <c r="O107" s="8">
        <f>G107+K107</f>
        <v>13085</v>
      </c>
    </row>
    <row r="108" spans="1:17" ht="15.95" customHeight="1" x14ac:dyDescent="0.25">
      <c r="A108" s="60" t="s">
        <v>93</v>
      </c>
      <c r="B108" s="153" t="s">
        <v>190</v>
      </c>
      <c r="C108" s="217"/>
      <c r="D108" s="211">
        <f>D26+D27+D34+D42+D49+D55+D62+D69+D76+D83+D90+D97+D102+D106+D107</f>
        <v>5255906</v>
      </c>
      <c r="E108" s="211">
        <f>E26+E27+E34+E42+E49+E55+E62+E69+E76+E83+E90+E97+E102+E106+E107</f>
        <v>4002288</v>
      </c>
      <c r="F108" s="211">
        <f>F26+F27+F34+F42+F49+F55+F62+F69+F76+F83+F90+F97+F102+F106+F107</f>
        <v>2016390</v>
      </c>
      <c r="G108" s="211">
        <f>G26+G27+G34+G42+G49+G55+G62+G69+G76+G83+G90+G97+G102+G106+G107</f>
        <v>1253618</v>
      </c>
      <c r="H108" s="210">
        <f>H26+H27+H34+H42+H49+H55+H62+H69+H76+H83+H90+H97+H102+H106+H107</f>
        <v>125009</v>
      </c>
      <c r="I108" s="210">
        <f>I26+I27+I34+I42+I49+I55+I62+I69+I76+I83+I90+I97+I102+I106+I107</f>
        <v>96099</v>
      </c>
      <c r="J108" s="210">
        <f>J26+J27+J34+J42+J49+J55+J62+J69+J76+J83+J90+J97+J102+J106+J107</f>
        <v>5222</v>
      </c>
      <c r="K108" s="209">
        <f>K26+K27+K34+K42+K49+K55+K62+K69+K76+K83+K90+K97+K102+K106+K107</f>
        <v>28910</v>
      </c>
      <c r="L108" s="33">
        <f>L26+L27+L34+L42+L49+L55+L62+L69+L76+L83+L90+L97+L102+L106+L107</f>
        <v>5380915</v>
      </c>
      <c r="M108" s="33">
        <f>M26+M27+M34+M42+M49+M55+M62+M69+M76+M83+M90+M97+M102+M106+M107</f>
        <v>4098387</v>
      </c>
      <c r="N108" s="33">
        <f>N26+N27+N34+N42+N49+N55+N62+N69+N76+N83+N90+N97+N102+N106+N107</f>
        <v>2021612</v>
      </c>
      <c r="O108" s="33">
        <f>O26+O27+O34+O42+O49+O55+O62+O69+O76+O83+O90+O97+O102+O106+O107</f>
        <v>1282528</v>
      </c>
    </row>
    <row r="109" spans="1:17" s="24" customFormat="1" ht="15.95" customHeight="1" x14ac:dyDescent="0.25">
      <c r="A109" s="61"/>
      <c r="B109" s="68" t="s">
        <v>172</v>
      </c>
      <c r="C109" s="15"/>
      <c r="D109" s="215">
        <f>D30+D41+D48+D61+D68+D75+D82+D89+D96</f>
        <v>0</v>
      </c>
      <c r="E109" s="215">
        <f>E30+E41+E48+E61+E68+E75+E82+E89+E96</f>
        <v>0</v>
      </c>
      <c r="F109" s="215">
        <f>F30+F41+F48+F61+F68+F75+F82+F89+F96</f>
        <v>0</v>
      </c>
      <c r="G109" s="215">
        <f>G30+G41+G48+G61+G68+G75+G82+G89+G96</f>
        <v>0</v>
      </c>
      <c r="H109" s="214">
        <f>H30+H41+H48+H61+H68+H75+H82+H89+H96</f>
        <v>36298</v>
      </c>
      <c r="I109" s="214">
        <f>I30+I41+I48+I61+I68+I75+I82+I89+I96</f>
        <v>8298</v>
      </c>
      <c r="J109" s="214">
        <f>J30+J41+J48+J61+J68+J75+J82+J89+J96</f>
        <v>6420</v>
      </c>
      <c r="K109" s="213">
        <f>K30+K41+K48+K61+K68+K75+K82+K89+K96</f>
        <v>28000</v>
      </c>
      <c r="L109" s="69">
        <f>L30+L41+L48+L61+L68+L75+L82+L89+L96</f>
        <v>36298</v>
      </c>
      <c r="M109" s="69">
        <f>M30+M41+M48+M61+M68+M75+M82+M89+M96</f>
        <v>8298</v>
      </c>
      <c r="N109" s="69">
        <f>N30+N41+N48+N61+N68+N75+N82+N89+N96</f>
        <v>6420</v>
      </c>
      <c r="O109" s="69">
        <f>O30+O41+O48+O61+O68+O75+O82+O89+O96</f>
        <v>28000</v>
      </c>
      <c r="P109" s="2"/>
      <c r="Q109" s="2"/>
    </row>
    <row r="110" spans="1:17" ht="15.95" customHeight="1" x14ac:dyDescent="0.25">
      <c r="A110" s="66" t="s">
        <v>94</v>
      </c>
      <c r="B110" s="445" t="s">
        <v>65</v>
      </c>
      <c r="C110" s="445"/>
      <c r="D110" s="445"/>
      <c r="E110" s="445"/>
      <c r="F110" s="445"/>
      <c r="G110" s="445"/>
      <c r="H110" s="445"/>
      <c r="I110" s="445"/>
      <c r="J110" s="445"/>
      <c r="K110" s="445"/>
      <c r="L110" s="445"/>
      <c r="M110" s="445"/>
      <c r="N110" s="445"/>
      <c r="O110" s="445"/>
    </row>
    <row r="111" spans="1:17" ht="15" customHeight="1" x14ac:dyDescent="0.25">
      <c r="A111" s="5" t="s">
        <v>95</v>
      </c>
      <c r="B111" s="47" t="s">
        <v>20</v>
      </c>
      <c r="C111" s="208"/>
      <c r="D111" s="194">
        <f>D112+D113+D114+D117+D118</f>
        <v>1562120</v>
      </c>
      <c r="E111" s="194">
        <f>E112+E113+E114+E117+E118</f>
        <v>1302660</v>
      </c>
      <c r="F111" s="194">
        <f>F112+F113+F114+F117+F118</f>
        <v>0</v>
      </c>
      <c r="G111" s="194">
        <f>G112+G113+G114+G117+G118</f>
        <v>259460</v>
      </c>
      <c r="H111" s="195">
        <f>I111+K111</f>
        <v>160000</v>
      </c>
      <c r="I111" s="195">
        <f>I112+I113+I114+I117+I118</f>
        <v>161587</v>
      </c>
      <c r="J111" s="195">
        <f>J112+J113+J114+J117+J118</f>
        <v>0</v>
      </c>
      <c r="K111" s="212">
        <f>K112+K113+K114+K117+K118</f>
        <v>-1587</v>
      </c>
      <c r="L111" s="77">
        <f>L112+L113+L114+L117+L118</f>
        <v>1722120</v>
      </c>
      <c r="M111" s="77">
        <f>M112+M113+M114+M117+M118</f>
        <v>1464247</v>
      </c>
      <c r="N111" s="77">
        <f>N112+N113+N114+N117+N118</f>
        <v>0</v>
      </c>
      <c r="O111" s="77">
        <f>O112+O113+O114+O117+O118</f>
        <v>257873</v>
      </c>
    </row>
    <row r="112" spans="1:17" ht="15" customHeight="1" x14ac:dyDescent="0.25">
      <c r="A112" s="11"/>
      <c r="B112" s="47"/>
      <c r="C112" s="20" t="s">
        <v>21</v>
      </c>
      <c r="D112" s="191">
        <f>E112+G112</f>
        <v>80820</v>
      </c>
      <c r="E112" s="191">
        <v>60820</v>
      </c>
      <c r="F112" s="191"/>
      <c r="G112" s="191">
        <v>20000</v>
      </c>
      <c r="H112" s="195">
        <f>I112+K112</f>
        <v>0</v>
      </c>
      <c r="I112" s="190"/>
      <c r="J112" s="190"/>
      <c r="K112" s="202"/>
      <c r="L112" s="8">
        <f>M112+O112</f>
        <v>80820</v>
      </c>
      <c r="M112" s="8">
        <f>E112+I112</f>
        <v>60820</v>
      </c>
      <c r="N112" s="8">
        <f>F112+J112</f>
        <v>0</v>
      </c>
      <c r="O112" s="8">
        <f>G112+K112</f>
        <v>20000</v>
      </c>
    </row>
    <row r="113" spans="1:15" x14ac:dyDescent="0.25">
      <c r="A113" s="11"/>
      <c r="B113" s="47"/>
      <c r="C113" s="72" t="s">
        <v>25</v>
      </c>
      <c r="D113" s="191">
        <f>E113+G113</f>
        <v>19495</v>
      </c>
      <c r="E113" s="191"/>
      <c r="F113" s="191"/>
      <c r="G113" s="191">
        <v>19495</v>
      </c>
      <c r="H113" s="195">
        <f>I113+K113</f>
        <v>0</v>
      </c>
      <c r="I113" s="190"/>
      <c r="J113" s="190"/>
      <c r="K113" s="202"/>
      <c r="L113" s="8">
        <f>M113+O113</f>
        <v>19495</v>
      </c>
      <c r="M113" s="8">
        <f>E113+I113</f>
        <v>0</v>
      </c>
      <c r="N113" s="8">
        <f>F113+J113</f>
        <v>0</v>
      </c>
      <c r="O113" s="8">
        <f>G113+K113</f>
        <v>19495</v>
      </c>
    </row>
    <row r="114" spans="1:15" ht="15" customHeight="1" x14ac:dyDescent="0.25">
      <c r="A114" s="29"/>
      <c r="B114" s="363"/>
      <c r="C114" s="87" t="s">
        <v>33</v>
      </c>
      <c r="D114" s="356">
        <f>D115+D116</f>
        <v>1279245</v>
      </c>
      <c r="E114" s="191">
        <f>E115+E116</f>
        <v>1124074</v>
      </c>
      <c r="F114" s="191">
        <f>F115+F116</f>
        <v>0</v>
      </c>
      <c r="G114" s="191">
        <f>G115+G116</f>
        <v>155171</v>
      </c>
      <c r="H114" s="195">
        <f>I114+K114</f>
        <v>160000</v>
      </c>
      <c r="I114" s="202">
        <f>I115+I116</f>
        <v>160000</v>
      </c>
      <c r="J114" s="202">
        <f>J115+J116</f>
        <v>0</v>
      </c>
      <c r="K114" s="202">
        <f>K115+K116</f>
        <v>0</v>
      </c>
      <c r="L114" s="8">
        <f>L115+L116</f>
        <v>1439245</v>
      </c>
      <c r="M114" s="8">
        <f>M115+M116</f>
        <v>1284074</v>
      </c>
      <c r="N114" s="8">
        <f>N115+N116</f>
        <v>0</v>
      </c>
      <c r="O114" s="8">
        <f>O115+O116</f>
        <v>155171</v>
      </c>
    </row>
    <row r="115" spans="1:15" ht="15" hidden="1" customHeight="1" x14ac:dyDescent="0.25">
      <c r="A115" s="56"/>
      <c r="B115" s="362" t="s">
        <v>8</v>
      </c>
      <c r="C115" s="358"/>
      <c r="D115" s="361">
        <f>E115+G115</f>
        <v>265575</v>
      </c>
      <c r="E115" s="57">
        <v>110404</v>
      </c>
      <c r="F115" s="57"/>
      <c r="G115" s="57">
        <v>155171</v>
      </c>
      <c r="H115" s="195">
        <f>I115+K115</f>
        <v>0</v>
      </c>
      <c r="I115" s="190"/>
      <c r="J115" s="190"/>
      <c r="K115" s="202"/>
      <c r="L115" s="57">
        <f>M115+O115</f>
        <v>265575</v>
      </c>
      <c r="M115" s="57">
        <f>E115+I115</f>
        <v>110404</v>
      </c>
      <c r="N115" s="57">
        <f>F115+J115</f>
        <v>0</v>
      </c>
      <c r="O115" s="57">
        <f>G115+K115</f>
        <v>155171</v>
      </c>
    </row>
    <row r="116" spans="1:15" ht="27.95" customHeight="1" x14ac:dyDescent="0.25">
      <c r="A116" s="29"/>
      <c r="B116" s="360" t="s">
        <v>184</v>
      </c>
      <c r="C116" s="88"/>
      <c r="D116" s="356">
        <f>E116+G116</f>
        <v>1013670</v>
      </c>
      <c r="E116" s="191">
        <v>1013670</v>
      </c>
      <c r="F116" s="201"/>
      <c r="G116" s="201"/>
      <c r="H116" s="195">
        <f>I116+K116</f>
        <v>160000</v>
      </c>
      <c r="I116" s="190">
        <v>160000</v>
      </c>
      <c r="J116" s="190"/>
      <c r="K116" s="202"/>
      <c r="L116" s="8">
        <f>M116+O116</f>
        <v>1173670</v>
      </c>
      <c r="M116" s="8">
        <f>E116+I116</f>
        <v>1173670</v>
      </c>
      <c r="N116" s="8">
        <f>F116+J116</f>
        <v>0</v>
      </c>
      <c r="O116" s="8">
        <f>G116+K116</f>
        <v>0</v>
      </c>
    </row>
    <row r="117" spans="1:15" ht="15" customHeight="1" x14ac:dyDescent="0.25">
      <c r="A117" s="29"/>
      <c r="B117" s="30"/>
      <c r="C117" s="337" t="s">
        <v>22</v>
      </c>
      <c r="D117" s="191">
        <f>E117+G117</f>
        <v>127962</v>
      </c>
      <c r="E117" s="191">
        <v>63168</v>
      </c>
      <c r="F117" s="191"/>
      <c r="G117" s="191">
        <v>64794</v>
      </c>
      <c r="H117" s="195">
        <f>I117+K117</f>
        <v>0</v>
      </c>
      <c r="I117" s="190">
        <v>1587</v>
      </c>
      <c r="J117" s="190"/>
      <c r="K117" s="202">
        <v>-1587</v>
      </c>
      <c r="L117" s="8">
        <f>M117+O117</f>
        <v>127962</v>
      </c>
      <c r="M117" s="8">
        <f>E117+I117</f>
        <v>64755</v>
      </c>
      <c r="N117" s="8">
        <f>F117+J117</f>
        <v>0</v>
      </c>
      <c r="O117" s="8">
        <f>G117+K117</f>
        <v>63207</v>
      </c>
    </row>
    <row r="118" spans="1:15" ht="15" customHeight="1" x14ac:dyDescent="0.25">
      <c r="A118" s="29"/>
      <c r="B118" s="30"/>
      <c r="C118" s="55" t="s">
        <v>32</v>
      </c>
      <c r="D118" s="191">
        <f>E118+G118</f>
        <v>54598</v>
      </c>
      <c r="E118" s="191">
        <v>54598</v>
      </c>
      <c r="F118" s="191"/>
      <c r="G118" s="191"/>
      <c r="H118" s="195">
        <f>I118+K118</f>
        <v>0</v>
      </c>
      <c r="I118" s="190"/>
      <c r="J118" s="190"/>
      <c r="K118" s="202"/>
      <c r="L118" s="8">
        <f>M118+O118</f>
        <v>54598</v>
      </c>
      <c r="M118" s="8">
        <f>E118+I118</f>
        <v>54598</v>
      </c>
      <c r="N118" s="8">
        <f>F118+J118</f>
        <v>0</v>
      </c>
      <c r="O118" s="8">
        <f>G118+K118</f>
        <v>0</v>
      </c>
    </row>
    <row r="119" spans="1:15" ht="15" customHeight="1" x14ac:dyDescent="0.25">
      <c r="A119" s="25" t="s">
        <v>96</v>
      </c>
      <c r="B119" s="52" t="s">
        <v>7</v>
      </c>
      <c r="C119" s="51"/>
      <c r="D119" s="191">
        <f>SUM(D120:D122)</f>
        <v>28843</v>
      </c>
      <c r="E119" s="191">
        <f>SUM(E120:E122)</f>
        <v>22899</v>
      </c>
      <c r="F119" s="191">
        <f>SUM(F120:F122)</f>
        <v>0</v>
      </c>
      <c r="G119" s="191">
        <f>SUM(G120:G122)</f>
        <v>5944</v>
      </c>
      <c r="H119" s="190">
        <f>SUM(H120:H122)</f>
        <v>-298</v>
      </c>
      <c r="I119" s="190">
        <f>SUM(I120:I122)</f>
        <v>-657</v>
      </c>
      <c r="J119" s="190">
        <f>SUM(J120:J122)</f>
        <v>0</v>
      </c>
      <c r="K119" s="202">
        <f>SUM(K120:K122)</f>
        <v>359</v>
      </c>
      <c r="L119" s="8">
        <f>SUM(L120:L122)</f>
        <v>28545</v>
      </c>
      <c r="M119" s="8">
        <f>SUM(M120:M122)</f>
        <v>22242</v>
      </c>
      <c r="N119" s="8">
        <f>SUM(N120:N122)</f>
        <v>0</v>
      </c>
      <c r="O119" s="8">
        <f>SUM(O120:O122)</f>
        <v>6303</v>
      </c>
    </row>
    <row r="120" spans="1:15" ht="15" customHeight="1" x14ac:dyDescent="0.25">
      <c r="A120" s="29"/>
      <c r="B120" s="58"/>
      <c r="C120" s="51" t="s">
        <v>25</v>
      </c>
      <c r="D120" s="191">
        <f>E120+G120</f>
        <v>12989</v>
      </c>
      <c r="E120" s="191">
        <v>12989</v>
      </c>
      <c r="F120" s="191"/>
      <c r="G120" s="191"/>
      <c r="H120" s="195">
        <f>I120+K120</f>
        <v>0</v>
      </c>
      <c r="I120" s="190"/>
      <c r="J120" s="190"/>
      <c r="K120" s="202"/>
      <c r="L120" s="8">
        <f>M120+O120</f>
        <v>12989</v>
      </c>
      <c r="M120" s="8">
        <f>E120+I120</f>
        <v>12989</v>
      </c>
      <c r="N120" s="8">
        <f>F120+J120</f>
        <v>0</v>
      </c>
      <c r="O120" s="8">
        <f>G120+K120</f>
        <v>0</v>
      </c>
    </row>
    <row r="121" spans="1:15" ht="15" customHeight="1" x14ac:dyDescent="0.25">
      <c r="A121" s="29"/>
      <c r="B121" s="53"/>
      <c r="C121" s="51" t="s">
        <v>33</v>
      </c>
      <c r="D121" s="191">
        <f>E121+G121</f>
        <v>1738</v>
      </c>
      <c r="E121" s="191">
        <v>1738</v>
      </c>
      <c r="F121" s="191"/>
      <c r="G121" s="191"/>
      <c r="H121" s="195">
        <f>I121+K121</f>
        <v>-145</v>
      </c>
      <c r="I121" s="190">
        <v>-145</v>
      </c>
      <c r="J121" s="190"/>
      <c r="K121" s="202"/>
      <c r="L121" s="8">
        <f>M121+O121</f>
        <v>1593</v>
      </c>
      <c r="M121" s="8">
        <f>E121+I121</f>
        <v>1593</v>
      </c>
      <c r="N121" s="8">
        <f>F121+J121</f>
        <v>0</v>
      </c>
      <c r="O121" s="8">
        <f>G121+K121</f>
        <v>0</v>
      </c>
    </row>
    <row r="122" spans="1:15" ht="15" customHeight="1" x14ac:dyDescent="0.25">
      <c r="A122" s="29"/>
      <c r="B122" s="53"/>
      <c r="C122" s="51" t="s">
        <v>22</v>
      </c>
      <c r="D122" s="191">
        <f>E122+G122</f>
        <v>14116</v>
      </c>
      <c r="E122" s="191">
        <v>8172</v>
      </c>
      <c r="F122" s="191"/>
      <c r="G122" s="191">
        <v>5944</v>
      </c>
      <c r="H122" s="195">
        <f>I122+K122</f>
        <v>-153</v>
      </c>
      <c r="I122" s="190">
        <v>-512</v>
      </c>
      <c r="J122" s="190"/>
      <c r="K122" s="202">
        <v>359</v>
      </c>
      <c r="L122" s="8">
        <f>M122+O122</f>
        <v>13963</v>
      </c>
      <c r="M122" s="8">
        <f>E122+I122</f>
        <v>7660</v>
      </c>
      <c r="N122" s="8">
        <f>F122+J122</f>
        <v>0</v>
      </c>
      <c r="O122" s="8">
        <f>G122+K122</f>
        <v>6303</v>
      </c>
    </row>
    <row r="123" spans="1:15" ht="15" customHeight="1" x14ac:dyDescent="0.25">
      <c r="A123" s="25" t="s">
        <v>97</v>
      </c>
      <c r="B123" s="6" t="s">
        <v>10</v>
      </c>
      <c r="C123" s="51"/>
      <c r="D123" s="191">
        <f>SUM(D124:D126)</f>
        <v>32657</v>
      </c>
      <c r="E123" s="191">
        <f>SUM(E124:E126)</f>
        <v>22657</v>
      </c>
      <c r="F123" s="191">
        <f>SUM(F124:F126)</f>
        <v>0</v>
      </c>
      <c r="G123" s="191">
        <f>SUM(G124:G126)</f>
        <v>10000</v>
      </c>
      <c r="H123" s="190">
        <f>SUM(H124:H126)</f>
        <v>-609</v>
      </c>
      <c r="I123" s="190">
        <f>SUM(I124:I126)</f>
        <v>-609</v>
      </c>
      <c r="J123" s="190">
        <f>SUM(J124:J126)</f>
        <v>0</v>
      </c>
      <c r="K123" s="202">
        <f>SUM(K124:K126)</f>
        <v>0</v>
      </c>
      <c r="L123" s="8">
        <f>SUM(L124:L126)</f>
        <v>32048</v>
      </c>
      <c r="M123" s="8">
        <f>SUM(M124:M126)</f>
        <v>22048</v>
      </c>
      <c r="N123" s="8">
        <f>SUM(N124:N126)</f>
        <v>0</v>
      </c>
      <c r="O123" s="8">
        <f>SUM(O124:O126)</f>
        <v>10000</v>
      </c>
    </row>
    <row r="124" spans="1:15" ht="15" customHeight="1" x14ac:dyDescent="0.25">
      <c r="A124" s="29"/>
      <c r="B124" s="50"/>
      <c r="C124" s="51" t="s">
        <v>25</v>
      </c>
      <c r="D124" s="191">
        <f>E124+G124</f>
        <v>11543</v>
      </c>
      <c r="E124" s="191">
        <v>11543</v>
      </c>
      <c r="F124" s="191"/>
      <c r="G124" s="191"/>
      <c r="H124" s="195">
        <f>I124+K124</f>
        <v>0</v>
      </c>
      <c r="I124" s="190"/>
      <c r="J124" s="190"/>
      <c r="K124" s="202"/>
      <c r="L124" s="8">
        <f>M124+O124</f>
        <v>11543</v>
      </c>
      <c r="M124" s="8">
        <f>E124+I124</f>
        <v>11543</v>
      </c>
      <c r="N124" s="8">
        <f>F124+J124</f>
        <v>0</v>
      </c>
      <c r="O124" s="8">
        <f>G124+K124</f>
        <v>0</v>
      </c>
    </row>
    <row r="125" spans="1:15" ht="15" customHeight="1" x14ac:dyDescent="0.25">
      <c r="A125" s="29"/>
      <c r="B125" s="12"/>
      <c r="C125" s="51" t="s">
        <v>33</v>
      </c>
      <c r="D125" s="191">
        <f>E125+G125</f>
        <v>855</v>
      </c>
      <c r="E125" s="191">
        <v>855</v>
      </c>
      <c r="F125" s="191"/>
      <c r="G125" s="191"/>
      <c r="H125" s="195">
        <f>I125+K125</f>
        <v>0</v>
      </c>
      <c r="I125" s="190"/>
      <c r="J125" s="190"/>
      <c r="K125" s="202"/>
      <c r="L125" s="8">
        <f>M125+O125</f>
        <v>855</v>
      </c>
      <c r="M125" s="8">
        <f>E125+I125</f>
        <v>855</v>
      </c>
      <c r="N125" s="8">
        <f>F125+J125</f>
        <v>0</v>
      </c>
      <c r="O125" s="8">
        <f>G125+K125</f>
        <v>0</v>
      </c>
    </row>
    <row r="126" spans="1:15" ht="15" customHeight="1" x14ac:dyDescent="0.25">
      <c r="A126" s="29"/>
      <c r="B126" s="12"/>
      <c r="C126" s="51" t="s">
        <v>22</v>
      </c>
      <c r="D126" s="191">
        <f>E126+G126</f>
        <v>20259</v>
      </c>
      <c r="E126" s="191">
        <v>10259</v>
      </c>
      <c r="F126" s="191"/>
      <c r="G126" s="191">
        <v>10000</v>
      </c>
      <c r="H126" s="195">
        <f>I126+K126</f>
        <v>-609</v>
      </c>
      <c r="I126" s="190">
        <v>-609</v>
      </c>
      <c r="J126" s="190"/>
      <c r="K126" s="202"/>
      <c r="L126" s="8">
        <f>M126+O126</f>
        <v>19650</v>
      </c>
      <c r="M126" s="8">
        <f>E126+I126</f>
        <v>9650</v>
      </c>
      <c r="N126" s="8">
        <f>F126+J126</f>
        <v>0</v>
      </c>
      <c r="O126" s="8">
        <f>G126+K126</f>
        <v>10000</v>
      </c>
    </row>
    <row r="127" spans="1:15" ht="15" customHeight="1" x14ac:dyDescent="0.25">
      <c r="A127" s="25" t="s">
        <v>98</v>
      </c>
      <c r="B127" s="16" t="s">
        <v>11</v>
      </c>
      <c r="C127" s="51"/>
      <c r="D127" s="191">
        <f>SUM(D128:D130)</f>
        <v>33837</v>
      </c>
      <c r="E127" s="191">
        <f>SUM(E128:E130)</f>
        <v>31837</v>
      </c>
      <c r="F127" s="191">
        <f>SUM(F128:F130)</f>
        <v>0</v>
      </c>
      <c r="G127" s="191">
        <f>SUM(G128:G130)</f>
        <v>2000</v>
      </c>
      <c r="H127" s="190">
        <f>SUM(H128:H130)</f>
        <v>215</v>
      </c>
      <c r="I127" s="190">
        <f>SUM(I128:I130)</f>
        <v>-585</v>
      </c>
      <c r="J127" s="190">
        <f>SUM(J128:J130)</f>
        <v>0</v>
      </c>
      <c r="K127" s="202">
        <f>SUM(K128:K130)</f>
        <v>800</v>
      </c>
      <c r="L127" s="8">
        <f>SUM(L128:L130)</f>
        <v>34052</v>
      </c>
      <c r="M127" s="8">
        <f>SUM(M128:M130)</f>
        <v>31252</v>
      </c>
      <c r="N127" s="8">
        <f>SUM(N128:N130)</f>
        <v>0</v>
      </c>
      <c r="O127" s="8">
        <f>SUM(O128:O130)</f>
        <v>2800</v>
      </c>
    </row>
    <row r="128" spans="1:15" ht="15" customHeight="1" x14ac:dyDescent="0.25">
      <c r="A128" s="29"/>
      <c r="B128" s="50"/>
      <c r="C128" s="51" t="s">
        <v>25</v>
      </c>
      <c r="D128" s="191">
        <f>E128+G128</f>
        <v>14638</v>
      </c>
      <c r="E128" s="191">
        <v>14638</v>
      </c>
      <c r="F128" s="191"/>
      <c r="G128" s="191"/>
      <c r="H128" s="195">
        <f>I128+K128</f>
        <v>0</v>
      </c>
      <c r="I128" s="190"/>
      <c r="J128" s="190"/>
      <c r="K128" s="202"/>
      <c r="L128" s="8">
        <f>M128+O128</f>
        <v>14638</v>
      </c>
      <c r="M128" s="8">
        <f>E128+I128</f>
        <v>14638</v>
      </c>
      <c r="N128" s="8">
        <f>F128+J128</f>
        <v>0</v>
      </c>
      <c r="O128" s="8">
        <f>G128+K128</f>
        <v>0</v>
      </c>
    </row>
    <row r="129" spans="1:15" ht="15" customHeight="1" x14ac:dyDescent="0.25">
      <c r="A129" s="29"/>
      <c r="B129" s="59"/>
      <c r="C129" s="51" t="s">
        <v>33</v>
      </c>
      <c r="D129" s="191">
        <f>E129+G129</f>
        <v>3494</v>
      </c>
      <c r="E129" s="191">
        <v>3494</v>
      </c>
      <c r="F129" s="191"/>
      <c r="G129" s="191"/>
      <c r="H129" s="195">
        <f>I129+K129</f>
        <v>-425</v>
      </c>
      <c r="I129" s="190">
        <v>-425</v>
      </c>
      <c r="J129" s="190"/>
      <c r="K129" s="202"/>
      <c r="L129" s="8">
        <f>M129+O129</f>
        <v>3069</v>
      </c>
      <c r="M129" s="8">
        <f>E129+I129</f>
        <v>3069</v>
      </c>
      <c r="N129" s="8">
        <f>F129+J129</f>
        <v>0</v>
      </c>
      <c r="O129" s="8">
        <f>G129+K129</f>
        <v>0</v>
      </c>
    </row>
    <row r="130" spans="1:15" ht="15" customHeight="1" x14ac:dyDescent="0.25">
      <c r="A130" s="29"/>
      <c r="B130" s="59"/>
      <c r="C130" s="51" t="s">
        <v>22</v>
      </c>
      <c r="D130" s="191">
        <f>E130+G130</f>
        <v>15705</v>
      </c>
      <c r="E130" s="191">
        <v>13705</v>
      </c>
      <c r="F130" s="191"/>
      <c r="G130" s="191">
        <v>2000</v>
      </c>
      <c r="H130" s="195">
        <f>I130+K130</f>
        <v>640</v>
      </c>
      <c r="I130" s="190">
        <v>-160</v>
      </c>
      <c r="J130" s="190"/>
      <c r="K130" s="202">
        <v>800</v>
      </c>
      <c r="L130" s="8">
        <f>M130+O130</f>
        <v>16345</v>
      </c>
      <c r="M130" s="8">
        <f>E130+I130</f>
        <v>13545</v>
      </c>
      <c r="N130" s="8">
        <f>F130+J130</f>
        <v>0</v>
      </c>
      <c r="O130" s="8">
        <f>G130+K130</f>
        <v>2800</v>
      </c>
    </row>
    <row r="131" spans="1:15" ht="15" customHeight="1" x14ac:dyDescent="0.25">
      <c r="A131" s="25" t="s">
        <v>99</v>
      </c>
      <c r="B131" s="16" t="s">
        <v>67</v>
      </c>
      <c r="C131" s="51"/>
      <c r="D131" s="191">
        <f>SUM(D132:D134)</f>
        <v>29425</v>
      </c>
      <c r="E131" s="191">
        <f>SUM(E132:E134)</f>
        <v>28904</v>
      </c>
      <c r="F131" s="191">
        <f>SUM(F132:F134)</f>
        <v>0</v>
      </c>
      <c r="G131" s="191">
        <f>SUM(G132:G134)</f>
        <v>521</v>
      </c>
      <c r="H131" s="190">
        <f>SUM(H132:H134)</f>
        <v>13986</v>
      </c>
      <c r="I131" s="190">
        <f>SUM(I132:I134)</f>
        <v>13136</v>
      </c>
      <c r="J131" s="190">
        <f>SUM(J132:J134)</f>
        <v>0</v>
      </c>
      <c r="K131" s="202">
        <f>SUM(K132:K134)</f>
        <v>850</v>
      </c>
      <c r="L131" s="8">
        <f>SUM(L132:L134)</f>
        <v>43411</v>
      </c>
      <c r="M131" s="8">
        <f>SUM(M132:M134)</f>
        <v>42040</v>
      </c>
      <c r="N131" s="8">
        <f>SUM(N132:N134)</f>
        <v>0</v>
      </c>
      <c r="O131" s="8">
        <f>SUM(O132:O134)</f>
        <v>1371</v>
      </c>
    </row>
    <row r="132" spans="1:15" ht="15" customHeight="1" x14ac:dyDescent="0.25">
      <c r="A132" s="29"/>
      <c r="B132" s="50"/>
      <c r="C132" s="51" t="s">
        <v>25</v>
      </c>
      <c r="D132" s="191">
        <f>E132+G132</f>
        <v>13095</v>
      </c>
      <c r="E132" s="191">
        <v>13095</v>
      </c>
      <c r="F132" s="191"/>
      <c r="G132" s="191"/>
      <c r="H132" s="195">
        <f>I132+K132</f>
        <v>0</v>
      </c>
      <c r="I132" s="190"/>
      <c r="J132" s="190"/>
      <c r="K132" s="202"/>
      <c r="L132" s="8">
        <f>M132+O132</f>
        <v>13095</v>
      </c>
      <c r="M132" s="8">
        <f>E132+I132</f>
        <v>13095</v>
      </c>
      <c r="N132" s="8">
        <f>F132+J132</f>
        <v>0</v>
      </c>
      <c r="O132" s="8">
        <f>G132+K132</f>
        <v>0</v>
      </c>
    </row>
    <row r="133" spans="1:15" ht="15" customHeight="1" x14ac:dyDescent="0.25">
      <c r="A133" s="29"/>
      <c r="B133" s="59"/>
      <c r="C133" s="51" t="s">
        <v>33</v>
      </c>
      <c r="D133" s="191">
        <f>E133+G133</f>
        <v>1867</v>
      </c>
      <c r="E133" s="191">
        <v>1867</v>
      </c>
      <c r="F133" s="191"/>
      <c r="G133" s="191"/>
      <c r="H133" s="195">
        <f>I133+K133</f>
        <v>0</v>
      </c>
      <c r="I133" s="190"/>
      <c r="J133" s="190"/>
      <c r="K133" s="202"/>
      <c r="L133" s="8">
        <f>M133+O133</f>
        <v>1867</v>
      </c>
      <c r="M133" s="8">
        <f>E133+I133</f>
        <v>1867</v>
      </c>
      <c r="N133" s="8">
        <f>F133+J133</f>
        <v>0</v>
      </c>
      <c r="O133" s="8">
        <f>G133+K133</f>
        <v>0</v>
      </c>
    </row>
    <row r="134" spans="1:15" ht="15" customHeight="1" x14ac:dyDescent="0.25">
      <c r="A134" s="29"/>
      <c r="B134" s="59"/>
      <c r="C134" s="51" t="s">
        <v>22</v>
      </c>
      <c r="D134" s="191">
        <f>E134+G134</f>
        <v>14463</v>
      </c>
      <c r="E134" s="191">
        <v>13942</v>
      </c>
      <c r="F134" s="191"/>
      <c r="G134" s="191">
        <v>521</v>
      </c>
      <c r="H134" s="195">
        <f>I134+K134</f>
        <v>13986</v>
      </c>
      <c r="I134" s="190">
        <v>13136</v>
      </c>
      <c r="J134" s="190"/>
      <c r="K134" s="202">
        <v>850</v>
      </c>
      <c r="L134" s="8">
        <f>M134+O134</f>
        <v>28449</v>
      </c>
      <c r="M134" s="8">
        <f>E134+I134</f>
        <v>27078</v>
      </c>
      <c r="N134" s="8">
        <f>F134+J134</f>
        <v>0</v>
      </c>
      <c r="O134" s="8">
        <f>G134+K134</f>
        <v>1371</v>
      </c>
    </row>
    <row r="135" spans="1:15" ht="15" customHeight="1" x14ac:dyDescent="0.25">
      <c r="A135" s="25" t="s">
        <v>100</v>
      </c>
      <c r="B135" s="16" t="s">
        <v>68</v>
      </c>
      <c r="C135" s="51"/>
      <c r="D135" s="191">
        <f>SUM(D136:D138)</f>
        <v>22230</v>
      </c>
      <c r="E135" s="191">
        <f>SUM(E136:E138)</f>
        <v>21377</v>
      </c>
      <c r="F135" s="191">
        <f>SUM(F136:F138)</f>
        <v>0</v>
      </c>
      <c r="G135" s="191">
        <f>SUM(G136:G138)</f>
        <v>853</v>
      </c>
      <c r="H135" s="190">
        <f>SUM(H136:H138)</f>
        <v>150</v>
      </c>
      <c r="I135" s="190">
        <f>SUM(I136:I138)</f>
        <v>150</v>
      </c>
      <c r="J135" s="190">
        <f>SUM(J136:J138)</f>
        <v>0</v>
      </c>
      <c r="K135" s="202">
        <f>SUM(K136:K138)</f>
        <v>0</v>
      </c>
      <c r="L135" s="8">
        <f>SUM(L136:L138)</f>
        <v>22380</v>
      </c>
      <c r="M135" s="8">
        <f>SUM(M136:M138)</f>
        <v>21527</v>
      </c>
      <c r="N135" s="8">
        <f>SUM(N136:N138)</f>
        <v>0</v>
      </c>
      <c r="O135" s="8">
        <f>SUM(O136:O138)</f>
        <v>853</v>
      </c>
    </row>
    <row r="136" spans="1:15" ht="15" customHeight="1" x14ac:dyDescent="0.25">
      <c r="A136" s="29"/>
      <c r="B136" s="50"/>
      <c r="C136" s="51" t="s">
        <v>25</v>
      </c>
      <c r="D136" s="191">
        <f>E136+G136</f>
        <v>10636</v>
      </c>
      <c r="E136" s="191">
        <v>10636</v>
      </c>
      <c r="F136" s="191"/>
      <c r="G136" s="191"/>
      <c r="H136" s="195">
        <f>I136+K136</f>
        <v>0</v>
      </c>
      <c r="I136" s="190"/>
      <c r="J136" s="190"/>
      <c r="K136" s="202"/>
      <c r="L136" s="8">
        <f>M136+O136</f>
        <v>10636</v>
      </c>
      <c r="M136" s="8">
        <f>E136+I136</f>
        <v>10636</v>
      </c>
      <c r="N136" s="8">
        <f>F136+J136</f>
        <v>0</v>
      </c>
      <c r="O136" s="8">
        <f>G136+K136</f>
        <v>0</v>
      </c>
    </row>
    <row r="137" spans="1:15" ht="15" customHeight="1" x14ac:dyDescent="0.25">
      <c r="A137" s="29"/>
      <c r="B137" s="59"/>
      <c r="C137" s="51" t="s">
        <v>33</v>
      </c>
      <c r="D137" s="191">
        <f>E137+G137</f>
        <v>1810</v>
      </c>
      <c r="E137" s="191">
        <v>1810</v>
      </c>
      <c r="F137" s="191"/>
      <c r="G137" s="191"/>
      <c r="H137" s="195">
        <f>I137+K137</f>
        <v>0</v>
      </c>
      <c r="I137" s="190"/>
      <c r="J137" s="190"/>
      <c r="K137" s="202"/>
      <c r="L137" s="8">
        <f>M137+O137</f>
        <v>1810</v>
      </c>
      <c r="M137" s="8">
        <f>E137+I137</f>
        <v>1810</v>
      </c>
      <c r="N137" s="8">
        <f>F137+J137</f>
        <v>0</v>
      </c>
      <c r="O137" s="8">
        <f>G137+K137</f>
        <v>0</v>
      </c>
    </row>
    <row r="138" spans="1:15" ht="15" customHeight="1" x14ac:dyDescent="0.25">
      <c r="A138" s="29"/>
      <c r="B138" s="59"/>
      <c r="C138" s="51" t="s">
        <v>22</v>
      </c>
      <c r="D138" s="191">
        <f>E138+G138</f>
        <v>9784</v>
      </c>
      <c r="E138" s="191">
        <v>8931</v>
      </c>
      <c r="F138" s="191"/>
      <c r="G138" s="191">
        <v>853</v>
      </c>
      <c r="H138" s="195">
        <f>I138+K138</f>
        <v>150</v>
      </c>
      <c r="I138" s="190">
        <v>150</v>
      </c>
      <c r="J138" s="190"/>
      <c r="K138" s="202"/>
      <c r="L138" s="8">
        <f>M138+O138</f>
        <v>9934</v>
      </c>
      <c r="M138" s="8">
        <f>E138+I138</f>
        <v>9081</v>
      </c>
      <c r="N138" s="8">
        <f>F138+J138</f>
        <v>0</v>
      </c>
      <c r="O138" s="8">
        <f>G138+K138</f>
        <v>853</v>
      </c>
    </row>
    <row r="139" spans="1:15" ht="15" customHeight="1" x14ac:dyDescent="0.25">
      <c r="A139" s="25" t="s">
        <v>101</v>
      </c>
      <c r="B139" s="16" t="s">
        <v>14</v>
      </c>
      <c r="C139" s="51"/>
      <c r="D139" s="191">
        <f>SUM(D140:D142)</f>
        <v>33540</v>
      </c>
      <c r="E139" s="191">
        <f>SUM(E140:E142)</f>
        <v>33540</v>
      </c>
      <c r="F139" s="191">
        <f>SUM(F140:F142)</f>
        <v>0</v>
      </c>
      <c r="G139" s="191">
        <f>SUM(G140:G142)</f>
        <v>0</v>
      </c>
      <c r="H139" s="190">
        <f>SUM(H140:H142)</f>
        <v>-1014</v>
      </c>
      <c r="I139" s="190">
        <f>SUM(I140:I142)</f>
        <v>-1014</v>
      </c>
      <c r="J139" s="190">
        <f>SUM(J140:J142)</f>
        <v>0</v>
      </c>
      <c r="K139" s="202">
        <f>SUM(K140:K142)</f>
        <v>0</v>
      </c>
      <c r="L139" s="8">
        <f>SUM(L140:L142)</f>
        <v>32526</v>
      </c>
      <c r="M139" s="8">
        <f>SUM(M140:M142)</f>
        <v>32526</v>
      </c>
      <c r="N139" s="8">
        <f>SUM(N140:N142)</f>
        <v>0</v>
      </c>
      <c r="O139" s="8">
        <f>SUM(O140:O142)</f>
        <v>0</v>
      </c>
    </row>
    <row r="140" spans="1:15" ht="15" customHeight="1" x14ac:dyDescent="0.25">
      <c r="A140" s="29"/>
      <c r="B140" s="50"/>
      <c r="C140" s="51" t="s">
        <v>25</v>
      </c>
      <c r="D140" s="191">
        <f>E140+G140</f>
        <v>15763</v>
      </c>
      <c r="E140" s="191">
        <v>15763</v>
      </c>
      <c r="F140" s="191"/>
      <c r="G140" s="191"/>
      <c r="H140" s="195">
        <f>I140+K140</f>
        <v>0</v>
      </c>
      <c r="I140" s="190"/>
      <c r="J140" s="190"/>
      <c r="K140" s="202"/>
      <c r="L140" s="8">
        <f>M140+O140</f>
        <v>15763</v>
      </c>
      <c r="M140" s="8">
        <f>E140+I140</f>
        <v>15763</v>
      </c>
      <c r="N140" s="8">
        <f>F140+J140</f>
        <v>0</v>
      </c>
      <c r="O140" s="8">
        <f>G140+K140</f>
        <v>0</v>
      </c>
    </row>
    <row r="141" spans="1:15" ht="15" customHeight="1" x14ac:dyDescent="0.25">
      <c r="A141" s="29"/>
      <c r="B141" s="59"/>
      <c r="C141" s="51" t="s">
        <v>33</v>
      </c>
      <c r="D141" s="191">
        <f>E141+G141</f>
        <v>2409</v>
      </c>
      <c r="E141" s="191">
        <v>2409</v>
      </c>
      <c r="F141" s="191"/>
      <c r="G141" s="191"/>
      <c r="H141" s="195">
        <f>I141+K141</f>
        <v>-272</v>
      </c>
      <c r="I141" s="190">
        <v>-272</v>
      </c>
      <c r="J141" s="190"/>
      <c r="K141" s="202"/>
      <c r="L141" s="8">
        <f>M141+O141</f>
        <v>2137</v>
      </c>
      <c r="M141" s="8">
        <f>E141+I141</f>
        <v>2137</v>
      </c>
      <c r="N141" s="8">
        <f>F141+J141</f>
        <v>0</v>
      </c>
      <c r="O141" s="8">
        <f>G141+K141</f>
        <v>0</v>
      </c>
    </row>
    <row r="142" spans="1:15" ht="15" customHeight="1" x14ac:dyDescent="0.25">
      <c r="A142" s="29"/>
      <c r="B142" s="59"/>
      <c r="C142" s="51" t="s">
        <v>22</v>
      </c>
      <c r="D142" s="191">
        <f>E142+G142</f>
        <v>15368</v>
      </c>
      <c r="E142" s="191">
        <v>15368</v>
      </c>
      <c r="F142" s="191"/>
      <c r="G142" s="191"/>
      <c r="H142" s="195">
        <f>I142+K142</f>
        <v>-742</v>
      </c>
      <c r="I142" s="190">
        <v>-742</v>
      </c>
      <c r="J142" s="190"/>
      <c r="K142" s="202"/>
      <c r="L142" s="8">
        <f>M142+O142</f>
        <v>14626</v>
      </c>
      <c r="M142" s="8">
        <f>E142+I142</f>
        <v>14626</v>
      </c>
      <c r="N142" s="8">
        <f>F142+J142</f>
        <v>0</v>
      </c>
      <c r="O142" s="8">
        <f>G142+K142</f>
        <v>0</v>
      </c>
    </row>
    <row r="143" spans="1:15" ht="15" customHeight="1" x14ac:dyDescent="0.25">
      <c r="A143" s="25" t="s">
        <v>102</v>
      </c>
      <c r="B143" s="16" t="s">
        <v>15</v>
      </c>
      <c r="C143" s="51"/>
      <c r="D143" s="191">
        <f>SUM(D144:D146)</f>
        <v>25029</v>
      </c>
      <c r="E143" s="191">
        <f>SUM(E144:E146)</f>
        <v>25029</v>
      </c>
      <c r="F143" s="191">
        <f>SUM(F144:F146)</f>
        <v>0</v>
      </c>
      <c r="G143" s="191">
        <f>SUM(G144:G146)</f>
        <v>0</v>
      </c>
      <c r="H143" s="190">
        <f>SUM(H144:H146)</f>
        <v>1418</v>
      </c>
      <c r="I143" s="190">
        <f>SUM(I144:I146)</f>
        <v>1418</v>
      </c>
      <c r="J143" s="190">
        <f>SUM(J144:J146)</f>
        <v>0</v>
      </c>
      <c r="K143" s="202">
        <f>SUM(K144:K146)</f>
        <v>0</v>
      </c>
      <c r="L143" s="8">
        <f>SUM(L144:L146)</f>
        <v>26447</v>
      </c>
      <c r="M143" s="8">
        <f>SUM(M144:M146)</f>
        <v>26447</v>
      </c>
      <c r="N143" s="8">
        <f>SUM(N144:N146)</f>
        <v>0</v>
      </c>
      <c r="O143" s="8">
        <f>SUM(O144:O146)</f>
        <v>0</v>
      </c>
    </row>
    <row r="144" spans="1:15" ht="15" customHeight="1" x14ac:dyDescent="0.25">
      <c r="A144" s="29"/>
      <c r="B144" s="50"/>
      <c r="C144" s="51" t="s">
        <v>25</v>
      </c>
      <c r="D144" s="191">
        <f>E144+G144</f>
        <v>13859</v>
      </c>
      <c r="E144" s="191">
        <v>13859</v>
      </c>
      <c r="F144" s="191"/>
      <c r="G144" s="191"/>
      <c r="H144" s="195">
        <f>I144+K144</f>
        <v>0</v>
      </c>
      <c r="I144" s="190"/>
      <c r="J144" s="190"/>
      <c r="K144" s="202"/>
      <c r="L144" s="8">
        <f>M144+O144</f>
        <v>13859</v>
      </c>
      <c r="M144" s="8">
        <f>E144+I144</f>
        <v>13859</v>
      </c>
      <c r="N144" s="8">
        <f>F144+J144</f>
        <v>0</v>
      </c>
      <c r="O144" s="8">
        <f>G144+K144</f>
        <v>0</v>
      </c>
    </row>
    <row r="145" spans="1:15" ht="15" customHeight="1" x14ac:dyDescent="0.25">
      <c r="A145" s="29"/>
      <c r="B145" s="59"/>
      <c r="C145" s="51" t="s">
        <v>33</v>
      </c>
      <c r="D145" s="191">
        <f>E145+G145</f>
        <v>1452</v>
      </c>
      <c r="E145" s="191">
        <v>1452</v>
      </c>
      <c r="F145" s="191"/>
      <c r="G145" s="191"/>
      <c r="H145" s="195">
        <f>I145+K145</f>
        <v>0</v>
      </c>
      <c r="I145" s="190"/>
      <c r="J145" s="190"/>
      <c r="K145" s="202"/>
      <c r="L145" s="8">
        <f>M145+O145</f>
        <v>1452</v>
      </c>
      <c r="M145" s="8">
        <f>E145+I145</f>
        <v>1452</v>
      </c>
      <c r="N145" s="8">
        <f>F145+J145</f>
        <v>0</v>
      </c>
      <c r="O145" s="8">
        <f>G145+K145</f>
        <v>0</v>
      </c>
    </row>
    <row r="146" spans="1:15" ht="15" customHeight="1" x14ac:dyDescent="0.25">
      <c r="A146" s="29"/>
      <c r="B146" s="59"/>
      <c r="C146" s="51" t="s">
        <v>22</v>
      </c>
      <c r="D146" s="191">
        <f>E146+G146</f>
        <v>9718</v>
      </c>
      <c r="E146" s="191">
        <v>9718</v>
      </c>
      <c r="F146" s="191"/>
      <c r="G146" s="191"/>
      <c r="H146" s="195">
        <f>I146+K146</f>
        <v>1418</v>
      </c>
      <c r="I146" s="190">
        <v>1418</v>
      </c>
      <c r="J146" s="190"/>
      <c r="K146" s="202"/>
      <c r="L146" s="8">
        <f>M146+O146</f>
        <v>11136</v>
      </c>
      <c r="M146" s="8">
        <f>E146+I146</f>
        <v>11136</v>
      </c>
      <c r="N146" s="8">
        <f>F146+J146</f>
        <v>0</v>
      </c>
      <c r="O146" s="8">
        <f>G146+K146</f>
        <v>0</v>
      </c>
    </row>
    <row r="147" spans="1:15" ht="15" customHeight="1" x14ac:dyDescent="0.25">
      <c r="A147" s="25" t="s">
        <v>103</v>
      </c>
      <c r="B147" s="52" t="s">
        <v>16</v>
      </c>
      <c r="C147" s="51"/>
      <c r="D147" s="191">
        <f>SUM(D148:D150)</f>
        <v>52548</v>
      </c>
      <c r="E147" s="191">
        <f>SUM(E148:E150)</f>
        <v>48548</v>
      </c>
      <c r="F147" s="191">
        <f>SUM(F148:F150)</f>
        <v>0</v>
      </c>
      <c r="G147" s="191">
        <f>SUM(G148:G150)</f>
        <v>4000</v>
      </c>
      <c r="H147" s="190">
        <f>SUM(H148:H150)</f>
        <v>0</v>
      </c>
      <c r="I147" s="190">
        <f>SUM(I148:I150)</f>
        <v>0</v>
      </c>
      <c r="J147" s="190">
        <f>SUM(J148:J150)</f>
        <v>0</v>
      </c>
      <c r="K147" s="202">
        <f>SUM(K148:K150)</f>
        <v>0</v>
      </c>
      <c r="L147" s="8">
        <f>SUM(L148:L150)</f>
        <v>52548</v>
      </c>
      <c r="M147" s="8">
        <f>SUM(M148:M150)</f>
        <v>48548</v>
      </c>
      <c r="N147" s="8">
        <f>SUM(N148:N150)</f>
        <v>0</v>
      </c>
      <c r="O147" s="8">
        <f>SUM(O148:O150)</f>
        <v>4000</v>
      </c>
    </row>
    <row r="148" spans="1:15" ht="15" customHeight="1" x14ac:dyDescent="0.25">
      <c r="A148" s="29"/>
      <c r="B148" s="50"/>
      <c r="C148" s="51" t="s">
        <v>25</v>
      </c>
      <c r="D148" s="191">
        <f>E148+G148</f>
        <v>21232</v>
      </c>
      <c r="E148" s="191">
        <v>21232</v>
      </c>
      <c r="F148" s="191"/>
      <c r="G148" s="191"/>
      <c r="H148" s="195">
        <f>I148+K148</f>
        <v>0</v>
      </c>
      <c r="I148" s="190"/>
      <c r="J148" s="190"/>
      <c r="K148" s="202"/>
      <c r="L148" s="8">
        <f>M148+O148</f>
        <v>21232</v>
      </c>
      <c r="M148" s="8">
        <f>E148+I148</f>
        <v>21232</v>
      </c>
      <c r="N148" s="8">
        <f>F148+J148</f>
        <v>0</v>
      </c>
      <c r="O148" s="8">
        <f>G148+K148</f>
        <v>0</v>
      </c>
    </row>
    <row r="149" spans="1:15" ht="15" customHeight="1" x14ac:dyDescent="0.25">
      <c r="A149" s="29"/>
      <c r="B149" s="53"/>
      <c r="C149" s="51" t="s">
        <v>33</v>
      </c>
      <c r="D149" s="191">
        <f>E149+G149</f>
        <v>5432</v>
      </c>
      <c r="E149" s="191">
        <v>5432</v>
      </c>
      <c r="F149" s="191"/>
      <c r="G149" s="191"/>
      <c r="H149" s="195">
        <f>I149+K149</f>
        <v>0</v>
      </c>
      <c r="I149" s="190"/>
      <c r="J149" s="190"/>
      <c r="K149" s="202"/>
      <c r="L149" s="8">
        <f>M149+O149</f>
        <v>5432</v>
      </c>
      <c r="M149" s="8">
        <f>E149+I149</f>
        <v>5432</v>
      </c>
      <c r="N149" s="8">
        <f>F149+J149</f>
        <v>0</v>
      </c>
      <c r="O149" s="8">
        <f>G149+K149</f>
        <v>0</v>
      </c>
    </row>
    <row r="150" spans="1:15" ht="15" customHeight="1" x14ac:dyDescent="0.25">
      <c r="A150" s="29"/>
      <c r="B150" s="53"/>
      <c r="C150" s="51" t="s">
        <v>22</v>
      </c>
      <c r="D150" s="191">
        <f>E150+G150</f>
        <v>25884</v>
      </c>
      <c r="E150" s="191">
        <v>21884</v>
      </c>
      <c r="F150" s="191"/>
      <c r="G150" s="191">
        <v>4000</v>
      </c>
      <c r="H150" s="195">
        <f>I150+K150</f>
        <v>0</v>
      </c>
      <c r="I150" s="190"/>
      <c r="J150" s="190"/>
      <c r="K150" s="202"/>
      <c r="L150" s="8">
        <f>M150+O150</f>
        <v>25884</v>
      </c>
      <c r="M150" s="8">
        <f>E150+I150</f>
        <v>21884</v>
      </c>
      <c r="N150" s="8">
        <f>F150+J150</f>
        <v>0</v>
      </c>
      <c r="O150" s="8">
        <f>G150+K150</f>
        <v>4000</v>
      </c>
    </row>
    <row r="151" spans="1:15" ht="15" customHeight="1" x14ac:dyDescent="0.25">
      <c r="A151" s="25" t="s">
        <v>104</v>
      </c>
      <c r="B151" s="16" t="s">
        <v>17</v>
      </c>
      <c r="C151" s="51"/>
      <c r="D151" s="191">
        <f>SUM(D152:D154)</f>
        <v>27911</v>
      </c>
      <c r="E151" s="191">
        <f>SUM(E152:E154)</f>
        <v>27911</v>
      </c>
      <c r="F151" s="191">
        <f>SUM(F152:F154)</f>
        <v>0</v>
      </c>
      <c r="G151" s="191">
        <f>SUM(G152:G154)</f>
        <v>0</v>
      </c>
      <c r="H151" s="190">
        <f>SUM(H152:H154)</f>
        <v>-1785</v>
      </c>
      <c r="I151" s="190">
        <f>SUM(I152:I154)</f>
        <v>-1785</v>
      </c>
      <c r="J151" s="190">
        <f>SUM(J152:J154)</f>
        <v>0</v>
      </c>
      <c r="K151" s="202">
        <f>SUM(K152:K154)</f>
        <v>0</v>
      </c>
      <c r="L151" s="8">
        <f>SUM(L152:L154)</f>
        <v>26126</v>
      </c>
      <c r="M151" s="8">
        <f>SUM(M152:M154)</f>
        <v>26126</v>
      </c>
      <c r="N151" s="8">
        <f>SUM(N152:N154)</f>
        <v>0</v>
      </c>
      <c r="O151" s="8">
        <f>SUM(O152:O154)</f>
        <v>0</v>
      </c>
    </row>
    <row r="152" spans="1:15" ht="15" customHeight="1" x14ac:dyDescent="0.25">
      <c r="A152" s="29"/>
      <c r="B152" s="50"/>
      <c r="C152" s="51" t="s">
        <v>25</v>
      </c>
      <c r="D152" s="191">
        <f>E152+G152</f>
        <v>16291</v>
      </c>
      <c r="E152" s="191">
        <v>16291</v>
      </c>
      <c r="F152" s="191"/>
      <c r="G152" s="191"/>
      <c r="H152" s="195">
        <f>I152+K152</f>
        <v>0</v>
      </c>
      <c r="I152" s="190"/>
      <c r="J152" s="190"/>
      <c r="K152" s="202"/>
      <c r="L152" s="8">
        <f>M152+O152</f>
        <v>16291</v>
      </c>
      <c r="M152" s="8">
        <f>E152+I152</f>
        <v>16291</v>
      </c>
      <c r="N152" s="8">
        <f>F152+J152</f>
        <v>0</v>
      </c>
      <c r="O152" s="8">
        <f>G152+K152</f>
        <v>0</v>
      </c>
    </row>
    <row r="153" spans="1:15" ht="15" customHeight="1" x14ac:dyDescent="0.25">
      <c r="A153" s="29"/>
      <c r="B153" s="59"/>
      <c r="C153" s="51" t="s">
        <v>33</v>
      </c>
      <c r="D153" s="191">
        <f>E153+G153</f>
        <v>1517</v>
      </c>
      <c r="E153" s="191">
        <v>1517</v>
      </c>
      <c r="F153" s="191"/>
      <c r="G153" s="191"/>
      <c r="H153" s="195">
        <f>I153+K153</f>
        <v>0</v>
      </c>
      <c r="I153" s="190"/>
      <c r="J153" s="190"/>
      <c r="K153" s="202"/>
      <c r="L153" s="8">
        <f>M153+O153</f>
        <v>1517</v>
      </c>
      <c r="M153" s="8">
        <f>E153+I153</f>
        <v>1517</v>
      </c>
      <c r="N153" s="8">
        <f>F153+J153</f>
        <v>0</v>
      </c>
      <c r="O153" s="8">
        <f>G153+K153</f>
        <v>0</v>
      </c>
    </row>
    <row r="154" spans="1:15" ht="15" customHeight="1" x14ac:dyDescent="0.25">
      <c r="A154" s="29"/>
      <c r="B154" s="59"/>
      <c r="C154" s="51" t="s">
        <v>22</v>
      </c>
      <c r="D154" s="191">
        <f>E154+G154</f>
        <v>10103</v>
      </c>
      <c r="E154" s="191">
        <v>10103</v>
      </c>
      <c r="F154" s="191"/>
      <c r="G154" s="191"/>
      <c r="H154" s="195">
        <f>I154+K154</f>
        <v>-1785</v>
      </c>
      <c r="I154" s="190">
        <v>-1785</v>
      </c>
      <c r="J154" s="190"/>
      <c r="K154" s="202"/>
      <c r="L154" s="8">
        <f>M154+O154</f>
        <v>8318</v>
      </c>
      <c r="M154" s="8">
        <f>E154+I154</f>
        <v>8318</v>
      </c>
      <c r="N154" s="8">
        <f>F154+J154</f>
        <v>0</v>
      </c>
      <c r="O154" s="8">
        <f>G154+K154</f>
        <v>0</v>
      </c>
    </row>
    <row r="155" spans="1:15" ht="15" customHeight="1" x14ac:dyDescent="0.25">
      <c r="A155" s="25" t="s">
        <v>105</v>
      </c>
      <c r="B155" s="16" t="s">
        <v>18</v>
      </c>
      <c r="C155" s="51"/>
      <c r="D155" s="191">
        <f>SUM(D156:D158)</f>
        <v>22412</v>
      </c>
      <c r="E155" s="191">
        <f>SUM(E156:E158)</f>
        <v>18112</v>
      </c>
      <c r="F155" s="191">
        <f>SUM(F156:F158)</f>
        <v>0</v>
      </c>
      <c r="G155" s="191">
        <f>SUM(G156:G158)</f>
        <v>4300</v>
      </c>
      <c r="H155" s="190">
        <f>SUM(H156:H158)</f>
        <v>1809</v>
      </c>
      <c r="I155" s="190">
        <f>SUM(I156:I158)</f>
        <v>1009</v>
      </c>
      <c r="J155" s="190">
        <f>SUM(J156:J158)</f>
        <v>0</v>
      </c>
      <c r="K155" s="202">
        <f>SUM(K156:K158)</f>
        <v>800</v>
      </c>
      <c r="L155" s="8">
        <f>SUM(L156:L158)</f>
        <v>24221</v>
      </c>
      <c r="M155" s="8">
        <f>SUM(M156:M158)</f>
        <v>19121</v>
      </c>
      <c r="N155" s="8">
        <f>SUM(N156:N158)</f>
        <v>0</v>
      </c>
      <c r="O155" s="8">
        <f>SUM(O156:O158)</f>
        <v>5100</v>
      </c>
    </row>
    <row r="156" spans="1:15" ht="15" customHeight="1" x14ac:dyDescent="0.25">
      <c r="A156" s="29"/>
      <c r="B156" s="50"/>
      <c r="C156" s="51" t="s">
        <v>25</v>
      </c>
      <c r="D156" s="191">
        <f>E156+G156</f>
        <v>10007</v>
      </c>
      <c r="E156" s="191">
        <v>10007</v>
      </c>
      <c r="F156" s="191"/>
      <c r="G156" s="191"/>
      <c r="H156" s="195">
        <f>I156+K156</f>
        <v>0</v>
      </c>
      <c r="I156" s="190"/>
      <c r="J156" s="190"/>
      <c r="K156" s="202"/>
      <c r="L156" s="8">
        <f>M156+O156</f>
        <v>10007</v>
      </c>
      <c r="M156" s="8">
        <f>E156+I156</f>
        <v>10007</v>
      </c>
      <c r="N156" s="8">
        <f>F156+J156</f>
        <v>0</v>
      </c>
      <c r="O156" s="8">
        <f>G156+K156</f>
        <v>0</v>
      </c>
    </row>
    <row r="157" spans="1:15" ht="15" customHeight="1" x14ac:dyDescent="0.25">
      <c r="A157" s="29"/>
      <c r="B157" s="59"/>
      <c r="C157" s="51" t="s">
        <v>33</v>
      </c>
      <c r="D157" s="191">
        <f>E157+G157</f>
        <v>1725</v>
      </c>
      <c r="E157" s="191">
        <v>1725</v>
      </c>
      <c r="F157" s="191"/>
      <c r="G157" s="191"/>
      <c r="H157" s="195">
        <f>I157+K157</f>
        <v>0</v>
      </c>
      <c r="I157" s="190"/>
      <c r="J157" s="190"/>
      <c r="K157" s="202"/>
      <c r="L157" s="8">
        <f>M157+O157</f>
        <v>1725</v>
      </c>
      <c r="M157" s="8">
        <f>E157+I157</f>
        <v>1725</v>
      </c>
      <c r="N157" s="8">
        <f>F157+J157</f>
        <v>0</v>
      </c>
      <c r="O157" s="8">
        <f>G157+K157</f>
        <v>0</v>
      </c>
    </row>
    <row r="158" spans="1:15" ht="15" customHeight="1" x14ac:dyDescent="0.25">
      <c r="A158" s="29"/>
      <c r="B158" s="59"/>
      <c r="C158" s="51" t="s">
        <v>22</v>
      </c>
      <c r="D158" s="191">
        <f>E158+G158</f>
        <v>10680</v>
      </c>
      <c r="E158" s="191">
        <v>6380</v>
      </c>
      <c r="F158" s="191"/>
      <c r="G158" s="191">
        <v>4300</v>
      </c>
      <c r="H158" s="195">
        <f>I158+K158</f>
        <v>1809</v>
      </c>
      <c r="I158" s="190">
        <v>1009</v>
      </c>
      <c r="J158" s="190"/>
      <c r="K158" s="202">
        <v>800</v>
      </c>
      <c r="L158" s="8">
        <f>M158+O158</f>
        <v>12489</v>
      </c>
      <c r="M158" s="8">
        <f>E158+I158</f>
        <v>7389</v>
      </c>
      <c r="N158" s="8">
        <f>F158+J158</f>
        <v>0</v>
      </c>
      <c r="O158" s="8">
        <f>G158+K158</f>
        <v>5100</v>
      </c>
    </row>
    <row r="159" spans="1:15" ht="15" customHeight="1" x14ac:dyDescent="0.25">
      <c r="A159" s="25" t="s">
        <v>106</v>
      </c>
      <c r="B159" s="19" t="s">
        <v>19</v>
      </c>
      <c r="C159" s="55"/>
      <c r="D159" s="191">
        <f>SUM(D160:D162)</f>
        <v>648076</v>
      </c>
      <c r="E159" s="191">
        <f>SUM(E160:E162)</f>
        <v>624076</v>
      </c>
      <c r="F159" s="191">
        <f>SUM(F160:F162)</f>
        <v>0</v>
      </c>
      <c r="G159" s="191">
        <f>SUM(G160:G162)</f>
        <v>24000</v>
      </c>
      <c r="H159" s="195">
        <f>SUM(H160:H162)</f>
        <v>3755</v>
      </c>
      <c r="I159" s="190">
        <f>SUM(I160:I162)</f>
        <v>755</v>
      </c>
      <c r="J159" s="190">
        <f>SUM(J160:J162)</f>
        <v>0</v>
      </c>
      <c r="K159" s="202">
        <f>SUM(K160:K162)</f>
        <v>3000</v>
      </c>
      <c r="L159" s="8">
        <f>SUM(L160:L162)</f>
        <v>651831</v>
      </c>
      <c r="M159" s="8">
        <f>SUM(M160:M162)</f>
        <v>624831</v>
      </c>
      <c r="N159" s="8">
        <f>SUM(N160:N162)</f>
        <v>0</v>
      </c>
      <c r="O159" s="8">
        <f>SUM(O160:O162)</f>
        <v>27000</v>
      </c>
    </row>
    <row r="160" spans="1:15" ht="15" customHeight="1" x14ac:dyDescent="0.25">
      <c r="A160" s="29"/>
      <c r="B160" s="47"/>
      <c r="C160" s="51" t="s">
        <v>25</v>
      </c>
      <c r="D160" s="191">
        <f>E160+G160</f>
        <v>10000</v>
      </c>
      <c r="E160" s="191">
        <v>10000</v>
      </c>
      <c r="F160" s="191"/>
      <c r="G160" s="191"/>
      <c r="H160" s="195">
        <f>I160+K160</f>
        <v>0</v>
      </c>
      <c r="I160" s="190"/>
      <c r="J160" s="190"/>
      <c r="K160" s="202"/>
      <c r="L160" s="8">
        <f>M160+O160</f>
        <v>10000</v>
      </c>
      <c r="M160" s="8">
        <f>E160+I160</f>
        <v>10000</v>
      </c>
      <c r="N160" s="8">
        <f>F160+J160</f>
        <v>0</v>
      </c>
      <c r="O160" s="8">
        <f>G160+K160</f>
        <v>0</v>
      </c>
    </row>
    <row r="161" spans="1:15" ht="15" customHeight="1" x14ac:dyDescent="0.25">
      <c r="A161" s="29"/>
      <c r="B161" s="47"/>
      <c r="C161" s="55" t="s">
        <v>33</v>
      </c>
      <c r="D161" s="191">
        <f>E161+G161</f>
        <v>143680</v>
      </c>
      <c r="E161" s="191">
        <v>143680</v>
      </c>
      <c r="F161" s="191"/>
      <c r="G161" s="191"/>
      <c r="H161" s="195">
        <f>I161+K161</f>
        <v>3755</v>
      </c>
      <c r="I161" s="190">
        <v>3755</v>
      </c>
      <c r="J161" s="190"/>
      <c r="K161" s="202"/>
      <c r="L161" s="8">
        <f>M161+O161</f>
        <v>147435</v>
      </c>
      <c r="M161" s="8">
        <f>E161+I161</f>
        <v>147435</v>
      </c>
      <c r="N161" s="8">
        <f>F161+J161</f>
        <v>0</v>
      </c>
      <c r="O161" s="8">
        <f>G161+K161</f>
        <v>0</v>
      </c>
    </row>
    <row r="162" spans="1:15" ht="15" customHeight="1" x14ac:dyDescent="0.25">
      <c r="A162" s="29"/>
      <c r="B162" s="47"/>
      <c r="C162" s="55" t="s">
        <v>22</v>
      </c>
      <c r="D162" s="191">
        <f>E162+G162</f>
        <v>494396</v>
      </c>
      <c r="E162" s="191">
        <v>470396</v>
      </c>
      <c r="F162" s="191"/>
      <c r="G162" s="191">
        <v>24000</v>
      </c>
      <c r="H162" s="195">
        <f>I162+K162</f>
        <v>0</v>
      </c>
      <c r="I162" s="190">
        <v>-3000</v>
      </c>
      <c r="J162" s="190"/>
      <c r="K162" s="202">
        <v>3000</v>
      </c>
      <c r="L162" s="8">
        <f>M162+O162</f>
        <v>494396</v>
      </c>
      <c r="M162" s="8">
        <f>E162+I162</f>
        <v>467396</v>
      </c>
      <c r="N162" s="8">
        <f>F162+J162</f>
        <v>0</v>
      </c>
      <c r="O162" s="8">
        <f>G162+K162</f>
        <v>27000</v>
      </c>
    </row>
    <row r="163" spans="1:15" ht="15.95" customHeight="1" x14ac:dyDescent="0.25">
      <c r="A163" s="60" t="s">
        <v>107</v>
      </c>
      <c r="B163" s="33" t="s">
        <v>191</v>
      </c>
      <c r="C163" s="15"/>
      <c r="D163" s="189">
        <f>D111+D119+D123+D127+D131+D135+D139+D143+D147+D151+D155+D159</f>
        <v>2518628</v>
      </c>
      <c r="E163" s="189">
        <f>E111+E119+E123+E127+E131+E135+E139+E143+E147+E151+E155+E159</f>
        <v>2207550</v>
      </c>
      <c r="F163" s="189">
        <f>F111+F119+F123+F127+F131+F135+F139+F143+F147+F151+F155+F159</f>
        <v>0</v>
      </c>
      <c r="G163" s="189">
        <f>G111+G119+G123+G127+G131+G135+G139+G143+G147+G151+G155+G159</f>
        <v>311078</v>
      </c>
      <c r="H163" s="188">
        <f>H111+H119+H123+H127+H131+H135+H139+H143+H147+H151+H155+H159</f>
        <v>177627</v>
      </c>
      <c r="I163" s="188">
        <f>I111+I119+I123+I127+I131+I135+I139+I143+I147+I151+I155+I159</f>
        <v>173405</v>
      </c>
      <c r="J163" s="188">
        <f>J111+J119+J123+J127+J131+J135+J139+J143+J147+J151+J155+J159</f>
        <v>0</v>
      </c>
      <c r="K163" s="204">
        <f>K111+K119+K123+K127+K131+K135+K139+K143+K147+K151+K155+K159</f>
        <v>4222</v>
      </c>
      <c r="L163" s="1">
        <f>L111+L119+L123+L127+L131+L135+L139+L143+L147+L151+L155+L159</f>
        <v>2696255</v>
      </c>
      <c r="M163" s="1">
        <f>M111+M119+M123+M127+M131+M135+M139+M143+M147+M151+M155+M159</f>
        <v>2380955</v>
      </c>
      <c r="N163" s="1">
        <f>N111+N119+N123+N127+N131+N135+N139+N143+N147+N151+N155+N159</f>
        <v>0</v>
      </c>
      <c r="O163" s="1">
        <f>O111+O119+O123+O127+O131+O135+O139+O143+O147+O151+O155+O159</f>
        <v>315300</v>
      </c>
    </row>
    <row r="164" spans="1:15" ht="27.95" customHeight="1" x14ac:dyDescent="0.25">
      <c r="A164" s="61"/>
      <c r="B164" s="216" t="s">
        <v>184</v>
      </c>
      <c r="C164" s="92"/>
      <c r="D164" s="215">
        <f>D116</f>
        <v>1013670</v>
      </c>
      <c r="E164" s="215">
        <f>E116</f>
        <v>1013670</v>
      </c>
      <c r="F164" s="215">
        <f>F116</f>
        <v>0</v>
      </c>
      <c r="G164" s="215">
        <f>G116</f>
        <v>0</v>
      </c>
      <c r="H164" s="214">
        <f>H116</f>
        <v>160000</v>
      </c>
      <c r="I164" s="214">
        <f>I116</f>
        <v>160000</v>
      </c>
      <c r="J164" s="214">
        <f>J116</f>
        <v>0</v>
      </c>
      <c r="K164" s="213">
        <f>K116</f>
        <v>0</v>
      </c>
      <c r="L164" s="69">
        <f>L116</f>
        <v>1173670</v>
      </c>
      <c r="M164" s="69">
        <f>M116</f>
        <v>1173670</v>
      </c>
      <c r="N164" s="69">
        <f>N116</f>
        <v>0</v>
      </c>
      <c r="O164" s="69">
        <f>O116</f>
        <v>0</v>
      </c>
    </row>
    <row r="165" spans="1:15" ht="15.95" customHeight="1" x14ac:dyDescent="0.25">
      <c r="A165" s="66" t="s">
        <v>108</v>
      </c>
      <c r="B165" s="445" t="s">
        <v>69</v>
      </c>
      <c r="C165" s="445"/>
      <c r="D165" s="445"/>
      <c r="E165" s="445"/>
      <c r="F165" s="445"/>
      <c r="G165" s="445"/>
      <c r="H165" s="445"/>
      <c r="I165" s="445"/>
      <c r="J165" s="445"/>
      <c r="K165" s="445"/>
      <c r="L165" s="445"/>
      <c r="M165" s="445"/>
      <c r="N165" s="445"/>
      <c r="O165" s="445"/>
    </row>
    <row r="166" spans="1:15" ht="15" customHeight="1" x14ac:dyDescent="0.25">
      <c r="A166" s="5" t="s">
        <v>109</v>
      </c>
      <c r="B166" s="59" t="s">
        <v>20</v>
      </c>
      <c r="C166" s="76" t="s">
        <v>34</v>
      </c>
      <c r="D166" s="191">
        <f>SUM(D167:D168)</f>
        <v>10137</v>
      </c>
      <c r="E166" s="191">
        <f>SUM(E167:E168)</f>
        <v>10137</v>
      </c>
      <c r="F166" s="191">
        <f>SUM(F167:F168)</f>
        <v>0</v>
      </c>
      <c r="G166" s="191">
        <f>SUM(G167:G168)</f>
        <v>0</v>
      </c>
      <c r="H166" s="195">
        <f>I166+K166</f>
        <v>3000</v>
      </c>
      <c r="I166" s="190">
        <f>SUM(I167:I168)</f>
        <v>3000</v>
      </c>
      <c r="J166" s="190">
        <f>SUM(J167:J168)</f>
        <v>0</v>
      </c>
      <c r="K166" s="202">
        <f>SUM(K167:K168)</f>
        <v>0</v>
      </c>
      <c r="L166" s="8">
        <f>SUM(L167:L168)</f>
        <v>13137</v>
      </c>
      <c r="M166" s="8">
        <f>SUM(M167:M168)</f>
        <v>13137</v>
      </c>
      <c r="N166" s="8">
        <f>SUM(N167:N168)</f>
        <v>0</v>
      </c>
      <c r="O166" s="8">
        <f>SUM(O167:O168)</f>
        <v>0</v>
      </c>
    </row>
    <row r="167" spans="1:15" ht="15" hidden="1" customHeight="1" x14ac:dyDescent="0.25">
      <c r="A167" s="11"/>
      <c r="B167" s="505" t="s">
        <v>8</v>
      </c>
      <c r="C167" s="358"/>
      <c r="D167" s="194">
        <f>E167+G167</f>
        <v>10137</v>
      </c>
      <c r="E167" s="194">
        <v>10137</v>
      </c>
      <c r="F167" s="194"/>
      <c r="G167" s="194"/>
      <c r="H167" s="195">
        <f>I167+K167</f>
        <v>0</v>
      </c>
      <c r="I167" s="195"/>
      <c r="J167" s="195"/>
      <c r="K167" s="212"/>
      <c r="L167" s="502">
        <f>M167+O167</f>
        <v>10137</v>
      </c>
      <c r="M167" s="500">
        <f>E167+I167</f>
        <v>10137</v>
      </c>
      <c r="N167" s="501">
        <f>F167+J167</f>
        <v>0</v>
      </c>
      <c r="O167" s="500">
        <f>G167+K167</f>
        <v>0</v>
      </c>
    </row>
    <row r="168" spans="1:15" ht="15" customHeight="1" x14ac:dyDescent="0.25">
      <c r="A168" s="11"/>
      <c r="B168" s="65" t="s">
        <v>172</v>
      </c>
      <c r="C168" s="88"/>
      <c r="D168" s="194">
        <f>E168+G168</f>
        <v>0</v>
      </c>
      <c r="E168" s="194"/>
      <c r="F168" s="194"/>
      <c r="G168" s="194"/>
      <c r="H168" s="195">
        <f>I168+K168</f>
        <v>3000</v>
      </c>
      <c r="I168" s="195">
        <v>3000</v>
      </c>
      <c r="J168" s="195"/>
      <c r="K168" s="212"/>
      <c r="L168" s="8">
        <f>M168+O168</f>
        <v>3000</v>
      </c>
      <c r="M168" s="8">
        <f>E168+I168</f>
        <v>3000</v>
      </c>
      <c r="N168" s="8">
        <f>F168+J168</f>
        <v>0</v>
      </c>
      <c r="O168" s="8">
        <f>G168+K168</f>
        <v>0</v>
      </c>
    </row>
    <row r="169" spans="1:15" ht="15" customHeight="1" x14ac:dyDescent="0.25">
      <c r="A169" s="5" t="s">
        <v>110</v>
      </c>
      <c r="B169" s="19" t="s">
        <v>77</v>
      </c>
      <c r="C169" s="20" t="s">
        <v>34</v>
      </c>
      <c r="D169" s="191">
        <f>E169+G169</f>
        <v>29296</v>
      </c>
      <c r="E169" s="191">
        <v>29296</v>
      </c>
      <c r="F169" s="191">
        <v>22367</v>
      </c>
      <c r="G169" s="191"/>
      <c r="H169" s="195">
        <f>I169+K169</f>
        <v>0</v>
      </c>
      <c r="I169" s="190"/>
      <c r="J169" s="190">
        <v>76</v>
      </c>
      <c r="K169" s="202"/>
      <c r="L169" s="8">
        <f>M169+O169</f>
        <v>29296</v>
      </c>
      <c r="M169" s="8">
        <f>E169+I169</f>
        <v>29296</v>
      </c>
      <c r="N169" s="8">
        <f>F169+J169</f>
        <v>22443</v>
      </c>
      <c r="O169" s="8">
        <f>G169+K169</f>
        <v>0</v>
      </c>
    </row>
    <row r="170" spans="1:15" ht="15.95" customHeight="1" x14ac:dyDescent="0.25">
      <c r="A170" s="504" t="s">
        <v>111</v>
      </c>
      <c r="B170" s="153" t="s">
        <v>192</v>
      </c>
      <c r="C170" s="157"/>
      <c r="D170" s="211">
        <f>D166+D169</f>
        <v>39433</v>
      </c>
      <c r="E170" s="211">
        <f>E166+E169</f>
        <v>39433</v>
      </c>
      <c r="F170" s="211">
        <f>F166+F169</f>
        <v>22367</v>
      </c>
      <c r="G170" s="211">
        <f>G166+G169</f>
        <v>0</v>
      </c>
      <c r="H170" s="210">
        <f>H166+H169</f>
        <v>3000</v>
      </c>
      <c r="I170" s="210">
        <f>I166+I169</f>
        <v>3000</v>
      </c>
      <c r="J170" s="210">
        <f>J166+J169</f>
        <v>76</v>
      </c>
      <c r="K170" s="209">
        <f>K166+K169</f>
        <v>0</v>
      </c>
      <c r="L170" s="33">
        <f>L166+L169</f>
        <v>42433</v>
      </c>
      <c r="M170" s="33">
        <f>M166+M169</f>
        <v>42433</v>
      </c>
      <c r="N170" s="33">
        <f>N166+N169</f>
        <v>22443</v>
      </c>
      <c r="O170" s="33">
        <f>O166+O169</f>
        <v>0</v>
      </c>
    </row>
    <row r="171" spans="1:15" ht="15.95" customHeight="1" x14ac:dyDescent="0.25">
      <c r="A171" s="503"/>
      <c r="B171" s="498" t="s">
        <v>172</v>
      </c>
      <c r="C171" s="15"/>
      <c r="D171" s="215">
        <f>D168</f>
        <v>0</v>
      </c>
      <c r="E171" s="215">
        <f>E168</f>
        <v>0</v>
      </c>
      <c r="F171" s="215">
        <f>F168</f>
        <v>0</v>
      </c>
      <c r="G171" s="215">
        <f>G168</f>
        <v>0</v>
      </c>
      <c r="H171" s="214">
        <f>H168</f>
        <v>3000</v>
      </c>
      <c r="I171" s="214">
        <f>I168</f>
        <v>3000</v>
      </c>
      <c r="J171" s="214">
        <f>J168</f>
        <v>0</v>
      </c>
      <c r="K171" s="213">
        <f>K168</f>
        <v>0</v>
      </c>
      <c r="L171" s="69">
        <f>L168</f>
        <v>3000</v>
      </c>
      <c r="M171" s="69">
        <f>M168</f>
        <v>3000</v>
      </c>
      <c r="N171" s="69">
        <f>N168</f>
        <v>0</v>
      </c>
      <c r="O171" s="69">
        <f>O168</f>
        <v>0</v>
      </c>
    </row>
    <row r="172" spans="1:15" ht="15.95" customHeight="1" x14ac:dyDescent="0.25">
      <c r="A172" s="9" t="s">
        <v>112</v>
      </c>
      <c r="B172" s="445" t="s">
        <v>187</v>
      </c>
      <c r="C172" s="445"/>
      <c r="D172" s="445"/>
      <c r="E172" s="445"/>
      <c r="F172" s="445"/>
      <c r="G172" s="445"/>
      <c r="H172" s="445"/>
      <c r="I172" s="445"/>
      <c r="J172" s="445"/>
      <c r="K172" s="445"/>
      <c r="L172" s="445"/>
      <c r="M172" s="445"/>
      <c r="N172" s="445"/>
      <c r="O172" s="445"/>
    </row>
    <row r="173" spans="1:15" ht="15" customHeight="1" x14ac:dyDescent="0.25">
      <c r="A173" s="5" t="s">
        <v>113</v>
      </c>
      <c r="B173" s="62" t="s">
        <v>20</v>
      </c>
      <c r="C173" s="208"/>
      <c r="D173" s="191">
        <f>SUM(D174:D175)</f>
        <v>795607</v>
      </c>
      <c r="E173" s="191">
        <f>SUM(E174:E175)</f>
        <v>557380</v>
      </c>
      <c r="F173" s="191">
        <f>SUM(F174:F175)</f>
        <v>68635</v>
      </c>
      <c r="G173" s="191">
        <f>SUM(G174:G175)</f>
        <v>238227</v>
      </c>
      <c r="H173" s="190">
        <f>SUM(H174:H175)</f>
        <v>-93898</v>
      </c>
      <c r="I173" s="190">
        <f>SUM(I174:I175)</f>
        <v>44723</v>
      </c>
      <c r="J173" s="190">
        <f>SUM(J174:J175)</f>
        <v>1560</v>
      </c>
      <c r="K173" s="202">
        <f>SUM(K174:K175)</f>
        <v>-138621</v>
      </c>
      <c r="L173" s="77">
        <f>SUM(L174:L175)</f>
        <v>701709</v>
      </c>
      <c r="M173" s="77">
        <f>SUM(M174:M175)</f>
        <v>602103</v>
      </c>
      <c r="N173" s="77">
        <f>SUM(N174:N175)</f>
        <v>70195</v>
      </c>
      <c r="O173" s="77">
        <f>SUM(O174:O175)</f>
        <v>99606</v>
      </c>
    </row>
    <row r="174" spans="1:15" ht="15" customHeight="1" x14ac:dyDescent="0.25">
      <c r="A174" s="11"/>
      <c r="B174" s="62"/>
      <c r="C174" s="20" t="s">
        <v>32</v>
      </c>
      <c r="D174" s="191">
        <f>E174+G174</f>
        <v>4344</v>
      </c>
      <c r="E174" s="191">
        <v>4344</v>
      </c>
      <c r="F174" s="191"/>
      <c r="G174" s="191"/>
      <c r="H174" s="195">
        <f>I174+K174</f>
        <v>0</v>
      </c>
      <c r="I174" s="190"/>
      <c r="J174" s="190"/>
      <c r="K174" s="202"/>
      <c r="L174" s="8">
        <f>M174+O174</f>
        <v>4344</v>
      </c>
      <c r="M174" s="8">
        <f>E174+I174</f>
        <v>4344</v>
      </c>
      <c r="N174" s="8">
        <f>F174+J174</f>
        <v>0</v>
      </c>
      <c r="O174" s="8">
        <f>G174+K174</f>
        <v>0</v>
      </c>
    </row>
    <row r="175" spans="1:15" ht="15" customHeight="1" x14ac:dyDescent="0.25">
      <c r="A175" s="11"/>
      <c r="B175" s="62"/>
      <c r="C175" s="20" t="s">
        <v>57</v>
      </c>
      <c r="D175" s="191">
        <f>SUM(D176:D177)</f>
        <v>791263</v>
      </c>
      <c r="E175" s="191">
        <f>SUM(E176:E177)</f>
        <v>553036</v>
      </c>
      <c r="F175" s="191">
        <f>SUM(F176:F177)</f>
        <v>68635</v>
      </c>
      <c r="G175" s="191">
        <f>SUM(G176:G177)</f>
        <v>238227</v>
      </c>
      <c r="H175" s="195">
        <f>I175+K175</f>
        <v>-93898</v>
      </c>
      <c r="I175" s="190">
        <f>SUM(I176:I177)</f>
        <v>44723</v>
      </c>
      <c r="J175" s="190">
        <f>SUM(J176:J177)</f>
        <v>1560</v>
      </c>
      <c r="K175" s="202">
        <f>SUM(K176:K177)</f>
        <v>-138621</v>
      </c>
      <c r="L175" s="8">
        <f>SUM(L176:L177)</f>
        <v>697365</v>
      </c>
      <c r="M175" s="8">
        <f>SUM(M176:M177)</f>
        <v>597759</v>
      </c>
      <c r="N175" s="8">
        <f>SUM(N176:N177)</f>
        <v>70195</v>
      </c>
      <c r="O175" s="8">
        <f>SUM(O176:O177)</f>
        <v>99606</v>
      </c>
    </row>
    <row r="176" spans="1:15" ht="15" hidden="1" customHeight="1" x14ac:dyDescent="0.25">
      <c r="A176" s="11"/>
      <c r="B176" s="505" t="s">
        <v>8</v>
      </c>
      <c r="C176" s="358"/>
      <c r="D176" s="191">
        <f>E176+G176</f>
        <v>791263</v>
      </c>
      <c r="E176" s="191">
        <v>553036</v>
      </c>
      <c r="F176" s="191">
        <v>68635</v>
      </c>
      <c r="G176" s="191">
        <v>238227</v>
      </c>
      <c r="H176" s="195">
        <f>I176+K176</f>
        <v>-140408</v>
      </c>
      <c r="I176" s="190">
        <v>-1787</v>
      </c>
      <c r="J176" s="190">
        <v>280</v>
      </c>
      <c r="K176" s="202">
        <v>-138621</v>
      </c>
      <c r="L176" s="502">
        <f>M176+O176</f>
        <v>650855</v>
      </c>
      <c r="M176" s="500">
        <f>E176+I176</f>
        <v>551249</v>
      </c>
      <c r="N176" s="501">
        <f>F176+J176</f>
        <v>68915</v>
      </c>
      <c r="O176" s="500">
        <f>G176+K176</f>
        <v>99606</v>
      </c>
    </row>
    <row r="177" spans="1:15" ht="15" customHeight="1" x14ac:dyDescent="0.25">
      <c r="A177" s="11"/>
      <c r="B177" s="65" t="s">
        <v>172</v>
      </c>
      <c r="C177" s="88"/>
      <c r="D177" s="191">
        <f>E177+G177</f>
        <v>0</v>
      </c>
      <c r="E177" s="191"/>
      <c r="F177" s="191"/>
      <c r="G177" s="191"/>
      <c r="H177" s="195">
        <f>I177+K177</f>
        <v>46510</v>
      </c>
      <c r="I177" s="190">
        <v>46510</v>
      </c>
      <c r="J177" s="190">
        <v>1280</v>
      </c>
      <c r="K177" s="202"/>
      <c r="L177" s="8">
        <f>M177+O177</f>
        <v>46510</v>
      </c>
      <c r="M177" s="8">
        <f>E177+I177</f>
        <v>46510</v>
      </c>
      <c r="N177" s="8">
        <f>F177+J177</f>
        <v>1280</v>
      </c>
      <c r="O177" s="8">
        <f>G177+K177</f>
        <v>0</v>
      </c>
    </row>
    <row r="178" spans="1:15" x14ac:dyDescent="0.25">
      <c r="A178" s="9" t="s">
        <v>114</v>
      </c>
      <c r="B178" s="196" t="s">
        <v>61</v>
      </c>
      <c r="C178" s="20" t="s">
        <v>57</v>
      </c>
      <c r="D178" s="191">
        <f>E178+G178</f>
        <v>131788</v>
      </c>
      <c r="E178" s="191">
        <v>131788</v>
      </c>
      <c r="F178" s="191">
        <v>81361</v>
      </c>
      <c r="G178" s="191"/>
      <c r="H178" s="195">
        <f>I178+K178</f>
        <v>0</v>
      </c>
      <c r="I178" s="190"/>
      <c r="J178" s="190">
        <v>-1700</v>
      </c>
      <c r="K178" s="202"/>
      <c r="L178" s="8">
        <f>M178+O178</f>
        <v>131788</v>
      </c>
      <c r="M178" s="8">
        <f>E178+I178</f>
        <v>131788</v>
      </c>
      <c r="N178" s="8">
        <f>F178+J178</f>
        <v>79661</v>
      </c>
      <c r="O178" s="8">
        <f>G178+K178</f>
        <v>0</v>
      </c>
    </row>
    <row r="179" spans="1:15" ht="15" customHeight="1" x14ac:dyDescent="0.25">
      <c r="A179" s="11" t="s">
        <v>115</v>
      </c>
      <c r="B179" s="47" t="s">
        <v>35</v>
      </c>
      <c r="C179" s="20" t="s">
        <v>57</v>
      </c>
      <c r="D179" s="191">
        <f>E179+G179</f>
        <v>106635</v>
      </c>
      <c r="E179" s="191">
        <v>106635</v>
      </c>
      <c r="F179" s="191">
        <v>58586</v>
      </c>
      <c r="G179" s="191"/>
      <c r="H179" s="190">
        <f>I179+K179</f>
        <v>0</v>
      </c>
      <c r="I179" s="190"/>
      <c r="J179" s="190"/>
      <c r="K179" s="202"/>
      <c r="L179" s="8">
        <f>M179+O179</f>
        <v>106635</v>
      </c>
      <c r="M179" s="8">
        <f>E179+I179</f>
        <v>106635</v>
      </c>
      <c r="N179" s="8">
        <f>F179+J179</f>
        <v>58586</v>
      </c>
      <c r="O179" s="8">
        <f>G179+K179</f>
        <v>0</v>
      </c>
    </row>
    <row r="180" spans="1:15" ht="15" customHeight="1" x14ac:dyDescent="0.25">
      <c r="A180" s="48" t="s">
        <v>116</v>
      </c>
      <c r="B180" s="19" t="s">
        <v>173</v>
      </c>
      <c r="C180" s="20" t="s">
        <v>57</v>
      </c>
      <c r="D180" s="191">
        <f>SUM(D181:D182)</f>
        <v>169775</v>
      </c>
      <c r="E180" s="191">
        <f>SUM(E181:E182)</f>
        <v>169775</v>
      </c>
      <c r="F180" s="191">
        <f>SUM(F181:F182)</f>
        <v>73611</v>
      </c>
      <c r="G180" s="191">
        <f>SUM(G181:G182)</f>
        <v>0</v>
      </c>
      <c r="H180" s="195">
        <f>I180+K180</f>
        <v>4179</v>
      </c>
      <c r="I180" s="190">
        <f>SUM(I181:I182)</f>
        <v>4179</v>
      </c>
      <c r="J180" s="190">
        <f>SUM(J181:J182)</f>
        <v>3191</v>
      </c>
      <c r="K180" s="202">
        <f>SUM(K181:K182)</f>
        <v>0</v>
      </c>
      <c r="L180" s="8">
        <f>SUM(L181:L182)</f>
        <v>173954</v>
      </c>
      <c r="M180" s="8">
        <f>SUM(M181:M182)</f>
        <v>173954</v>
      </c>
      <c r="N180" s="8">
        <f>SUM(N181:N182)</f>
        <v>76802</v>
      </c>
      <c r="O180" s="8">
        <f>SUM(O181:O182)</f>
        <v>0</v>
      </c>
    </row>
    <row r="181" spans="1:15" ht="15" hidden="1" customHeight="1" x14ac:dyDescent="0.25">
      <c r="A181" s="66"/>
      <c r="B181" s="505" t="s">
        <v>8</v>
      </c>
      <c r="C181" s="358"/>
      <c r="D181" s="191">
        <f>E181+G181</f>
        <v>169775</v>
      </c>
      <c r="E181" s="191">
        <v>169775</v>
      </c>
      <c r="F181" s="191">
        <v>73611</v>
      </c>
      <c r="G181" s="191"/>
      <c r="H181" s="190">
        <f>I181+K181</f>
        <v>0</v>
      </c>
      <c r="I181" s="190"/>
      <c r="J181" s="190"/>
      <c r="K181" s="202"/>
      <c r="L181" s="502">
        <f>M181+O181</f>
        <v>169775</v>
      </c>
      <c r="M181" s="500">
        <f>E181+I181</f>
        <v>169775</v>
      </c>
      <c r="N181" s="501">
        <f>F181+J181</f>
        <v>73611</v>
      </c>
      <c r="O181" s="500">
        <f>G181+K181</f>
        <v>0</v>
      </c>
    </row>
    <row r="182" spans="1:15" ht="15" customHeight="1" x14ac:dyDescent="0.25">
      <c r="A182" s="79"/>
      <c r="B182" s="65" t="s">
        <v>172</v>
      </c>
      <c r="C182" s="88"/>
      <c r="D182" s="191">
        <f>E182+G182</f>
        <v>0</v>
      </c>
      <c r="E182" s="191"/>
      <c r="F182" s="191"/>
      <c r="G182" s="191"/>
      <c r="H182" s="190">
        <f>I182+K182</f>
        <v>4179</v>
      </c>
      <c r="I182" s="190">
        <v>4179</v>
      </c>
      <c r="J182" s="190">
        <v>3191</v>
      </c>
      <c r="K182" s="202"/>
      <c r="L182" s="8">
        <f>M182+O182</f>
        <v>4179</v>
      </c>
      <c r="M182" s="8">
        <f>E182+I182</f>
        <v>4179</v>
      </c>
      <c r="N182" s="8">
        <f>F182+J182</f>
        <v>3191</v>
      </c>
      <c r="O182" s="8">
        <f>G182+K182</f>
        <v>0</v>
      </c>
    </row>
    <row r="183" spans="1:15" ht="15" customHeight="1" x14ac:dyDescent="0.25">
      <c r="A183" s="11" t="s">
        <v>168</v>
      </c>
      <c r="B183" s="47" t="s">
        <v>181</v>
      </c>
      <c r="C183" s="20" t="s">
        <v>57</v>
      </c>
      <c r="D183" s="191">
        <f>E183+G183</f>
        <v>146474</v>
      </c>
      <c r="E183" s="191">
        <v>146474</v>
      </c>
      <c r="F183" s="191">
        <v>84645</v>
      </c>
      <c r="G183" s="191"/>
      <c r="H183" s="195">
        <f>I183+K183</f>
        <v>0</v>
      </c>
      <c r="I183" s="190"/>
      <c r="J183" s="190">
        <v>499</v>
      </c>
      <c r="K183" s="202"/>
      <c r="L183" s="8">
        <f>M183+O183</f>
        <v>146474</v>
      </c>
      <c r="M183" s="8">
        <f>E183+I183</f>
        <v>146474</v>
      </c>
      <c r="N183" s="8">
        <f>F183+J183</f>
        <v>85144</v>
      </c>
      <c r="O183" s="8">
        <f>G183+K183</f>
        <v>0</v>
      </c>
    </row>
    <row r="184" spans="1:15" ht="15" customHeight="1" x14ac:dyDescent="0.25">
      <c r="A184" s="5" t="s">
        <v>169</v>
      </c>
      <c r="B184" s="52" t="s">
        <v>162</v>
      </c>
      <c r="C184" s="20" t="s">
        <v>57</v>
      </c>
      <c r="D184" s="191">
        <f>SUM(D185:D186)</f>
        <v>99021</v>
      </c>
      <c r="E184" s="191">
        <f>SUM(E185:E186)</f>
        <v>99021</v>
      </c>
      <c r="F184" s="191">
        <f>SUM(F185:F186)</f>
        <v>47376</v>
      </c>
      <c r="G184" s="191">
        <f>SUM(G185:G186)</f>
        <v>0</v>
      </c>
      <c r="H184" s="195">
        <f>I184+K184</f>
        <v>4731</v>
      </c>
      <c r="I184" s="190">
        <f>SUM(I185:I186)</f>
        <v>4731</v>
      </c>
      <c r="J184" s="190">
        <f>SUM(J185:J186)</f>
        <v>4070</v>
      </c>
      <c r="K184" s="202">
        <f>SUM(K185:K186)</f>
        <v>0</v>
      </c>
      <c r="L184" s="8">
        <f>SUM(L185:L186)</f>
        <v>103752</v>
      </c>
      <c r="M184" s="8">
        <f>SUM(M185:M186)</f>
        <v>103752</v>
      </c>
      <c r="N184" s="8">
        <f>SUM(N185:N186)</f>
        <v>51446</v>
      </c>
      <c r="O184" s="8">
        <f>SUM(O185:O186)</f>
        <v>0</v>
      </c>
    </row>
    <row r="185" spans="1:15" ht="15" hidden="1" customHeight="1" x14ac:dyDescent="0.25">
      <c r="A185" s="11"/>
      <c r="B185" s="505" t="s">
        <v>8</v>
      </c>
      <c r="C185" s="358"/>
      <c r="D185" s="191">
        <f>E185+G185</f>
        <v>99021</v>
      </c>
      <c r="E185" s="191">
        <v>99021</v>
      </c>
      <c r="F185" s="191">
        <v>47376</v>
      </c>
      <c r="G185" s="191"/>
      <c r="H185" s="195">
        <f>I185+K185</f>
        <v>0</v>
      </c>
      <c r="I185" s="190"/>
      <c r="J185" s="190">
        <v>458</v>
      </c>
      <c r="K185" s="202"/>
      <c r="L185" s="502">
        <f>M185+O185</f>
        <v>99021</v>
      </c>
      <c r="M185" s="500">
        <f>E185+I185</f>
        <v>99021</v>
      </c>
      <c r="N185" s="501">
        <f>F185+J185</f>
        <v>47834</v>
      </c>
      <c r="O185" s="500">
        <f>G185+K185</f>
        <v>0</v>
      </c>
    </row>
    <row r="186" spans="1:15" ht="15" customHeight="1" x14ac:dyDescent="0.25">
      <c r="A186" s="83"/>
      <c r="B186" s="65" t="s">
        <v>172</v>
      </c>
      <c r="C186" s="88"/>
      <c r="D186" s="191">
        <f>E186+G186</f>
        <v>0</v>
      </c>
      <c r="E186" s="191"/>
      <c r="F186" s="191"/>
      <c r="G186" s="191"/>
      <c r="H186" s="195">
        <f>I186+K186</f>
        <v>4731</v>
      </c>
      <c r="I186" s="190">
        <v>4731</v>
      </c>
      <c r="J186" s="190">
        <v>3612</v>
      </c>
      <c r="K186" s="202"/>
      <c r="L186" s="8">
        <f>M186+O186</f>
        <v>4731</v>
      </c>
      <c r="M186" s="8">
        <f>E186+I186</f>
        <v>4731</v>
      </c>
      <c r="N186" s="8">
        <f>F186+J186</f>
        <v>3612</v>
      </c>
      <c r="O186" s="8">
        <f>G186+K186</f>
        <v>0</v>
      </c>
    </row>
    <row r="187" spans="1:15" ht="15" customHeight="1" x14ac:dyDescent="0.25">
      <c r="A187" s="11" t="s">
        <v>117</v>
      </c>
      <c r="B187" s="21" t="s">
        <v>417</v>
      </c>
      <c r="C187" s="20" t="s">
        <v>57</v>
      </c>
      <c r="D187" s="191">
        <f>E187+G187</f>
        <v>143384</v>
      </c>
      <c r="E187" s="191">
        <v>143384</v>
      </c>
      <c r="F187" s="191">
        <v>84229</v>
      </c>
      <c r="G187" s="191"/>
      <c r="H187" s="195">
        <f>I187+K187</f>
        <v>0</v>
      </c>
      <c r="I187" s="190"/>
      <c r="J187" s="190">
        <v>-2279</v>
      </c>
      <c r="K187" s="202"/>
      <c r="L187" s="8">
        <f>M187+O187</f>
        <v>143384</v>
      </c>
      <c r="M187" s="8">
        <f>E187+I187</f>
        <v>143384</v>
      </c>
      <c r="N187" s="8">
        <f>F187+J187</f>
        <v>81950</v>
      </c>
      <c r="O187" s="8">
        <f>G187+K187</f>
        <v>0</v>
      </c>
    </row>
    <row r="188" spans="1:15" ht="15" customHeight="1" x14ac:dyDescent="0.25">
      <c r="A188" s="9" t="s">
        <v>170</v>
      </c>
      <c r="B188" s="8" t="s">
        <v>45</v>
      </c>
      <c r="C188" s="20" t="s">
        <v>57</v>
      </c>
      <c r="D188" s="191">
        <f>E188+G188</f>
        <v>74520</v>
      </c>
      <c r="E188" s="191">
        <v>73820</v>
      </c>
      <c r="F188" s="191">
        <v>47877</v>
      </c>
      <c r="G188" s="191">
        <v>700</v>
      </c>
      <c r="H188" s="190">
        <f>I188+K188</f>
        <v>0</v>
      </c>
      <c r="I188" s="190"/>
      <c r="J188" s="190"/>
      <c r="K188" s="202"/>
      <c r="L188" s="8">
        <f>M188+O188</f>
        <v>74520</v>
      </c>
      <c r="M188" s="8">
        <f>E188+I188</f>
        <v>73820</v>
      </c>
      <c r="N188" s="8">
        <f>F188+J188</f>
        <v>47877</v>
      </c>
      <c r="O188" s="8">
        <f>G188+K188</f>
        <v>700</v>
      </c>
    </row>
    <row r="189" spans="1:15" ht="16.5" customHeight="1" x14ac:dyDescent="0.25">
      <c r="A189" s="5" t="s">
        <v>171</v>
      </c>
      <c r="B189" s="19" t="s">
        <v>165</v>
      </c>
      <c r="C189" s="7" t="s">
        <v>57</v>
      </c>
      <c r="D189" s="191">
        <f>E189+G189</f>
        <v>295215</v>
      </c>
      <c r="E189" s="191">
        <v>289486</v>
      </c>
      <c r="F189" s="191">
        <v>96444</v>
      </c>
      <c r="G189" s="191">
        <v>5729</v>
      </c>
      <c r="H189" s="190">
        <f>I189+K189</f>
        <v>29640</v>
      </c>
      <c r="I189" s="190">
        <v>29640</v>
      </c>
      <c r="J189" s="190">
        <v>530</v>
      </c>
      <c r="K189" s="202"/>
      <c r="L189" s="8">
        <f>M189+O189</f>
        <v>324855</v>
      </c>
      <c r="M189" s="8">
        <f>E189+I189</f>
        <v>319126</v>
      </c>
      <c r="N189" s="8">
        <f>F189+J189</f>
        <v>96974</v>
      </c>
      <c r="O189" s="8">
        <f>G189+K189</f>
        <v>5729</v>
      </c>
    </row>
    <row r="190" spans="1:15" ht="15" customHeight="1" x14ac:dyDescent="0.25">
      <c r="A190" s="5" t="s">
        <v>118</v>
      </c>
      <c r="B190" s="52" t="s">
        <v>164</v>
      </c>
      <c r="C190" s="20" t="s">
        <v>57</v>
      </c>
      <c r="D190" s="191">
        <f>SUM(D191:D192)</f>
        <v>184615</v>
      </c>
      <c r="E190" s="191">
        <f>SUM(E191:E192)</f>
        <v>184615</v>
      </c>
      <c r="F190" s="191">
        <f>SUM(F191:F192)</f>
        <v>80112</v>
      </c>
      <c r="G190" s="191">
        <f>SUM(G191:G192)</f>
        <v>0</v>
      </c>
      <c r="H190" s="195">
        <f>I190+K190</f>
        <v>10666</v>
      </c>
      <c r="I190" s="190">
        <f>SUM(I191:I192)</f>
        <v>10666</v>
      </c>
      <c r="J190" s="190">
        <f>SUM(J191:J192)</f>
        <v>2188</v>
      </c>
      <c r="K190" s="202">
        <f>SUM(K191:K192)</f>
        <v>0</v>
      </c>
      <c r="L190" s="8">
        <f>SUM(L191:L192)</f>
        <v>195281</v>
      </c>
      <c r="M190" s="8">
        <f>SUM(M191:M192)</f>
        <v>195281</v>
      </c>
      <c r="N190" s="8">
        <f>SUM(N191:N192)</f>
        <v>82300</v>
      </c>
      <c r="O190" s="8">
        <f>SUM(O191:O192)</f>
        <v>0</v>
      </c>
    </row>
    <row r="191" spans="1:15" ht="15" hidden="1" customHeight="1" x14ac:dyDescent="0.25">
      <c r="A191" s="11"/>
      <c r="B191" s="505" t="s">
        <v>8</v>
      </c>
      <c r="C191" s="358"/>
      <c r="D191" s="191">
        <f>E191+G191</f>
        <v>184615</v>
      </c>
      <c r="E191" s="191">
        <v>184615</v>
      </c>
      <c r="F191" s="191">
        <v>80112</v>
      </c>
      <c r="G191" s="191"/>
      <c r="H191" s="195">
        <f>I191+K191</f>
        <v>7800</v>
      </c>
      <c r="I191" s="190">
        <v>7800</v>
      </c>
      <c r="J191" s="190"/>
      <c r="K191" s="202"/>
      <c r="L191" s="502">
        <f>M191+O191</f>
        <v>192415</v>
      </c>
      <c r="M191" s="500">
        <f>E191+I191</f>
        <v>192415</v>
      </c>
      <c r="N191" s="501">
        <f>F191+J191</f>
        <v>80112</v>
      </c>
      <c r="O191" s="500">
        <f>G191+K191</f>
        <v>0</v>
      </c>
    </row>
    <row r="192" spans="1:15" ht="15" customHeight="1" x14ac:dyDescent="0.25">
      <c r="A192" s="83"/>
      <c r="B192" s="65" t="s">
        <v>172</v>
      </c>
      <c r="C192" s="88"/>
      <c r="D192" s="191">
        <f>E192+G192</f>
        <v>0</v>
      </c>
      <c r="E192" s="191"/>
      <c r="F192" s="191"/>
      <c r="G192" s="191"/>
      <c r="H192" s="195">
        <f>I192+K192</f>
        <v>2866</v>
      </c>
      <c r="I192" s="190">
        <v>2866</v>
      </c>
      <c r="J192" s="190">
        <v>2188</v>
      </c>
      <c r="K192" s="202"/>
      <c r="L192" s="8">
        <f>M192+O192</f>
        <v>2866</v>
      </c>
      <c r="M192" s="8">
        <f>E192+I192</f>
        <v>2866</v>
      </c>
      <c r="N192" s="8">
        <f>F192+J192</f>
        <v>2188</v>
      </c>
      <c r="O192" s="8">
        <f>G192+K192</f>
        <v>0</v>
      </c>
    </row>
    <row r="193" spans="1:15" ht="15" customHeight="1" x14ac:dyDescent="0.25">
      <c r="A193" s="11" t="s">
        <v>119</v>
      </c>
      <c r="B193" s="47" t="s">
        <v>163</v>
      </c>
      <c r="C193" s="7" t="s">
        <v>57</v>
      </c>
      <c r="D193" s="191">
        <f>E193+G193</f>
        <v>158550</v>
      </c>
      <c r="E193" s="191">
        <v>158550</v>
      </c>
      <c r="F193" s="191">
        <v>71545</v>
      </c>
      <c r="G193" s="191"/>
      <c r="H193" s="195">
        <f>I193+K193</f>
        <v>0</v>
      </c>
      <c r="I193" s="190"/>
      <c r="J193" s="190"/>
      <c r="K193" s="202"/>
      <c r="L193" s="8">
        <f>M193+O193</f>
        <v>158550</v>
      </c>
      <c r="M193" s="8">
        <f>E193+I193</f>
        <v>158550</v>
      </c>
      <c r="N193" s="8">
        <f>F193+J193</f>
        <v>71545</v>
      </c>
      <c r="O193" s="8">
        <f>G193+K193</f>
        <v>0</v>
      </c>
    </row>
    <row r="194" spans="1:15" ht="15" customHeight="1" x14ac:dyDescent="0.25">
      <c r="A194" s="5" t="s">
        <v>120</v>
      </c>
      <c r="B194" s="19" t="s">
        <v>502</v>
      </c>
      <c r="C194" s="7" t="s">
        <v>57</v>
      </c>
      <c r="D194" s="191">
        <f>E194+G194</f>
        <v>163215</v>
      </c>
      <c r="E194" s="191">
        <v>163215</v>
      </c>
      <c r="F194" s="191">
        <v>75883</v>
      </c>
      <c r="G194" s="191"/>
      <c r="H194" s="195">
        <f>I194+K194</f>
        <v>4946</v>
      </c>
      <c r="I194" s="190">
        <v>4946</v>
      </c>
      <c r="J194" s="190"/>
      <c r="K194" s="202"/>
      <c r="L194" s="8">
        <f>M194+O194</f>
        <v>168161</v>
      </c>
      <c r="M194" s="8">
        <f>E194+I194</f>
        <v>168161</v>
      </c>
      <c r="N194" s="8">
        <f>F194+J194</f>
        <v>75883</v>
      </c>
      <c r="O194" s="8">
        <f>G194+K194</f>
        <v>0</v>
      </c>
    </row>
    <row r="195" spans="1:15" ht="15" customHeight="1" x14ac:dyDescent="0.25">
      <c r="A195" s="5" t="s">
        <v>121</v>
      </c>
      <c r="B195" s="22" t="s">
        <v>52</v>
      </c>
      <c r="C195" s="20" t="s">
        <v>57</v>
      </c>
      <c r="D195" s="191">
        <f>E195+G195</f>
        <v>136168</v>
      </c>
      <c r="E195" s="191">
        <v>69555</v>
      </c>
      <c r="F195" s="191">
        <v>37371</v>
      </c>
      <c r="G195" s="191">
        <v>66613</v>
      </c>
      <c r="H195" s="190">
        <f>I195+K195</f>
        <v>0</v>
      </c>
      <c r="I195" s="190"/>
      <c r="J195" s="190"/>
      <c r="K195" s="202"/>
      <c r="L195" s="8">
        <f>M195+O195</f>
        <v>136168</v>
      </c>
      <c r="M195" s="8">
        <f>E195+I195</f>
        <v>69555</v>
      </c>
      <c r="N195" s="8">
        <f>F195+J195</f>
        <v>37371</v>
      </c>
      <c r="O195" s="8">
        <f>G195+K195</f>
        <v>66613</v>
      </c>
    </row>
    <row r="196" spans="1:15" ht="15" customHeight="1" x14ac:dyDescent="0.25">
      <c r="A196" s="48" t="s">
        <v>122</v>
      </c>
      <c r="B196" s="22" t="s">
        <v>51</v>
      </c>
      <c r="C196" s="20" t="s">
        <v>57</v>
      </c>
      <c r="D196" s="191">
        <f>SUM(D197:D198)</f>
        <v>97885</v>
      </c>
      <c r="E196" s="191">
        <f>SUM(E197:E198)</f>
        <v>97235</v>
      </c>
      <c r="F196" s="191">
        <f>SUM(F197:F198)</f>
        <v>58633</v>
      </c>
      <c r="G196" s="191">
        <f>SUM(G197:G198)</f>
        <v>650</v>
      </c>
      <c r="H196" s="195">
        <f>I196+K196</f>
        <v>450</v>
      </c>
      <c r="I196" s="190">
        <f>SUM(I197:I198)</f>
        <v>450</v>
      </c>
      <c r="J196" s="190">
        <f>SUM(J197:J198)</f>
        <v>0</v>
      </c>
      <c r="K196" s="202">
        <f>SUM(K197:K198)</f>
        <v>0</v>
      </c>
      <c r="L196" s="8">
        <f>SUM(L197:L198)</f>
        <v>98335</v>
      </c>
      <c r="M196" s="8">
        <f>SUM(M197:M198)</f>
        <v>97685</v>
      </c>
      <c r="N196" s="8">
        <f>SUM(N197:N198)</f>
        <v>58633</v>
      </c>
      <c r="O196" s="8">
        <f>SUM(O197:O198)</f>
        <v>650</v>
      </c>
    </row>
    <row r="197" spans="1:15" ht="15" hidden="1" customHeight="1" x14ac:dyDescent="0.25">
      <c r="A197" s="66"/>
      <c r="B197" s="505" t="s">
        <v>8</v>
      </c>
      <c r="C197" s="506"/>
      <c r="D197" s="191">
        <f>E197+G197</f>
        <v>97885</v>
      </c>
      <c r="E197" s="191">
        <v>97235</v>
      </c>
      <c r="F197" s="191">
        <v>58633</v>
      </c>
      <c r="G197" s="191">
        <v>650</v>
      </c>
      <c r="H197" s="190">
        <f>I197+K197</f>
        <v>0</v>
      </c>
      <c r="I197" s="190"/>
      <c r="J197" s="190"/>
      <c r="K197" s="202"/>
      <c r="L197" s="502">
        <f>M197+O197</f>
        <v>97885</v>
      </c>
      <c r="M197" s="500">
        <f>E197+I197</f>
        <v>97235</v>
      </c>
      <c r="N197" s="501">
        <f>F197+J197</f>
        <v>58633</v>
      </c>
      <c r="O197" s="500">
        <f>G197+K197</f>
        <v>650</v>
      </c>
    </row>
    <row r="198" spans="1:15" ht="15" customHeight="1" x14ac:dyDescent="0.25">
      <c r="A198" s="79"/>
      <c r="B198" s="65" t="s">
        <v>172</v>
      </c>
      <c r="C198" s="337"/>
      <c r="D198" s="191">
        <f>E198+G198</f>
        <v>0</v>
      </c>
      <c r="E198" s="191"/>
      <c r="F198" s="191"/>
      <c r="G198" s="191"/>
      <c r="H198" s="190">
        <f>I198+K198</f>
        <v>450</v>
      </c>
      <c r="I198" s="190">
        <v>450</v>
      </c>
      <c r="J198" s="190"/>
      <c r="K198" s="202"/>
      <c r="L198" s="8">
        <f>M198+O198</f>
        <v>450</v>
      </c>
      <c r="M198" s="8">
        <f>E198+I198</f>
        <v>450</v>
      </c>
      <c r="N198" s="8">
        <f>F198+J198</f>
        <v>0</v>
      </c>
      <c r="O198" s="8">
        <f>G198+K198</f>
        <v>0</v>
      </c>
    </row>
    <row r="199" spans="1:15" ht="15" customHeight="1" x14ac:dyDescent="0.25">
      <c r="A199" s="11" t="s">
        <v>180</v>
      </c>
      <c r="B199" s="47" t="s">
        <v>47</v>
      </c>
      <c r="C199" s="20" t="s">
        <v>57</v>
      </c>
      <c r="D199" s="191">
        <f>E199+G199</f>
        <v>93610</v>
      </c>
      <c r="E199" s="191">
        <v>93010</v>
      </c>
      <c r="F199" s="191">
        <v>59256</v>
      </c>
      <c r="G199" s="191">
        <v>600</v>
      </c>
      <c r="H199" s="195">
        <f>I199+K199</f>
        <v>0</v>
      </c>
      <c r="I199" s="190"/>
      <c r="J199" s="190">
        <v>-3000</v>
      </c>
      <c r="K199" s="202"/>
      <c r="L199" s="8">
        <f>M199+O199</f>
        <v>93610</v>
      </c>
      <c r="M199" s="8">
        <f>E199+I199</f>
        <v>93010</v>
      </c>
      <c r="N199" s="8">
        <f>F199+J199</f>
        <v>56256</v>
      </c>
      <c r="O199" s="8">
        <f>G199+K199</f>
        <v>600</v>
      </c>
    </row>
    <row r="200" spans="1:15" ht="15" customHeight="1" x14ac:dyDescent="0.25">
      <c r="A200" s="5" t="s">
        <v>123</v>
      </c>
      <c r="B200" s="19" t="s">
        <v>50</v>
      </c>
      <c r="C200" s="20" t="s">
        <v>57</v>
      </c>
      <c r="D200" s="191">
        <f>SUM(D201:D202)</f>
        <v>72224</v>
      </c>
      <c r="E200" s="191">
        <f>SUM(E201:E202)</f>
        <v>72224</v>
      </c>
      <c r="F200" s="191">
        <f>SUM(F201:F202)</f>
        <v>46736</v>
      </c>
      <c r="G200" s="191">
        <f>SUM(G201:G202)</f>
        <v>0</v>
      </c>
      <c r="H200" s="195">
        <f>I200+K200</f>
        <v>3801</v>
      </c>
      <c r="I200" s="190">
        <f>SUM(I201:I202)</f>
        <v>3801</v>
      </c>
      <c r="J200" s="190">
        <f>SUM(J201:J202)</f>
        <v>2902</v>
      </c>
      <c r="K200" s="202">
        <f>SUM(K201:K202)</f>
        <v>0</v>
      </c>
      <c r="L200" s="8">
        <f>SUM(L201:L202)</f>
        <v>76025</v>
      </c>
      <c r="M200" s="8">
        <f>SUM(M201:M202)</f>
        <v>76025</v>
      </c>
      <c r="N200" s="8">
        <f>SUM(N201:N202)</f>
        <v>49638</v>
      </c>
      <c r="O200" s="8">
        <f>SUM(O201:O202)</f>
        <v>0</v>
      </c>
    </row>
    <row r="201" spans="1:15" ht="15" hidden="1" customHeight="1" x14ac:dyDescent="0.25">
      <c r="A201" s="11"/>
      <c r="B201" s="505" t="s">
        <v>8</v>
      </c>
      <c r="C201" s="358"/>
      <c r="D201" s="191">
        <f>E201+G201</f>
        <v>72224</v>
      </c>
      <c r="E201" s="191">
        <v>72224</v>
      </c>
      <c r="F201" s="191">
        <v>46736</v>
      </c>
      <c r="G201" s="191"/>
      <c r="H201" s="195">
        <f>I201+K201</f>
        <v>0</v>
      </c>
      <c r="I201" s="190"/>
      <c r="J201" s="190"/>
      <c r="K201" s="202"/>
      <c r="L201" s="502">
        <f>M201+O201</f>
        <v>72224</v>
      </c>
      <c r="M201" s="500">
        <f>E201+I201</f>
        <v>72224</v>
      </c>
      <c r="N201" s="501">
        <f>F201+J201</f>
        <v>46736</v>
      </c>
      <c r="O201" s="500">
        <f>G201+K201</f>
        <v>0</v>
      </c>
    </row>
    <row r="202" spans="1:15" ht="15" customHeight="1" x14ac:dyDescent="0.25">
      <c r="A202" s="83"/>
      <c r="B202" s="65" t="s">
        <v>172</v>
      </c>
      <c r="C202" s="88"/>
      <c r="D202" s="191">
        <f>E202+G202</f>
        <v>0</v>
      </c>
      <c r="E202" s="191"/>
      <c r="F202" s="191"/>
      <c r="G202" s="191"/>
      <c r="H202" s="195">
        <f>I202+K202</f>
        <v>3801</v>
      </c>
      <c r="I202" s="190">
        <v>3801</v>
      </c>
      <c r="J202" s="190">
        <v>2902</v>
      </c>
      <c r="K202" s="202"/>
      <c r="L202" s="8">
        <f>M202+O202</f>
        <v>3801</v>
      </c>
      <c r="M202" s="8">
        <f>E202+I202</f>
        <v>3801</v>
      </c>
      <c r="N202" s="8">
        <f>F202+J202</f>
        <v>2902</v>
      </c>
      <c r="O202" s="8">
        <f>G202+K202</f>
        <v>0</v>
      </c>
    </row>
    <row r="203" spans="1:15" ht="15" customHeight="1" x14ac:dyDescent="0.25">
      <c r="A203" s="5" t="s">
        <v>124</v>
      </c>
      <c r="B203" s="19" t="s">
        <v>179</v>
      </c>
      <c r="C203" s="20" t="s">
        <v>57</v>
      </c>
      <c r="D203" s="191">
        <f>SUM(D204:D205)</f>
        <v>142154</v>
      </c>
      <c r="E203" s="191">
        <f>SUM(E204:E205)</f>
        <v>127673</v>
      </c>
      <c r="F203" s="191">
        <f>SUM(F204:F205)</f>
        <v>74102</v>
      </c>
      <c r="G203" s="191">
        <f>SUM(G204:G205)</f>
        <v>14481</v>
      </c>
      <c r="H203" s="195">
        <f>I203+K203</f>
        <v>1800</v>
      </c>
      <c r="I203" s="190">
        <f>SUM(I204:I205)</f>
        <v>1800</v>
      </c>
      <c r="J203" s="190">
        <f>SUM(J204:J205)</f>
        <v>0</v>
      </c>
      <c r="K203" s="202">
        <f>SUM(K204:K205)</f>
        <v>0</v>
      </c>
      <c r="L203" s="8">
        <f>SUM(L204:L205)</f>
        <v>143954</v>
      </c>
      <c r="M203" s="8">
        <f>SUM(M204:M205)</f>
        <v>129473</v>
      </c>
      <c r="N203" s="8">
        <f>SUM(N204:N205)</f>
        <v>74102</v>
      </c>
      <c r="O203" s="8">
        <f>SUM(O204:O205)</f>
        <v>14481</v>
      </c>
    </row>
    <row r="204" spans="1:15" ht="15" hidden="1" customHeight="1" x14ac:dyDescent="0.25">
      <c r="A204" s="66"/>
      <c r="B204" s="505" t="s">
        <v>8</v>
      </c>
      <c r="C204" s="506"/>
      <c r="D204" s="191">
        <f>E204+G204</f>
        <v>142154</v>
      </c>
      <c r="E204" s="191">
        <v>127673</v>
      </c>
      <c r="F204" s="191">
        <v>74102</v>
      </c>
      <c r="G204" s="191">
        <v>14481</v>
      </c>
      <c r="H204" s="195">
        <f>I204+K204</f>
        <v>0</v>
      </c>
      <c r="I204" s="190"/>
      <c r="J204" s="190"/>
      <c r="K204" s="202"/>
      <c r="L204" s="502">
        <f>M204+O204</f>
        <v>142154</v>
      </c>
      <c r="M204" s="500">
        <f>E204+I204</f>
        <v>127673</v>
      </c>
      <c r="N204" s="501">
        <f>F204+J204</f>
        <v>74102</v>
      </c>
      <c r="O204" s="500">
        <f>G204+K204</f>
        <v>14481</v>
      </c>
    </row>
    <row r="205" spans="1:15" ht="15" customHeight="1" x14ac:dyDescent="0.25">
      <c r="A205" s="79"/>
      <c r="B205" s="65" t="s">
        <v>172</v>
      </c>
      <c r="C205" s="337"/>
      <c r="D205" s="191">
        <f>E205+G205</f>
        <v>0</v>
      </c>
      <c r="E205" s="191"/>
      <c r="F205" s="191"/>
      <c r="G205" s="191"/>
      <c r="H205" s="195">
        <f>I205+K205</f>
        <v>1800</v>
      </c>
      <c r="I205" s="190">
        <v>1800</v>
      </c>
      <c r="J205" s="190"/>
      <c r="K205" s="202"/>
      <c r="L205" s="8">
        <f>M205+O205</f>
        <v>1800</v>
      </c>
      <c r="M205" s="8">
        <f>E205+I205</f>
        <v>1800</v>
      </c>
      <c r="N205" s="8">
        <f>F205+J205</f>
        <v>0</v>
      </c>
      <c r="O205" s="8">
        <f>G205+K205</f>
        <v>0</v>
      </c>
    </row>
    <row r="206" spans="1:15" ht="15" customHeight="1" x14ac:dyDescent="0.25">
      <c r="A206" s="5" t="s">
        <v>125</v>
      </c>
      <c r="B206" s="19" t="s">
        <v>49</v>
      </c>
      <c r="C206" s="20" t="s">
        <v>57</v>
      </c>
      <c r="D206" s="191">
        <f>E206+G206</f>
        <v>70105</v>
      </c>
      <c r="E206" s="191">
        <v>70105</v>
      </c>
      <c r="F206" s="191">
        <v>46613</v>
      </c>
      <c r="G206" s="191"/>
      <c r="H206" s="190">
        <f>I206+K206</f>
        <v>0</v>
      </c>
      <c r="I206" s="190"/>
      <c r="J206" s="190"/>
      <c r="K206" s="202"/>
      <c r="L206" s="8">
        <f>M206+O206</f>
        <v>70105</v>
      </c>
      <c r="M206" s="8">
        <f>E206+I206</f>
        <v>70105</v>
      </c>
      <c r="N206" s="8">
        <f>F206+J206</f>
        <v>46613</v>
      </c>
      <c r="O206" s="8">
        <f>G206+K206</f>
        <v>0</v>
      </c>
    </row>
    <row r="207" spans="1:15" ht="15" customHeight="1" x14ac:dyDescent="0.25">
      <c r="A207" s="5" t="s">
        <v>126</v>
      </c>
      <c r="B207" s="19" t="s">
        <v>48</v>
      </c>
      <c r="C207" s="20" t="s">
        <v>57</v>
      </c>
      <c r="D207" s="191">
        <f>SUM(D208:D209)</f>
        <v>71561</v>
      </c>
      <c r="E207" s="191">
        <f>SUM(E208:E209)</f>
        <v>71561</v>
      </c>
      <c r="F207" s="191">
        <f>SUM(F208:F209)</f>
        <v>45494</v>
      </c>
      <c r="G207" s="191">
        <f>SUM(G208:G209)</f>
        <v>0</v>
      </c>
      <c r="H207" s="195">
        <f>I207+K207</f>
        <v>460</v>
      </c>
      <c r="I207" s="190">
        <f>SUM(I208:I209)</f>
        <v>460</v>
      </c>
      <c r="J207" s="190">
        <f>SUM(J208:J209)</f>
        <v>351</v>
      </c>
      <c r="K207" s="202">
        <f>SUM(K208:K209)</f>
        <v>0</v>
      </c>
      <c r="L207" s="8">
        <f>SUM(L208:L209)</f>
        <v>72021</v>
      </c>
      <c r="M207" s="8">
        <f>SUM(M208:M209)</f>
        <v>72021</v>
      </c>
      <c r="N207" s="8">
        <f>SUM(N208:N209)</f>
        <v>45845</v>
      </c>
      <c r="O207" s="8">
        <f>SUM(O208:O209)</f>
        <v>0</v>
      </c>
    </row>
    <row r="208" spans="1:15" ht="15" hidden="1" customHeight="1" x14ac:dyDescent="0.25">
      <c r="A208" s="11"/>
      <c r="B208" s="505" t="s">
        <v>8</v>
      </c>
      <c r="C208" s="358"/>
      <c r="D208" s="191">
        <f>E208+G208</f>
        <v>71561</v>
      </c>
      <c r="E208" s="191">
        <v>71561</v>
      </c>
      <c r="F208" s="191">
        <v>45494</v>
      </c>
      <c r="G208" s="191"/>
      <c r="H208" s="190">
        <f>I208+K208</f>
        <v>0</v>
      </c>
      <c r="I208" s="190"/>
      <c r="J208" s="190"/>
      <c r="K208" s="202"/>
      <c r="L208" s="502">
        <f>M208+O208</f>
        <v>71561</v>
      </c>
      <c r="M208" s="500">
        <f>E208+I208</f>
        <v>71561</v>
      </c>
      <c r="N208" s="501">
        <f>F208+J208</f>
        <v>45494</v>
      </c>
      <c r="O208" s="500">
        <f>G208+K208</f>
        <v>0</v>
      </c>
    </row>
    <row r="209" spans="1:15" ht="15" customHeight="1" x14ac:dyDescent="0.25">
      <c r="A209" s="83"/>
      <c r="B209" s="65" t="s">
        <v>172</v>
      </c>
      <c r="C209" s="88"/>
      <c r="D209" s="191">
        <f>E209+G209</f>
        <v>0</v>
      </c>
      <c r="E209" s="191"/>
      <c r="F209" s="191"/>
      <c r="G209" s="191"/>
      <c r="H209" s="190">
        <f>I209+K209</f>
        <v>460</v>
      </c>
      <c r="I209" s="190">
        <v>460</v>
      </c>
      <c r="J209" s="190">
        <v>351</v>
      </c>
      <c r="K209" s="202"/>
      <c r="L209" s="8">
        <f>M209+O209</f>
        <v>460</v>
      </c>
      <c r="M209" s="8">
        <f>E209+I209</f>
        <v>460</v>
      </c>
      <c r="N209" s="8">
        <f>F209+J209</f>
        <v>351</v>
      </c>
      <c r="O209" s="8">
        <f>G209+K209</f>
        <v>0</v>
      </c>
    </row>
    <row r="210" spans="1:15" ht="15" customHeight="1" x14ac:dyDescent="0.25">
      <c r="A210" s="5" t="s">
        <v>127</v>
      </c>
      <c r="B210" s="22" t="s">
        <v>53</v>
      </c>
      <c r="C210" s="20" t="s">
        <v>57</v>
      </c>
      <c r="D210" s="191">
        <f>SUM(D211:D212)</f>
        <v>83406</v>
      </c>
      <c r="E210" s="191">
        <f>SUM(E211:E212)</f>
        <v>83406</v>
      </c>
      <c r="F210" s="191">
        <f>SUM(F211:F212)</f>
        <v>49739</v>
      </c>
      <c r="G210" s="191">
        <f>SUM(G211:G212)</f>
        <v>0</v>
      </c>
      <c r="H210" s="195">
        <f>I210+K210</f>
        <v>3082</v>
      </c>
      <c r="I210" s="190">
        <f>SUM(I211:I212)</f>
        <v>3082</v>
      </c>
      <c r="J210" s="190">
        <f>SUM(J211:J212)</f>
        <v>2839</v>
      </c>
      <c r="K210" s="202">
        <f>SUM(K211:K212)</f>
        <v>0</v>
      </c>
      <c r="L210" s="8">
        <f>SUM(L211:L212)</f>
        <v>86488</v>
      </c>
      <c r="M210" s="8">
        <f>SUM(M211:M212)</f>
        <v>86488</v>
      </c>
      <c r="N210" s="8">
        <f>SUM(N211:N212)</f>
        <v>52578</v>
      </c>
      <c r="O210" s="8">
        <f>SUM(O211:O212)</f>
        <v>0</v>
      </c>
    </row>
    <row r="211" spans="1:15" ht="15" hidden="1" customHeight="1" x14ac:dyDescent="0.25">
      <c r="A211" s="11"/>
      <c r="B211" s="505" t="s">
        <v>8</v>
      </c>
      <c r="C211" s="358"/>
      <c r="D211" s="191">
        <f>E211+G211</f>
        <v>83406</v>
      </c>
      <c r="E211" s="191">
        <v>83406</v>
      </c>
      <c r="F211" s="191">
        <v>49739</v>
      </c>
      <c r="G211" s="191"/>
      <c r="H211" s="195">
        <f>I211+K211</f>
        <v>0</v>
      </c>
      <c r="I211" s="190"/>
      <c r="J211" s="190">
        <v>486</v>
      </c>
      <c r="K211" s="202"/>
      <c r="L211" s="502">
        <f>M211+O211</f>
        <v>83406</v>
      </c>
      <c r="M211" s="500">
        <f>E211+I211</f>
        <v>83406</v>
      </c>
      <c r="N211" s="501">
        <f>F211+J211</f>
        <v>50225</v>
      </c>
      <c r="O211" s="500">
        <f>G211+K211</f>
        <v>0</v>
      </c>
    </row>
    <row r="212" spans="1:15" ht="15" customHeight="1" x14ac:dyDescent="0.25">
      <c r="A212" s="83"/>
      <c r="B212" s="65" t="s">
        <v>172</v>
      </c>
      <c r="C212" s="88"/>
      <c r="D212" s="191">
        <f>E212+G212</f>
        <v>0</v>
      </c>
      <c r="E212" s="191"/>
      <c r="F212" s="191"/>
      <c r="G212" s="191"/>
      <c r="H212" s="195">
        <f>I212+K212</f>
        <v>3082</v>
      </c>
      <c r="I212" s="190">
        <v>3082</v>
      </c>
      <c r="J212" s="190">
        <v>2353</v>
      </c>
      <c r="K212" s="202"/>
      <c r="L212" s="8">
        <f>M212+O212</f>
        <v>3082</v>
      </c>
      <c r="M212" s="8">
        <f>E212+I212</f>
        <v>3082</v>
      </c>
      <c r="N212" s="8">
        <f>F212+J212</f>
        <v>2353</v>
      </c>
      <c r="O212" s="8">
        <f>G212+K212</f>
        <v>0</v>
      </c>
    </row>
    <row r="213" spans="1:15" ht="15" customHeight="1" x14ac:dyDescent="0.25">
      <c r="A213" s="9" t="s">
        <v>176</v>
      </c>
      <c r="B213" s="27" t="s">
        <v>501</v>
      </c>
      <c r="C213" s="55" t="s">
        <v>57</v>
      </c>
      <c r="D213" s="191">
        <f>E213+G213</f>
        <v>31153</v>
      </c>
      <c r="E213" s="191">
        <v>31153</v>
      </c>
      <c r="F213" s="191">
        <v>20691</v>
      </c>
      <c r="G213" s="191"/>
      <c r="H213" s="190">
        <f>I213+K213</f>
        <v>0</v>
      </c>
      <c r="I213" s="190"/>
      <c r="J213" s="190">
        <v>178</v>
      </c>
      <c r="K213" s="202"/>
      <c r="L213" s="8">
        <f>M213+O213</f>
        <v>31153</v>
      </c>
      <c r="M213" s="8">
        <f>E213+I213</f>
        <v>31153</v>
      </c>
      <c r="N213" s="8">
        <f>F213+J213</f>
        <v>20869</v>
      </c>
      <c r="O213" s="8">
        <f>G213+K213</f>
        <v>0</v>
      </c>
    </row>
    <row r="214" spans="1:15" ht="15" customHeight="1" x14ac:dyDescent="0.25">
      <c r="A214" s="5" t="s">
        <v>128</v>
      </c>
      <c r="B214" s="8" t="s">
        <v>70</v>
      </c>
      <c r="C214" s="20" t="s">
        <v>57</v>
      </c>
      <c r="D214" s="191">
        <f>E214+G214</f>
        <v>137788</v>
      </c>
      <c r="E214" s="191">
        <v>131211</v>
      </c>
      <c r="F214" s="191">
        <v>47526</v>
      </c>
      <c r="G214" s="191">
        <v>6577</v>
      </c>
      <c r="H214" s="195">
        <f>I214+K214</f>
        <v>0</v>
      </c>
      <c r="I214" s="190"/>
      <c r="J214" s="190"/>
      <c r="K214" s="202"/>
      <c r="L214" s="8">
        <f>M214+O214</f>
        <v>137788</v>
      </c>
      <c r="M214" s="8">
        <f>E214+I214</f>
        <v>131211</v>
      </c>
      <c r="N214" s="8">
        <f>F214+J214</f>
        <v>47526</v>
      </c>
      <c r="O214" s="8">
        <f>G214+K214</f>
        <v>6577</v>
      </c>
    </row>
    <row r="215" spans="1:15" ht="15" customHeight="1" x14ac:dyDescent="0.25">
      <c r="A215" s="5" t="s">
        <v>129</v>
      </c>
      <c r="B215" s="19" t="s">
        <v>44</v>
      </c>
      <c r="C215" s="20" t="s">
        <v>57</v>
      </c>
      <c r="D215" s="191">
        <f>E215+G215</f>
        <v>140648</v>
      </c>
      <c r="E215" s="191">
        <v>140648</v>
      </c>
      <c r="F215" s="191">
        <v>79446</v>
      </c>
      <c r="G215" s="191"/>
      <c r="H215" s="190">
        <f>I215+K215</f>
        <v>0</v>
      </c>
      <c r="I215" s="190"/>
      <c r="J215" s="190">
        <v>1054</v>
      </c>
      <c r="K215" s="202"/>
      <c r="L215" s="8">
        <f>M215+O215</f>
        <v>140648</v>
      </c>
      <c r="M215" s="8">
        <f>E215+I215</f>
        <v>140648</v>
      </c>
      <c r="N215" s="8">
        <f>F215+J215</f>
        <v>80500</v>
      </c>
      <c r="O215" s="8">
        <f>G215+K215</f>
        <v>0</v>
      </c>
    </row>
    <row r="216" spans="1:15" ht="15" customHeight="1" x14ac:dyDescent="0.25">
      <c r="A216" s="5" t="s">
        <v>130</v>
      </c>
      <c r="B216" s="354" t="s">
        <v>500</v>
      </c>
      <c r="C216" s="55" t="s">
        <v>57</v>
      </c>
      <c r="D216" s="191">
        <f>SUM(D217:D218)</f>
        <v>29611</v>
      </c>
      <c r="E216" s="191">
        <f>SUM(E217:E218)</f>
        <v>29611</v>
      </c>
      <c r="F216" s="191">
        <f>SUM(F217:F218)</f>
        <v>16512</v>
      </c>
      <c r="G216" s="191">
        <f>SUM(G217:G218)</f>
        <v>0</v>
      </c>
      <c r="H216" s="195">
        <f>I216+K216</f>
        <v>200</v>
      </c>
      <c r="I216" s="190">
        <f>SUM(I217:I218)</f>
        <v>200</v>
      </c>
      <c r="J216" s="190">
        <f>SUM(J217:J218)</f>
        <v>0</v>
      </c>
      <c r="K216" s="202">
        <f>SUM(K217:K218)</f>
        <v>0</v>
      </c>
      <c r="L216" s="8">
        <f>SUM(L217:L218)</f>
        <v>29811</v>
      </c>
      <c r="M216" s="8">
        <f>SUM(M217:M218)</f>
        <v>29811</v>
      </c>
      <c r="N216" s="8">
        <f>SUM(N217:N218)</f>
        <v>16512</v>
      </c>
      <c r="O216" s="8">
        <f>SUM(O217:O218)</f>
        <v>0</v>
      </c>
    </row>
    <row r="217" spans="1:15" ht="15" hidden="1" customHeight="1" x14ac:dyDescent="0.25">
      <c r="A217" s="11"/>
      <c r="B217" s="505" t="s">
        <v>8</v>
      </c>
      <c r="C217" s="358"/>
      <c r="D217" s="191">
        <f>E217+G217</f>
        <v>29611</v>
      </c>
      <c r="E217" s="191">
        <v>29611</v>
      </c>
      <c r="F217" s="191">
        <v>16512</v>
      </c>
      <c r="G217" s="191"/>
      <c r="H217" s="190">
        <f>I217+K217</f>
        <v>0</v>
      </c>
      <c r="I217" s="190"/>
      <c r="J217" s="190"/>
      <c r="K217" s="202"/>
      <c r="L217" s="502">
        <f>M217+O217</f>
        <v>29611</v>
      </c>
      <c r="M217" s="500">
        <f>E217+I217</f>
        <v>29611</v>
      </c>
      <c r="N217" s="501">
        <f>F217+J217</f>
        <v>16512</v>
      </c>
      <c r="O217" s="500">
        <f>G217+K217</f>
        <v>0</v>
      </c>
    </row>
    <row r="218" spans="1:15" ht="15" customHeight="1" x14ac:dyDescent="0.25">
      <c r="A218" s="83"/>
      <c r="B218" s="65" t="s">
        <v>172</v>
      </c>
      <c r="C218" s="88"/>
      <c r="D218" s="191">
        <f>E218+G218</f>
        <v>0</v>
      </c>
      <c r="E218" s="191"/>
      <c r="F218" s="191"/>
      <c r="G218" s="191"/>
      <c r="H218" s="190">
        <f>I218+K218</f>
        <v>200</v>
      </c>
      <c r="I218" s="190">
        <v>200</v>
      </c>
      <c r="J218" s="190"/>
      <c r="K218" s="202"/>
      <c r="L218" s="8">
        <f>M218+O218</f>
        <v>200</v>
      </c>
      <c r="M218" s="8">
        <f>E218+I218</f>
        <v>200</v>
      </c>
      <c r="N218" s="8">
        <f>F218+J218</f>
        <v>0</v>
      </c>
      <c r="O218" s="8">
        <f>G218+K218</f>
        <v>0</v>
      </c>
    </row>
    <row r="219" spans="1:15" ht="15" customHeight="1" x14ac:dyDescent="0.25">
      <c r="A219" s="5" t="s">
        <v>131</v>
      </c>
      <c r="B219" s="22" t="s">
        <v>43</v>
      </c>
      <c r="C219" s="20" t="s">
        <v>57</v>
      </c>
      <c r="D219" s="191">
        <f>E219+G219</f>
        <v>77141</v>
      </c>
      <c r="E219" s="191">
        <v>77141</v>
      </c>
      <c r="F219" s="191">
        <v>40472</v>
      </c>
      <c r="G219" s="191"/>
      <c r="H219" s="195">
        <f>I219+K219</f>
        <v>0</v>
      </c>
      <c r="I219" s="190"/>
      <c r="J219" s="190"/>
      <c r="K219" s="202"/>
      <c r="L219" s="8">
        <f>M219+O219</f>
        <v>77141</v>
      </c>
      <c r="M219" s="8">
        <f>E219+I219</f>
        <v>77141</v>
      </c>
      <c r="N219" s="8">
        <f>F219+J219</f>
        <v>40472</v>
      </c>
      <c r="O219" s="8">
        <f>G219+K219</f>
        <v>0</v>
      </c>
    </row>
    <row r="220" spans="1:15" ht="15" customHeight="1" x14ac:dyDescent="0.25">
      <c r="A220" s="5" t="s">
        <v>132</v>
      </c>
      <c r="B220" s="19" t="s">
        <v>174</v>
      </c>
      <c r="C220" s="20" t="s">
        <v>57</v>
      </c>
      <c r="D220" s="191">
        <f>SUM(D221:D222)</f>
        <v>107027</v>
      </c>
      <c r="E220" s="191">
        <f>SUM(E221:E222)</f>
        <v>107027</v>
      </c>
      <c r="F220" s="191">
        <f>SUM(F221:F222)</f>
        <v>64452</v>
      </c>
      <c r="G220" s="191">
        <f>SUM(G221:G222)</f>
        <v>0</v>
      </c>
      <c r="H220" s="195">
        <f>I220+K220</f>
        <v>2640</v>
      </c>
      <c r="I220" s="190">
        <f>SUM(I221:I222)</f>
        <v>2640</v>
      </c>
      <c r="J220" s="190">
        <v>2725</v>
      </c>
      <c r="K220" s="202">
        <f>SUM(K221:K222)</f>
        <v>0</v>
      </c>
      <c r="L220" s="8">
        <f>SUM(L221:L222)</f>
        <v>109667</v>
      </c>
      <c r="M220" s="8">
        <f>SUM(M221:M222)</f>
        <v>109667</v>
      </c>
      <c r="N220" s="8">
        <f>SUM(N221:N222)</f>
        <v>67177</v>
      </c>
      <c r="O220" s="8">
        <f>SUM(O221:O222)</f>
        <v>0</v>
      </c>
    </row>
    <row r="221" spans="1:15" ht="15" hidden="1" customHeight="1" x14ac:dyDescent="0.25">
      <c r="A221" s="11"/>
      <c r="B221" s="505" t="s">
        <v>8</v>
      </c>
      <c r="C221" s="358"/>
      <c r="D221" s="191">
        <f>E221+G221</f>
        <v>107027</v>
      </c>
      <c r="E221" s="191">
        <v>107027</v>
      </c>
      <c r="F221" s="191">
        <v>64452</v>
      </c>
      <c r="G221" s="191"/>
      <c r="H221" s="195">
        <f>I221+K221</f>
        <v>0</v>
      </c>
      <c r="I221" s="190"/>
      <c r="J221" s="190">
        <v>709</v>
      </c>
      <c r="K221" s="202"/>
      <c r="L221" s="502">
        <f>M221+O221</f>
        <v>107027</v>
      </c>
      <c r="M221" s="500">
        <f>E221+I221</f>
        <v>107027</v>
      </c>
      <c r="N221" s="501">
        <f>F221+J221</f>
        <v>65161</v>
      </c>
      <c r="O221" s="500">
        <f>G221+K221</f>
        <v>0</v>
      </c>
    </row>
    <row r="222" spans="1:15" ht="15" customHeight="1" x14ac:dyDescent="0.25">
      <c r="A222" s="83"/>
      <c r="B222" s="65" t="s">
        <v>172</v>
      </c>
      <c r="C222" s="88"/>
      <c r="D222" s="191">
        <f>E222+G222</f>
        <v>0</v>
      </c>
      <c r="E222" s="191"/>
      <c r="F222" s="191"/>
      <c r="G222" s="191"/>
      <c r="H222" s="195">
        <f>I222+K222</f>
        <v>2640</v>
      </c>
      <c r="I222" s="190">
        <v>2640</v>
      </c>
      <c r="J222" s="190">
        <v>2016</v>
      </c>
      <c r="K222" s="202"/>
      <c r="L222" s="8">
        <f>M222+O222</f>
        <v>2640</v>
      </c>
      <c r="M222" s="8">
        <f>E222+I222</f>
        <v>2640</v>
      </c>
      <c r="N222" s="8">
        <f>F222+J222</f>
        <v>2016</v>
      </c>
      <c r="O222" s="8">
        <f>G222+K222</f>
        <v>0</v>
      </c>
    </row>
    <row r="223" spans="1:15" ht="15" customHeight="1" x14ac:dyDescent="0.25">
      <c r="A223" s="5" t="s">
        <v>133</v>
      </c>
      <c r="B223" s="19" t="s">
        <v>166</v>
      </c>
      <c r="C223" s="20" t="s">
        <v>57</v>
      </c>
      <c r="D223" s="191">
        <f>E223+G223</f>
        <v>233772</v>
      </c>
      <c r="E223" s="191">
        <v>233772</v>
      </c>
      <c r="F223" s="191">
        <v>134510</v>
      </c>
      <c r="G223" s="191"/>
      <c r="H223" s="195">
        <f>I223+K223</f>
        <v>0</v>
      </c>
      <c r="I223" s="190"/>
      <c r="J223" s="190">
        <v>1186</v>
      </c>
      <c r="K223" s="202"/>
      <c r="L223" s="8">
        <f>M223+O223</f>
        <v>233772</v>
      </c>
      <c r="M223" s="8">
        <f>E223+I223</f>
        <v>233772</v>
      </c>
      <c r="N223" s="8">
        <f>F223+J223</f>
        <v>135696</v>
      </c>
      <c r="O223" s="8">
        <f>G223+K223</f>
        <v>0</v>
      </c>
    </row>
    <row r="224" spans="1:15" ht="15" customHeight="1" x14ac:dyDescent="0.25">
      <c r="A224" s="5" t="s">
        <v>134</v>
      </c>
      <c r="B224" s="19" t="s">
        <v>36</v>
      </c>
      <c r="C224" s="20" t="s">
        <v>57</v>
      </c>
      <c r="D224" s="191">
        <f>SUM(D225:D226)</f>
        <v>138048</v>
      </c>
      <c r="E224" s="191">
        <f>SUM(E225:E226)</f>
        <v>138048</v>
      </c>
      <c r="F224" s="191">
        <f>SUM(F225:F226)</f>
        <v>86382</v>
      </c>
      <c r="G224" s="191">
        <f>SUM(G225:G226)</f>
        <v>0</v>
      </c>
      <c r="H224" s="195">
        <f>I224+K224</f>
        <v>16715</v>
      </c>
      <c r="I224" s="190">
        <f>SUM(I225:I226)</f>
        <v>16715</v>
      </c>
      <c r="J224" s="190">
        <f>SUM(J225:J226)</f>
        <v>9279</v>
      </c>
      <c r="K224" s="202">
        <f>SUM(K225:K226)</f>
        <v>0</v>
      </c>
      <c r="L224" s="8">
        <f>SUM(L225:L226)</f>
        <v>154763</v>
      </c>
      <c r="M224" s="8">
        <f>SUM(M225:M226)</f>
        <v>154763</v>
      </c>
      <c r="N224" s="8">
        <f>SUM(N225:N226)</f>
        <v>95661</v>
      </c>
      <c r="O224" s="8">
        <f>SUM(O225:O226)</f>
        <v>0</v>
      </c>
    </row>
    <row r="225" spans="1:17" ht="15" hidden="1" customHeight="1" x14ac:dyDescent="0.25">
      <c r="A225" s="11"/>
      <c r="B225" s="505" t="s">
        <v>8</v>
      </c>
      <c r="C225" s="358"/>
      <c r="D225" s="191">
        <f>E225+G225</f>
        <v>138048</v>
      </c>
      <c r="E225" s="191">
        <v>138048</v>
      </c>
      <c r="F225" s="191">
        <v>86382</v>
      </c>
      <c r="G225" s="191"/>
      <c r="H225" s="195">
        <f>I225+K225</f>
        <v>1631</v>
      </c>
      <c r="I225" s="190">
        <v>1631</v>
      </c>
      <c r="J225" s="190">
        <v>1098</v>
      </c>
      <c r="K225" s="202"/>
      <c r="L225" s="502">
        <f>M225+O225</f>
        <v>139679</v>
      </c>
      <c r="M225" s="500">
        <f>E225+I225</f>
        <v>139679</v>
      </c>
      <c r="N225" s="501">
        <f>F225+J225</f>
        <v>87480</v>
      </c>
      <c r="O225" s="500">
        <f>G225+K225</f>
        <v>0</v>
      </c>
    </row>
    <row r="226" spans="1:17" ht="15" customHeight="1" x14ac:dyDescent="0.25">
      <c r="A226" s="83"/>
      <c r="B226" s="65" t="s">
        <v>172</v>
      </c>
      <c r="C226" s="88"/>
      <c r="D226" s="191">
        <f>E226+G226</f>
        <v>0</v>
      </c>
      <c r="E226" s="191"/>
      <c r="F226" s="191"/>
      <c r="G226" s="191"/>
      <c r="H226" s="195">
        <f>I226+K226</f>
        <v>15084</v>
      </c>
      <c r="I226" s="190">
        <v>15084</v>
      </c>
      <c r="J226" s="190">
        <v>8181</v>
      </c>
      <c r="K226" s="202"/>
      <c r="L226" s="8">
        <f>M226+O226</f>
        <v>15084</v>
      </c>
      <c r="M226" s="8">
        <f>E226+I226</f>
        <v>15084</v>
      </c>
      <c r="N226" s="8">
        <f>F226+J226</f>
        <v>8181</v>
      </c>
      <c r="O226" s="8">
        <f>G226+K226</f>
        <v>0</v>
      </c>
    </row>
    <row r="227" spans="1:17" ht="15" customHeight="1" x14ac:dyDescent="0.25">
      <c r="A227" s="5" t="s">
        <v>135</v>
      </c>
      <c r="B227" s="19" t="s">
        <v>38</v>
      </c>
      <c r="C227" s="20" t="s">
        <v>57</v>
      </c>
      <c r="D227" s="191">
        <f>SUM(D228:D229)</f>
        <v>161782</v>
      </c>
      <c r="E227" s="191">
        <f>SUM(E228:E229)</f>
        <v>161782</v>
      </c>
      <c r="F227" s="191">
        <f>SUM(F228:F229)</f>
        <v>87540</v>
      </c>
      <c r="G227" s="191">
        <f>SUM(G228:G229)</f>
        <v>0</v>
      </c>
      <c r="H227" s="195">
        <f>I227+K227</f>
        <v>8686</v>
      </c>
      <c r="I227" s="190">
        <f>SUM(I228:I229)</f>
        <v>8686</v>
      </c>
      <c r="J227" s="190">
        <f>SUM(J228:J229)</f>
        <v>6632</v>
      </c>
      <c r="K227" s="202">
        <f>SUM(K228:K229)</f>
        <v>0</v>
      </c>
      <c r="L227" s="8">
        <f>SUM(L228:L229)</f>
        <v>170468</v>
      </c>
      <c r="M227" s="8">
        <f>SUM(M228:M229)</f>
        <v>170468</v>
      </c>
      <c r="N227" s="8">
        <f>SUM(N228:N229)</f>
        <v>94172</v>
      </c>
      <c r="O227" s="8">
        <f>SUM(O228:O229)</f>
        <v>0</v>
      </c>
      <c r="P227" s="24"/>
      <c r="Q227" s="24"/>
    </row>
    <row r="228" spans="1:17" ht="15" hidden="1" customHeight="1" x14ac:dyDescent="0.25">
      <c r="A228" s="11"/>
      <c r="B228" s="505" t="s">
        <v>8</v>
      </c>
      <c r="C228" s="358"/>
      <c r="D228" s="191">
        <f>E228+G228</f>
        <v>161782</v>
      </c>
      <c r="E228" s="191">
        <v>161782</v>
      </c>
      <c r="F228" s="191">
        <v>87540</v>
      </c>
      <c r="G228" s="191"/>
      <c r="H228" s="195">
        <f>I228+K228</f>
        <v>0</v>
      </c>
      <c r="I228" s="190"/>
      <c r="J228" s="190"/>
      <c r="K228" s="202"/>
      <c r="L228" s="502">
        <f>M228+O228</f>
        <v>161782</v>
      </c>
      <c r="M228" s="500">
        <f>E228+I228</f>
        <v>161782</v>
      </c>
      <c r="N228" s="501">
        <f>F228+J228</f>
        <v>87540</v>
      </c>
      <c r="O228" s="500">
        <f>G228+K228</f>
        <v>0</v>
      </c>
      <c r="P228" s="24"/>
      <c r="Q228" s="24"/>
    </row>
    <row r="229" spans="1:17" ht="15" customHeight="1" x14ac:dyDescent="0.25">
      <c r="A229" s="83"/>
      <c r="B229" s="65" t="s">
        <v>172</v>
      </c>
      <c r="C229" s="88"/>
      <c r="D229" s="191">
        <f>E229+G229</f>
        <v>0</v>
      </c>
      <c r="E229" s="191"/>
      <c r="F229" s="191"/>
      <c r="G229" s="191"/>
      <c r="H229" s="195">
        <f>I229+K229</f>
        <v>8686</v>
      </c>
      <c r="I229" s="190">
        <v>8686</v>
      </c>
      <c r="J229" s="190">
        <v>6632</v>
      </c>
      <c r="K229" s="202"/>
      <c r="L229" s="8">
        <f>M229+O229</f>
        <v>8686</v>
      </c>
      <c r="M229" s="8">
        <f>E229+I229</f>
        <v>8686</v>
      </c>
      <c r="N229" s="8">
        <f>F229+J229</f>
        <v>6632</v>
      </c>
      <c r="O229" s="8">
        <f>G229+K229</f>
        <v>0</v>
      </c>
      <c r="P229" s="24"/>
      <c r="Q229" s="24"/>
    </row>
    <row r="230" spans="1:17" ht="15" customHeight="1" x14ac:dyDescent="0.25">
      <c r="A230" s="5" t="s">
        <v>136</v>
      </c>
      <c r="B230" s="19" t="s">
        <v>40</v>
      </c>
      <c r="C230" s="20" t="s">
        <v>57</v>
      </c>
      <c r="D230" s="191">
        <f>E230+G230</f>
        <v>258915</v>
      </c>
      <c r="E230" s="191">
        <v>258915</v>
      </c>
      <c r="F230" s="191">
        <v>148623</v>
      </c>
      <c r="G230" s="191"/>
      <c r="H230" s="195">
        <f>I230+K230</f>
        <v>0</v>
      </c>
      <c r="I230" s="190"/>
      <c r="J230" s="190">
        <v>2480</v>
      </c>
      <c r="K230" s="202"/>
      <c r="L230" s="8">
        <f>M230+O230</f>
        <v>258915</v>
      </c>
      <c r="M230" s="8">
        <f>E230+I230</f>
        <v>258915</v>
      </c>
      <c r="N230" s="8">
        <f>F230+J230</f>
        <v>151103</v>
      </c>
      <c r="O230" s="8">
        <f>G230+K230</f>
        <v>0</v>
      </c>
    </row>
    <row r="231" spans="1:17" ht="15" customHeight="1" x14ac:dyDescent="0.25">
      <c r="A231" s="5" t="s">
        <v>137</v>
      </c>
      <c r="B231" s="19" t="s">
        <v>39</v>
      </c>
      <c r="C231" s="20" t="s">
        <v>57</v>
      </c>
      <c r="D231" s="191">
        <f>SUM(D232:D233)</f>
        <v>142631</v>
      </c>
      <c r="E231" s="191">
        <f>SUM(E232:E233)</f>
        <v>142631</v>
      </c>
      <c r="F231" s="191">
        <f>SUM(F232:F233)</f>
        <v>88903</v>
      </c>
      <c r="G231" s="191">
        <f>SUM(G232:G233)</f>
        <v>0</v>
      </c>
      <c r="H231" s="195">
        <f>I231+K231</f>
        <v>6386</v>
      </c>
      <c r="I231" s="190">
        <f>SUM(I232:I233)</f>
        <v>6386</v>
      </c>
      <c r="J231" s="190">
        <f>SUM(J232:J233)</f>
        <v>5960</v>
      </c>
      <c r="K231" s="202">
        <f>SUM(K232:K233)</f>
        <v>0</v>
      </c>
      <c r="L231" s="8">
        <f>SUM(L232:L233)</f>
        <v>149017</v>
      </c>
      <c r="M231" s="8">
        <f>SUM(M232:M233)</f>
        <v>149017</v>
      </c>
      <c r="N231" s="8">
        <f>SUM(N232:N233)</f>
        <v>94863</v>
      </c>
      <c r="O231" s="8">
        <f>SUM(O232:O233)</f>
        <v>0</v>
      </c>
    </row>
    <row r="232" spans="1:17" ht="15" hidden="1" customHeight="1" x14ac:dyDescent="0.25">
      <c r="A232" s="11"/>
      <c r="B232" s="505" t="s">
        <v>8</v>
      </c>
      <c r="C232" s="358"/>
      <c r="D232" s="191">
        <f>E232+G232</f>
        <v>142631</v>
      </c>
      <c r="E232" s="191">
        <v>142631</v>
      </c>
      <c r="F232" s="191">
        <v>88903</v>
      </c>
      <c r="G232" s="191"/>
      <c r="H232" s="195">
        <f>I232+K232</f>
        <v>0</v>
      </c>
      <c r="I232" s="190"/>
      <c r="J232" s="190">
        <v>1084</v>
      </c>
      <c r="K232" s="202"/>
      <c r="L232" s="502">
        <f>M232+O232</f>
        <v>142631</v>
      </c>
      <c r="M232" s="500">
        <f>E232+I232</f>
        <v>142631</v>
      </c>
      <c r="N232" s="501">
        <f>F232+J232</f>
        <v>89987</v>
      </c>
      <c r="O232" s="500">
        <f>G232+K232</f>
        <v>0</v>
      </c>
    </row>
    <row r="233" spans="1:17" ht="15" customHeight="1" x14ac:dyDescent="0.25">
      <c r="A233" s="83"/>
      <c r="B233" s="65" t="s">
        <v>172</v>
      </c>
      <c r="C233" s="88"/>
      <c r="D233" s="191">
        <f>E233+G233</f>
        <v>0</v>
      </c>
      <c r="E233" s="191"/>
      <c r="F233" s="191"/>
      <c r="G233" s="191"/>
      <c r="H233" s="195">
        <f>I233+K233</f>
        <v>6386</v>
      </c>
      <c r="I233" s="190">
        <v>6386</v>
      </c>
      <c r="J233" s="190">
        <v>4876</v>
      </c>
      <c r="K233" s="202"/>
      <c r="L233" s="8">
        <f>M233+O233</f>
        <v>6386</v>
      </c>
      <c r="M233" s="8">
        <f>E233+I233</f>
        <v>6386</v>
      </c>
      <c r="N233" s="8">
        <f>F233+J233</f>
        <v>4876</v>
      </c>
      <c r="O233" s="8">
        <f>G233+K233</f>
        <v>0</v>
      </c>
    </row>
    <row r="234" spans="1:17" ht="15" customHeight="1" x14ac:dyDescent="0.25">
      <c r="A234" s="5" t="s">
        <v>138</v>
      </c>
      <c r="B234" s="16" t="s">
        <v>37</v>
      </c>
      <c r="C234" s="7" t="s">
        <v>57</v>
      </c>
      <c r="D234" s="191">
        <f>SUM(D235:D236)</f>
        <v>217418</v>
      </c>
      <c r="E234" s="191">
        <f>SUM(E235:E236)</f>
        <v>217418</v>
      </c>
      <c r="F234" s="191">
        <f>SUM(F235:F236)</f>
        <v>124869</v>
      </c>
      <c r="G234" s="191">
        <f>SUM(G235:G236)</f>
        <v>0</v>
      </c>
      <c r="H234" s="195">
        <f>I234+K234</f>
        <v>11545</v>
      </c>
      <c r="I234" s="190">
        <f>SUM(I235:I236)</f>
        <v>11545</v>
      </c>
      <c r="J234" s="190">
        <f>SUM(J235:J236)</f>
        <v>8814</v>
      </c>
      <c r="K234" s="202">
        <f>SUM(K235:K236)</f>
        <v>0</v>
      </c>
      <c r="L234" s="8">
        <f>SUM(L235:L236)</f>
        <v>228963</v>
      </c>
      <c r="M234" s="8">
        <f>SUM(M235:M236)</f>
        <v>228963</v>
      </c>
      <c r="N234" s="8">
        <f>SUM(N235:N236)</f>
        <v>133683</v>
      </c>
      <c r="O234" s="8">
        <f>SUM(O235:O236)</f>
        <v>0</v>
      </c>
    </row>
    <row r="235" spans="1:17" ht="15" hidden="1" customHeight="1" x14ac:dyDescent="0.25">
      <c r="A235" s="11"/>
      <c r="B235" s="505" t="s">
        <v>8</v>
      </c>
      <c r="C235" s="358"/>
      <c r="D235" s="191">
        <f>E235+G235</f>
        <v>217418</v>
      </c>
      <c r="E235" s="191">
        <v>217418</v>
      </c>
      <c r="F235" s="191">
        <v>124869</v>
      </c>
      <c r="G235" s="191"/>
      <c r="H235" s="195">
        <f>I235+K235</f>
        <v>0</v>
      </c>
      <c r="I235" s="190"/>
      <c r="J235" s="190"/>
      <c r="K235" s="202"/>
      <c r="L235" s="502">
        <f>M235+O235</f>
        <v>217418</v>
      </c>
      <c r="M235" s="500">
        <f>E235+I235</f>
        <v>217418</v>
      </c>
      <c r="N235" s="501">
        <f>F235+J235</f>
        <v>124869</v>
      </c>
      <c r="O235" s="500">
        <f>G235+K235</f>
        <v>0</v>
      </c>
    </row>
    <row r="236" spans="1:17" ht="15" customHeight="1" x14ac:dyDescent="0.25">
      <c r="A236" s="83"/>
      <c r="B236" s="65" t="s">
        <v>172</v>
      </c>
      <c r="C236" s="88"/>
      <c r="D236" s="191">
        <f>E236+G236</f>
        <v>0</v>
      </c>
      <c r="E236" s="191"/>
      <c r="F236" s="191"/>
      <c r="G236" s="191"/>
      <c r="H236" s="195">
        <f>I236+K236</f>
        <v>11545</v>
      </c>
      <c r="I236" s="190">
        <v>11545</v>
      </c>
      <c r="J236" s="190">
        <v>8814</v>
      </c>
      <c r="K236" s="202"/>
      <c r="L236" s="8">
        <f>M236+O236</f>
        <v>11545</v>
      </c>
      <c r="M236" s="8">
        <f>E236+I236</f>
        <v>11545</v>
      </c>
      <c r="N236" s="8">
        <f>F236+J236</f>
        <v>8814</v>
      </c>
      <c r="O236" s="8">
        <f>G236+K236</f>
        <v>0</v>
      </c>
    </row>
    <row r="237" spans="1:17" ht="15" customHeight="1" x14ac:dyDescent="0.25">
      <c r="A237" s="5" t="s">
        <v>139</v>
      </c>
      <c r="B237" s="23" t="s">
        <v>41</v>
      </c>
      <c r="C237" s="7" t="s">
        <v>57</v>
      </c>
      <c r="D237" s="191">
        <f>E237+G237</f>
        <v>58455</v>
      </c>
      <c r="E237" s="191">
        <v>58455</v>
      </c>
      <c r="F237" s="191">
        <v>36747</v>
      </c>
      <c r="G237" s="191"/>
      <c r="H237" s="195">
        <f>I237+K237</f>
        <v>0</v>
      </c>
      <c r="I237" s="190"/>
      <c r="J237" s="190">
        <v>823</v>
      </c>
      <c r="K237" s="202"/>
      <c r="L237" s="8">
        <f>M237+O237</f>
        <v>58455</v>
      </c>
      <c r="M237" s="8">
        <f>E237+I237</f>
        <v>58455</v>
      </c>
      <c r="N237" s="8">
        <f>F237+J237</f>
        <v>37570</v>
      </c>
      <c r="O237" s="8">
        <f>G237+K237</f>
        <v>0</v>
      </c>
    </row>
    <row r="238" spans="1:17" ht="15" customHeight="1" x14ac:dyDescent="0.25">
      <c r="A238" s="5" t="s">
        <v>177</v>
      </c>
      <c r="B238" s="23" t="s">
        <v>42</v>
      </c>
      <c r="C238" s="7" t="s">
        <v>57</v>
      </c>
      <c r="D238" s="191">
        <f>E238+G238</f>
        <v>80472</v>
      </c>
      <c r="E238" s="191">
        <v>80472</v>
      </c>
      <c r="F238" s="191">
        <v>51916</v>
      </c>
      <c r="G238" s="191"/>
      <c r="H238" s="195">
        <f>I238+K238</f>
        <v>0</v>
      </c>
      <c r="I238" s="190"/>
      <c r="J238" s="190">
        <v>1100</v>
      </c>
      <c r="K238" s="202"/>
      <c r="L238" s="8">
        <f>M238+O238</f>
        <v>80472</v>
      </c>
      <c r="M238" s="8">
        <f>E238+I238</f>
        <v>80472</v>
      </c>
      <c r="N238" s="8">
        <f>F238+J238</f>
        <v>53016</v>
      </c>
      <c r="O238" s="8">
        <f>G238+K238</f>
        <v>0</v>
      </c>
    </row>
    <row r="239" spans="1:17" ht="15" customHeight="1" x14ac:dyDescent="0.25">
      <c r="A239" s="5" t="s">
        <v>140</v>
      </c>
      <c r="B239" s="16" t="s">
        <v>55</v>
      </c>
      <c r="C239" s="7" t="s">
        <v>57</v>
      </c>
      <c r="D239" s="191">
        <f>SUM(D240:D241)</f>
        <v>60484</v>
      </c>
      <c r="E239" s="191">
        <f>SUM(E240:E241)</f>
        <v>60484</v>
      </c>
      <c r="F239" s="191">
        <f>SUM(F240:F241)</f>
        <v>46142</v>
      </c>
      <c r="G239" s="191">
        <f>SUM(G240:G241)</f>
        <v>0</v>
      </c>
      <c r="H239" s="195">
        <f>I239+K239</f>
        <v>4779</v>
      </c>
      <c r="I239" s="190">
        <f>SUM(I240:I241)</f>
        <v>4779</v>
      </c>
      <c r="J239" s="190">
        <f>SUM(J240:J241)</f>
        <v>3675</v>
      </c>
      <c r="K239" s="202">
        <f>SUM(K240:K241)</f>
        <v>0</v>
      </c>
      <c r="L239" s="8">
        <f>SUM(L240:L241)</f>
        <v>65263</v>
      </c>
      <c r="M239" s="8">
        <f>SUM(M240:M241)</f>
        <v>65263</v>
      </c>
      <c r="N239" s="8">
        <f>SUM(N240:N241)</f>
        <v>49817</v>
      </c>
      <c r="O239" s="8">
        <f>SUM(O240:O241)</f>
        <v>0</v>
      </c>
    </row>
    <row r="240" spans="1:17" ht="15" hidden="1" customHeight="1" x14ac:dyDescent="0.25">
      <c r="A240" s="11"/>
      <c r="B240" s="505" t="s">
        <v>8</v>
      </c>
      <c r="C240" s="358"/>
      <c r="D240" s="191">
        <f>E240+G240</f>
        <v>60484</v>
      </c>
      <c r="E240" s="191">
        <v>60484</v>
      </c>
      <c r="F240" s="191">
        <v>46142</v>
      </c>
      <c r="G240" s="191"/>
      <c r="H240" s="195">
        <f>I240+K240</f>
        <v>0</v>
      </c>
      <c r="I240" s="190"/>
      <c r="J240" s="190">
        <v>26</v>
      </c>
      <c r="K240" s="202"/>
      <c r="L240" s="502">
        <f>M240+O240</f>
        <v>60484</v>
      </c>
      <c r="M240" s="500">
        <f>E240+I240</f>
        <v>60484</v>
      </c>
      <c r="N240" s="501">
        <f>F240+J240</f>
        <v>46168</v>
      </c>
      <c r="O240" s="500">
        <f>G240+K240</f>
        <v>0</v>
      </c>
    </row>
    <row r="241" spans="1:17" ht="15" customHeight="1" x14ac:dyDescent="0.25">
      <c r="A241" s="83"/>
      <c r="B241" s="65" t="s">
        <v>172</v>
      </c>
      <c r="C241" s="88"/>
      <c r="D241" s="191">
        <f>E241+G241</f>
        <v>0</v>
      </c>
      <c r="E241" s="191"/>
      <c r="F241" s="191"/>
      <c r="G241" s="191"/>
      <c r="H241" s="195">
        <f>I241+K241</f>
        <v>4779</v>
      </c>
      <c r="I241" s="190">
        <v>4779</v>
      </c>
      <c r="J241" s="190">
        <v>3649</v>
      </c>
      <c r="K241" s="202"/>
      <c r="L241" s="8">
        <f>M241+O241</f>
        <v>4779</v>
      </c>
      <c r="M241" s="8">
        <f>E241+I241</f>
        <v>4779</v>
      </c>
      <c r="N241" s="8">
        <f>F241+J241</f>
        <v>3649</v>
      </c>
      <c r="O241" s="8">
        <f>G241+K241</f>
        <v>0</v>
      </c>
    </row>
    <row r="242" spans="1:17" ht="15" customHeight="1" x14ac:dyDescent="0.25">
      <c r="A242" s="5" t="s">
        <v>141</v>
      </c>
      <c r="B242" s="16" t="s">
        <v>54</v>
      </c>
      <c r="C242" s="7" t="s">
        <v>57</v>
      </c>
      <c r="D242" s="191">
        <f>SUM(D243:D244)</f>
        <v>481404</v>
      </c>
      <c r="E242" s="191">
        <f>SUM(E243:E244)</f>
        <v>480244</v>
      </c>
      <c r="F242" s="191">
        <f>SUM(F243:F244)</f>
        <v>359313</v>
      </c>
      <c r="G242" s="191">
        <f>SUM(G243:G244)</f>
        <v>1160</v>
      </c>
      <c r="H242" s="195">
        <f>I242+K242</f>
        <v>31144</v>
      </c>
      <c r="I242" s="190">
        <f>SUM(I243:I244)</f>
        <v>31144</v>
      </c>
      <c r="J242" s="190">
        <f>SUM(J243:J244)</f>
        <v>24212</v>
      </c>
      <c r="K242" s="202">
        <f>SUM(K243:K244)</f>
        <v>0</v>
      </c>
      <c r="L242" s="8">
        <f>SUM(L243:L244)</f>
        <v>512548</v>
      </c>
      <c r="M242" s="8">
        <f>SUM(M243:M244)</f>
        <v>511388</v>
      </c>
      <c r="N242" s="8">
        <f>SUM(N243:N244)</f>
        <v>383525</v>
      </c>
      <c r="O242" s="8">
        <f>SUM(O243:O244)</f>
        <v>1160</v>
      </c>
    </row>
    <row r="243" spans="1:17" ht="15" hidden="1" customHeight="1" x14ac:dyDescent="0.25">
      <c r="A243" s="11"/>
      <c r="B243" s="505" t="s">
        <v>8</v>
      </c>
      <c r="C243" s="358"/>
      <c r="D243" s="191">
        <f>E243+G243</f>
        <v>481404</v>
      </c>
      <c r="E243" s="191">
        <v>480244</v>
      </c>
      <c r="F243" s="191">
        <v>359313</v>
      </c>
      <c r="G243" s="191">
        <v>1160</v>
      </c>
      <c r="H243" s="195">
        <f>I243+K243</f>
        <v>0</v>
      </c>
      <c r="I243" s="190"/>
      <c r="J243" s="190">
        <v>434</v>
      </c>
      <c r="K243" s="202"/>
      <c r="L243" s="502">
        <f>M243+O243</f>
        <v>481404</v>
      </c>
      <c r="M243" s="500">
        <f>E243+I243</f>
        <v>480244</v>
      </c>
      <c r="N243" s="501">
        <f>F243+J243</f>
        <v>359747</v>
      </c>
      <c r="O243" s="500">
        <f>G243+K243</f>
        <v>1160</v>
      </c>
    </row>
    <row r="244" spans="1:17" ht="15" customHeight="1" x14ac:dyDescent="0.25">
      <c r="A244" s="83"/>
      <c r="B244" s="65" t="s">
        <v>172</v>
      </c>
      <c r="C244" s="88"/>
      <c r="D244" s="191">
        <f>E244+G244</f>
        <v>0</v>
      </c>
      <c r="E244" s="191"/>
      <c r="F244" s="191"/>
      <c r="G244" s="191"/>
      <c r="H244" s="195">
        <f>I244+K244</f>
        <v>31144</v>
      </c>
      <c r="I244" s="190">
        <v>31144</v>
      </c>
      <c r="J244" s="190">
        <v>23778</v>
      </c>
      <c r="K244" s="202"/>
      <c r="L244" s="8">
        <f>M244+O244</f>
        <v>31144</v>
      </c>
      <c r="M244" s="8">
        <f>E244+I244</f>
        <v>31144</v>
      </c>
      <c r="N244" s="8">
        <f>F244+J244</f>
        <v>23778</v>
      </c>
      <c r="O244" s="8">
        <f>G244+K244</f>
        <v>0</v>
      </c>
    </row>
    <row r="245" spans="1:17" ht="15" customHeight="1" x14ac:dyDescent="0.25">
      <c r="A245" s="5" t="s">
        <v>142</v>
      </c>
      <c r="B245" s="16" t="s">
        <v>72</v>
      </c>
      <c r="C245" s="7" t="s">
        <v>57</v>
      </c>
      <c r="D245" s="191">
        <f>SUM(D246:D247)</f>
        <v>57659</v>
      </c>
      <c r="E245" s="191">
        <f>SUM(E246:E247)</f>
        <v>57659</v>
      </c>
      <c r="F245" s="191">
        <f>SUM(F246:F247)</f>
        <v>40458</v>
      </c>
      <c r="G245" s="191">
        <f>SUM(G246:G247)</f>
        <v>0</v>
      </c>
      <c r="H245" s="195">
        <f>I245+K245</f>
        <v>789</v>
      </c>
      <c r="I245" s="190">
        <f>SUM(I246:I247)</f>
        <v>789</v>
      </c>
      <c r="J245" s="190">
        <f>SUM(J246:J247)</f>
        <v>1739</v>
      </c>
      <c r="K245" s="202">
        <f>SUM(K246:K247)</f>
        <v>0</v>
      </c>
      <c r="L245" s="8">
        <f>SUM(L246:L247)</f>
        <v>58448</v>
      </c>
      <c r="M245" s="8">
        <f>SUM(M246:M247)</f>
        <v>58448</v>
      </c>
      <c r="N245" s="8">
        <f>SUM(N246:N247)</f>
        <v>42197</v>
      </c>
      <c r="O245" s="8">
        <f>SUM(O246:O247)</f>
        <v>0</v>
      </c>
    </row>
    <row r="246" spans="1:17" ht="15" hidden="1" customHeight="1" x14ac:dyDescent="0.25">
      <c r="A246" s="11"/>
      <c r="B246" s="505" t="s">
        <v>8</v>
      </c>
      <c r="C246" s="358"/>
      <c r="D246" s="191">
        <f>E246+G246</f>
        <v>57659</v>
      </c>
      <c r="E246" s="191">
        <v>57659</v>
      </c>
      <c r="F246" s="191">
        <v>40458</v>
      </c>
      <c r="G246" s="191"/>
      <c r="H246" s="195">
        <f>I246+K246</f>
        <v>0</v>
      </c>
      <c r="I246" s="190"/>
      <c r="J246" s="190">
        <v>1137</v>
      </c>
      <c r="K246" s="202"/>
      <c r="L246" s="502">
        <f>M246+O246</f>
        <v>57659</v>
      </c>
      <c r="M246" s="500">
        <f>E246+I246</f>
        <v>57659</v>
      </c>
      <c r="N246" s="501">
        <f>F246+J246</f>
        <v>41595</v>
      </c>
      <c r="O246" s="500">
        <f>G246+K246</f>
        <v>0</v>
      </c>
    </row>
    <row r="247" spans="1:17" ht="15" customHeight="1" x14ac:dyDescent="0.25">
      <c r="A247" s="83"/>
      <c r="B247" s="65" t="s">
        <v>172</v>
      </c>
      <c r="C247" s="88"/>
      <c r="D247" s="191">
        <f>E247+G247</f>
        <v>0</v>
      </c>
      <c r="E247" s="191"/>
      <c r="F247" s="191"/>
      <c r="G247" s="191"/>
      <c r="H247" s="195">
        <f>I247+K247</f>
        <v>789</v>
      </c>
      <c r="I247" s="190">
        <v>789</v>
      </c>
      <c r="J247" s="190">
        <v>602</v>
      </c>
      <c r="K247" s="202"/>
      <c r="L247" s="8">
        <f>M247+O247</f>
        <v>789</v>
      </c>
      <c r="M247" s="8">
        <f>E247+I247</f>
        <v>789</v>
      </c>
      <c r="N247" s="8">
        <f>F247+J247</f>
        <v>602</v>
      </c>
      <c r="O247" s="8">
        <f>G247+K247</f>
        <v>0</v>
      </c>
    </row>
    <row r="248" spans="1:17" ht="15" customHeight="1" x14ac:dyDescent="0.25">
      <c r="A248" s="5" t="s">
        <v>143</v>
      </c>
      <c r="B248" s="16" t="s">
        <v>56</v>
      </c>
      <c r="C248" s="7" t="s">
        <v>57</v>
      </c>
      <c r="D248" s="191">
        <f>E248+G248</f>
        <v>61466</v>
      </c>
      <c r="E248" s="191">
        <v>61466</v>
      </c>
      <c r="F248" s="191">
        <v>44716</v>
      </c>
      <c r="G248" s="191"/>
      <c r="H248" s="195">
        <f>I248+K248</f>
        <v>0</v>
      </c>
      <c r="I248" s="190"/>
      <c r="J248" s="190"/>
      <c r="K248" s="202"/>
      <c r="L248" s="8">
        <f>M248+O248</f>
        <v>61466</v>
      </c>
      <c r="M248" s="8">
        <f>E248+I248</f>
        <v>61466</v>
      </c>
      <c r="N248" s="8">
        <f>F248+J248</f>
        <v>44716</v>
      </c>
      <c r="O248" s="8">
        <f>G248+K248</f>
        <v>0</v>
      </c>
    </row>
    <row r="249" spans="1:17" ht="15" customHeight="1" x14ac:dyDescent="0.25">
      <c r="A249" s="5" t="s">
        <v>144</v>
      </c>
      <c r="B249" s="16" t="s">
        <v>182</v>
      </c>
      <c r="C249" s="7" t="s">
        <v>57</v>
      </c>
      <c r="D249" s="191">
        <f>E249+G249</f>
        <v>160895</v>
      </c>
      <c r="E249" s="191">
        <v>160895</v>
      </c>
      <c r="F249" s="191">
        <v>75487</v>
      </c>
      <c r="G249" s="191"/>
      <c r="H249" s="195">
        <f>I249+K249</f>
        <v>0</v>
      </c>
      <c r="I249" s="190"/>
      <c r="J249" s="190"/>
      <c r="K249" s="202"/>
      <c r="L249" s="8">
        <f>M249+O249</f>
        <v>160895</v>
      </c>
      <c r="M249" s="8">
        <f>E249+I249</f>
        <v>160895</v>
      </c>
      <c r="N249" s="8">
        <f>F249+J249</f>
        <v>75487</v>
      </c>
      <c r="O249" s="8">
        <f>G249+K249</f>
        <v>0</v>
      </c>
    </row>
    <row r="250" spans="1:17" s="24" customFormat="1" ht="15" customHeight="1" x14ac:dyDescent="0.25">
      <c r="A250" s="5" t="s">
        <v>145</v>
      </c>
      <c r="B250" s="16" t="s">
        <v>183</v>
      </c>
      <c r="C250" s="7" t="s">
        <v>57</v>
      </c>
      <c r="D250" s="191">
        <f>SUM(D251:D252)</f>
        <v>12206</v>
      </c>
      <c r="E250" s="191">
        <f>SUM(E251:E252)</f>
        <v>12206</v>
      </c>
      <c r="F250" s="191">
        <f>SUM(F251:F252)</f>
        <v>9319</v>
      </c>
      <c r="G250" s="191">
        <f>SUM(G251:G252)</f>
        <v>0</v>
      </c>
      <c r="H250" s="195">
        <f>I250+K250</f>
        <v>865</v>
      </c>
      <c r="I250" s="190">
        <f>SUM(I251:I252)</f>
        <v>865</v>
      </c>
      <c r="J250" s="190">
        <f>SUM(J251:J252)</f>
        <v>660</v>
      </c>
      <c r="K250" s="202">
        <f>SUM(K251:K252)</f>
        <v>0</v>
      </c>
      <c r="L250" s="8">
        <f>SUM(L251:L252)</f>
        <v>13071</v>
      </c>
      <c r="M250" s="8">
        <f>SUM(M251:M252)</f>
        <v>13071</v>
      </c>
      <c r="N250" s="8">
        <f>SUM(N251:N252)</f>
        <v>9979</v>
      </c>
      <c r="O250" s="8">
        <f>SUM(O251:O252)</f>
        <v>0</v>
      </c>
      <c r="P250" s="2"/>
      <c r="Q250" s="2"/>
    </row>
    <row r="251" spans="1:17" s="24" customFormat="1" ht="15" hidden="1" customHeight="1" x14ac:dyDescent="0.25">
      <c r="A251" s="11"/>
      <c r="B251" s="505" t="s">
        <v>8</v>
      </c>
      <c r="C251" s="358"/>
      <c r="D251" s="191">
        <f>E251+G251</f>
        <v>12206</v>
      </c>
      <c r="E251" s="191">
        <v>12206</v>
      </c>
      <c r="F251" s="191">
        <v>9319</v>
      </c>
      <c r="G251" s="191"/>
      <c r="H251" s="195">
        <f>I251+K251</f>
        <v>0</v>
      </c>
      <c r="I251" s="190"/>
      <c r="J251" s="190"/>
      <c r="K251" s="202"/>
      <c r="L251" s="502">
        <f>M251+O251</f>
        <v>12206</v>
      </c>
      <c r="M251" s="500">
        <f>E251+I251</f>
        <v>12206</v>
      </c>
      <c r="N251" s="501">
        <f>F251+J251</f>
        <v>9319</v>
      </c>
      <c r="O251" s="500">
        <f>G251+K251</f>
        <v>0</v>
      </c>
      <c r="P251" s="2"/>
      <c r="Q251" s="2"/>
    </row>
    <row r="252" spans="1:17" s="24" customFormat="1" ht="15" customHeight="1" x14ac:dyDescent="0.25">
      <c r="A252" s="83"/>
      <c r="B252" s="65" t="s">
        <v>172</v>
      </c>
      <c r="C252" s="88"/>
      <c r="D252" s="191">
        <f>E252+G252</f>
        <v>0</v>
      </c>
      <c r="E252" s="191"/>
      <c r="F252" s="191"/>
      <c r="G252" s="191"/>
      <c r="H252" s="195">
        <f>I252+K252</f>
        <v>865</v>
      </c>
      <c r="I252" s="190">
        <v>865</v>
      </c>
      <c r="J252" s="190">
        <v>660</v>
      </c>
      <c r="K252" s="202"/>
      <c r="L252" s="8">
        <f>M252+O252</f>
        <v>865</v>
      </c>
      <c r="M252" s="8">
        <f>E252+I252</f>
        <v>865</v>
      </c>
      <c r="N252" s="8">
        <f>F252+J252</f>
        <v>660</v>
      </c>
      <c r="O252" s="8">
        <f>G252+K252</f>
        <v>0</v>
      </c>
      <c r="P252" s="2"/>
      <c r="Q252" s="2"/>
    </row>
    <row r="253" spans="1:17" ht="15.95" customHeight="1" x14ac:dyDescent="0.25">
      <c r="A253" s="504" t="s">
        <v>146</v>
      </c>
      <c r="B253" s="153" t="s">
        <v>193</v>
      </c>
      <c r="C253" s="157"/>
      <c r="D253" s="189">
        <f>D173+D178+D179+D180+D183+D184+D187+D188+D189+D190+D193+D194+D195+D196+D199+D200+D203+D206+D207+D210+D214+D215+D219+D220+D223+D224+D227+D230+D231+D234+D237+D238+D239+D242+D245+D248+D249+D250+D213+D216</f>
        <v>5884887</v>
      </c>
      <c r="E253" s="189">
        <f>E173+E178+E179+E180+E183+E184+E187+E188+E189+E190+E193+E194+E195+E196+E199+E200+E203+E206+E207+E210+E214+E215+E219+E220+E223+E224+E227+E230+E231+E234+E237+E238+E239+E242+E245+E248+E249+E250+E213+E216</f>
        <v>5550150</v>
      </c>
      <c r="F253" s="189">
        <f>F173+F178+F179+F180+F183+F184+F187+F188+F189+F190+F193+F194+F195+F196+F199+F200+F203+F206+F207+F210+F214+F215+F219+F220+F223+F224+F227+F230+F231+F234+F237+F238+F239+F242+F245+F248+F249+F250+F213+F216</f>
        <v>2892272</v>
      </c>
      <c r="G253" s="189">
        <f>G173+G178+G179+G180+G183+G184+G187+G188+G189+G190+G193+G194+G195+G196+G199+G200+G203+G206+G207+G210+G214+G215+G219+G220+G223+G224+G227+G230+G231+G234+G237+G238+G239+G242+G245+G248+G249+G250+G213+G216</f>
        <v>334737</v>
      </c>
      <c r="H253" s="188">
        <f>H173+H178+H179+H180+H183+H184+H187+H188+H189+H190+H193+H194+H195+H196+H199+H200+H203+H206+H207+H210+H214+H215+H219+H220+H223+H224+H227+H230+H231+H234+H237+H238+H239+H242+H245+H248+H249+H250+H213+H216</f>
        <v>53606</v>
      </c>
      <c r="I253" s="188">
        <f>I173+I178+I179+I180+I183+I184+I187+I188+I189+I190+I193+I194+I195+I196+I199+I200+I203+I206+I207+I210+I214+I215+I219+I220+I223+I224+I227+I230+I231+I234+I237+I238+I239+I242+I245+I248+I249+I250+I213+I216</f>
        <v>192227</v>
      </c>
      <c r="J253" s="188">
        <f>J173+J178+J179+J180+J183+J184+J187+J188+J189+J190+J193+J194+J195+J196+J199+J200+J203+J206+J207+J210+J214+J215+J219+J220+J223+J224+J227+J230+J231+J234+J237+J238+J239+J242+J245+J248+J249+J250+J213+J216</f>
        <v>81668</v>
      </c>
      <c r="K253" s="204">
        <f>K173+K178+K179+K180+K183+K184+K187+K188+K189+K190+K193+K194+K195+K196+K199+K200+K203+K206+K207+K210+K214+K215+K219+K220+K223+K224+K227+K230+K231+K234+K237+K238+K239+K242+K245+K248+K249+K250+K213+K216</f>
        <v>-138621</v>
      </c>
      <c r="L253" s="1">
        <f>L173+L178+L179+L180+L183+L184+L187+L188+L189+L190+L193+L194+L195+L196+L199+L200+L203+L206+L207+L210+L214+L215+L219+L220+L223+L224+L227+L230+L231+L234+L237+L238+L239+L242+L245+L248+L249+L250+L213+L216</f>
        <v>5938493</v>
      </c>
      <c r="M253" s="1">
        <f>M173+M178+M179+M180+M183+M184+M187+M188+M189+M190+M193+M194+M195+M196+M199+M200+M203+M206+M207+M210+M214+M215+M219+M220+M223+M224+M227+M230+M231+M234+M237+M238+M239+M242+M245+M248+M249+M250+M213+M216</f>
        <v>5742377</v>
      </c>
      <c r="N253" s="1">
        <f>N173+N178+N179+N180+N183+N184+N187+N188+N189+N190+N193+N194+N195+N196+N199+N200+N203+N206+N207+N210+N214+N215+N219+N220+N223+N224+N227+N230+N231+N234+N237+N238+N239+N242+N245+N248+N249+N250+N213+N216</f>
        <v>2973940</v>
      </c>
      <c r="O253" s="1">
        <f>O173+O178+O179+O180+O183+O184+O187+O188+O189+O190+O193+O194+O195+O196+O199+O200+O203+O206+O207+O210+O214+O215+O219+O220+O223+O224+O227+O230+O231+O234+O237+O238+O239+O242+O245+O248+O249+O250+O213+O216</f>
        <v>196116</v>
      </c>
    </row>
    <row r="254" spans="1:17" ht="15.95" customHeight="1" x14ac:dyDescent="0.25">
      <c r="A254" s="503"/>
      <c r="B254" s="498" t="s">
        <v>172</v>
      </c>
      <c r="C254" s="15"/>
      <c r="D254" s="215">
        <f>D177+D182+D186+D192+D202+D209+D212+D222+D226+D229+D233+D236+D241+D244+D247+D252+D198+D205+D218</f>
        <v>0</v>
      </c>
      <c r="E254" s="215">
        <f>E177+E182+E186+E192+E202+E209+E212+E222+E226+E229+E233+E236+E241+E244+E247+E252+E198+E205+E218</f>
        <v>0</v>
      </c>
      <c r="F254" s="215">
        <f>F177+F182+F186+F192+F202+F209+F212+F222+F226+F229+F233+F236+F241+F244+F247+F252+F198+F205+F218</f>
        <v>0</v>
      </c>
      <c r="G254" s="215">
        <f>G177+G182+G186+G192+G202+G209+G212+G222+G226+G229+G233+G236+G241+G244+G247+G252+G198+G205+G218</f>
        <v>0</v>
      </c>
      <c r="H254" s="214">
        <f>H177+H182+H186+H192+H202+H209+H212+H222+H226+H229+H233+H236+H241+H244+H247+H252+H198+H205+H218</f>
        <v>149997</v>
      </c>
      <c r="I254" s="214">
        <f>I177+I182+I186+I192+I202+I209+I212+I222+I226+I229+I233+I236+I241+I244+I247+I252+I198+I205+I218</f>
        <v>149997</v>
      </c>
      <c r="J254" s="214">
        <f>J177+J182+J186+J192+J202+J209+J212+J222+J226+J229+J233+J236+J241+J244+J247+J252+J198+J205+J218</f>
        <v>75085</v>
      </c>
      <c r="K254" s="213">
        <f>K177+K182+K186+K192+K202+K209+K212+K222+K226+K229+K233+K236+K241+K244+K247+K252+K198+K205+K218</f>
        <v>0</v>
      </c>
      <c r="L254" s="69">
        <f>L177+L182+L186+L192+L202+L209+L212+L222+L226+L229+L233+L236+L241+L244+L247+L252+L198+L205+L218</f>
        <v>149997</v>
      </c>
      <c r="M254" s="69">
        <f>M177+M182+M186+M192+M202+M209+M212+M222+M226+M229+M233+M236+M241+M244+M247+M252+M198+M205+M218</f>
        <v>149997</v>
      </c>
      <c r="N254" s="69">
        <f>N177+N182+N186+N192+N202+N209+N212+N222+N226+N229+N233+N236+N241+N244+N247+N252+N198+N205+N218</f>
        <v>75085</v>
      </c>
      <c r="O254" s="69">
        <f>O177+O182+O186+O192+O202+O209+O212+O222+O226+O229+O233+O236+O241+O244+O247+O252+O198+O205+O218</f>
        <v>0</v>
      </c>
    </row>
    <row r="255" spans="1:17" ht="15.95" customHeight="1" x14ac:dyDescent="0.25">
      <c r="A255" s="66" t="s">
        <v>178</v>
      </c>
      <c r="B255" s="410" t="s">
        <v>197</v>
      </c>
      <c r="C255" s="411"/>
      <c r="D255" s="411"/>
      <c r="E255" s="411"/>
      <c r="F255" s="411"/>
      <c r="G255" s="411"/>
      <c r="H255" s="411"/>
      <c r="I255" s="411"/>
      <c r="J255" s="411"/>
      <c r="K255" s="411"/>
      <c r="L255" s="411"/>
      <c r="M255" s="411"/>
      <c r="N255" s="411"/>
      <c r="O255" s="412"/>
    </row>
    <row r="256" spans="1:17" ht="15" customHeight="1" x14ac:dyDescent="0.25">
      <c r="A256" s="5" t="s">
        <v>147</v>
      </c>
      <c r="B256" s="53" t="s">
        <v>20</v>
      </c>
      <c r="C256" s="207"/>
      <c r="D256" s="191">
        <f>SUM(D257:D258)</f>
        <v>145924</v>
      </c>
      <c r="E256" s="191">
        <f>SUM(E257:E258)</f>
        <v>141580</v>
      </c>
      <c r="F256" s="191">
        <f>SUM(F257:F258)</f>
        <v>0</v>
      </c>
      <c r="G256" s="191">
        <f>SUM(G257:G258)</f>
        <v>4344</v>
      </c>
      <c r="H256" s="195">
        <f>I256+K256</f>
        <v>7728</v>
      </c>
      <c r="I256" s="190">
        <f>SUM(I257:I258)</f>
        <v>7728</v>
      </c>
      <c r="J256" s="190">
        <f>SUM(J257:J258)</f>
        <v>0</v>
      </c>
      <c r="K256" s="202">
        <f>SUM(K257:K258)</f>
        <v>0</v>
      </c>
      <c r="L256" s="77">
        <f>M256+O256</f>
        <v>153652</v>
      </c>
      <c r="M256" s="77">
        <f>E256+I256</f>
        <v>149308</v>
      </c>
      <c r="N256" s="77">
        <f>F256+J256</f>
        <v>0</v>
      </c>
      <c r="O256" s="77">
        <f>G256+K256</f>
        <v>4344</v>
      </c>
    </row>
    <row r="257" spans="1:15" ht="15" customHeight="1" x14ac:dyDescent="0.25">
      <c r="A257" s="11"/>
      <c r="B257" s="63"/>
      <c r="C257" s="20" t="s">
        <v>25</v>
      </c>
      <c r="D257" s="191">
        <f>E257+G257</f>
        <v>133474</v>
      </c>
      <c r="E257" s="191">
        <v>133474</v>
      </c>
      <c r="F257" s="191"/>
      <c r="G257" s="191"/>
      <c r="H257" s="195">
        <f>I257+K257</f>
        <v>7728</v>
      </c>
      <c r="I257" s="190">
        <v>7728</v>
      </c>
      <c r="J257" s="190"/>
      <c r="K257" s="202"/>
      <c r="L257" s="8">
        <f>M257+O257</f>
        <v>141202</v>
      </c>
      <c r="M257" s="8">
        <f>E257+I257</f>
        <v>141202</v>
      </c>
      <c r="N257" s="8">
        <f>F257+J257</f>
        <v>0</v>
      </c>
      <c r="O257" s="8">
        <f>G257+K257</f>
        <v>0</v>
      </c>
    </row>
    <row r="258" spans="1:15" ht="15" customHeight="1" x14ac:dyDescent="0.25">
      <c r="A258" s="83"/>
      <c r="B258" s="64"/>
      <c r="C258" s="20" t="s">
        <v>32</v>
      </c>
      <c r="D258" s="191">
        <f>E258+G258</f>
        <v>12450</v>
      </c>
      <c r="E258" s="191">
        <v>8106</v>
      </c>
      <c r="F258" s="191"/>
      <c r="G258" s="191">
        <v>4344</v>
      </c>
      <c r="H258" s="190">
        <f>I258+K258</f>
        <v>0</v>
      </c>
      <c r="I258" s="190"/>
      <c r="J258" s="190"/>
      <c r="K258" s="202"/>
      <c r="L258" s="8">
        <f>M258+O258</f>
        <v>12450</v>
      </c>
      <c r="M258" s="8">
        <f>E258+I258</f>
        <v>8106</v>
      </c>
      <c r="N258" s="8">
        <f>F258+J258</f>
        <v>0</v>
      </c>
      <c r="O258" s="8">
        <f>G258+K258</f>
        <v>4344</v>
      </c>
    </row>
    <row r="259" spans="1:15" ht="15.95" customHeight="1" x14ac:dyDescent="0.25">
      <c r="A259" s="61" t="s">
        <v>199</v>
      </c>
      <c r="B259" s="153" t="s">
        <v>194</v>
      </c>
      <c r="C259" s="157"/>
      <c r="D259" s="189">
        <f>D256</f>
        <v>145924</v>
      </c>
      <c r="E259" s="189">
        <f>E256</f>
        <v>141580</v>
      </c>
      <c r="F259" s="189">
        <f>F256</f>
        <v>0</v>
      </c>
      <c r="G259" s="189">
        <f>G256</f>
        <v>4344</v>
      </c>
      <c r="H259" s="188">
        <f>H256</f>
        <v>7728</v>
      </c>
      <c r="I259" s="188">
        <f>I256</f>
        <v>7728</v>
      </c>
      <c r="J259" s="188">
        <f>J256</f>
        <v>0</v>
      </c>
      <c r="K259" s="204">
        <f>K256</f>
        <v>0</v>
      </c>
      <c r="L259" s="33">
        <f>L256</f>
        <v>153652</v>
      </c>
      <c r="M259" s="33">
        <f>M256</f>
        <v>149308</v>
      </c>
      <c r="N259" s="33">
        <f>N256</f>
        <v>0</v>
      </c>
      <c r="O259" s="33">
        <f>O256</f>
        <v>4344</v>
      </c>
    </row>
    <row r="260" spans="1:15" ht="15.95" customHeight="1" x14ac:dyDescent="0.25">
      <c r="A260" s="206" t="s">
        <v>200</v>
      </c>
      <c r="B260" s="410" t="s">
        <v>73</v>
      </c>
      <c r="C260" s="411"/>
      <c r="D260" s="411"/>
      <c r="E260" s="411"/>
      <c r="F260" s="411"/>
      <c r="G260" s="411"/>
      <c r="H260" s="411"/>
      <c r="I260" s="411"/>
      <c r="J260" s="411"/>
      <c r="K260" s="411"/>
      <c r="L260" s="411"/>
      <c r="M260" s="411"/>
      <c r="N260" s="411"/>
      <c r="O260" s="412"/>
    </row>
    <row r="261" spans="1:15" ht="15" customHeight="1" x14ac:dyDescent="0.25">
      <c r="A261" s="25" t="s">
        <v>201</v>
      </c>
      <c r="B261" s="53" t="s">
        <v>20</v>
      </c>
      <c r="C261" s="205" t="s">
        <v>32</v>
      </c>
      <c r="D261" s="191">
        <f>E261+G261</f>
        <v>410741</v>
      </c>
      <c r="E261" s="191">
        <v>374137</v>
      </c>
      <c r="F261" s="191"/>
      <c r="G261" s="191">
        <v>36604</v>
      </c>
      <c r="H261" s="195">
        <f>I261+K261</f>
        <v>0</v>
      </c>
      <c r="I261" s="190"/>
      <c r="J261" s="190"/>
      <c r="K261" s="202"/>
      <c r="L261" s="77">
        <f>M261+O261</f>
        <v>410741</v>
      </c>
      <c r="M261" s="77">
        <f>E261+I261</f>
        <v>374137</v>
      </c>
      <c r="N261" s="77">
        <f>F261+J261</f>
        <v>0</v>
      </c>
      <c r="O261" s="77">
        <f>G261+K261</f>
        <v>36604</v>
      </c>
    </row>
    <row r="262" spans="1:15" ht="15" customHeight="1" x14ac:dyDescent="0.25">
      <c r="A262" s="5" t="s">
        <v>202</v>
      </c>
      <c r="B262" s="52" t="s">
        <v>7</v>
      </c>
      <c r="C262" s="26" t="s">
        <v>32</v>
      </c>
      <c r="D262" s="191">
        <f>SUM(D263:D264)</f>
        <v>22393</v>
      </c>
      <c r="E262" s="191">
        <f>SUM(E263:E264)</f>
        <v>22393</v>
      </c>
      <c r="F262" s="191">
        <f>SUM(F263:F264)</f>
        <v>11553</v>
      </c>
      <c r="G262" s="191">
        <f>SUM(G263:G264)</f>
        <v>0</v>
      </c>
      <c r="H262" s="195">
        <f>I262+K262</f>
        <v>2083</v>
      </c>
      <c r="I262" s="190">
        <f>SUM(I263:I264)</f>
        <v>1083</v>
      </c>
      <c r="J262" s="190">
        <f>SUM(J263:J264)</f>
        <v>2261</v>
      </c>
      <c r="K262" s="202">
        <f>SUM(K263:K264)</f>
        <v>1000</v>
      </c>
      <c r="L262" s="8">
        <f>SUM(L263:L264)</f>
        <v>24476</v>
      </c>
      <c r="M262" s="8">
        <f>SUM(M263:M264)</f>
        <v>23476</v>
      </c>
      <c r="N262" s="8">
        <f>SUM(N263:N264)</f>
        <v>13814</v>
      </c>
      <c r="O262" s="8">
        <f>SUM(O263:O264)</f>
        <v>1000</v>
      </c>
    </row>
    <row r="263" spans="1:15" ht="15" hidden="1" customHeight="1" x14ac:dyDescent="0.25">
      <c r="A263" s="11"/>
      <c r="B263" s="359" t="s">
        <v>8</v>
      </c>
      <c r="C263" s="358"/>
      <c r="D263" s="191">
        <f>E263+G263</f>
        <v>22393</v>
      </c>
      <c r="E263" s="191">
        <v>22393</v>
      </c>
      <c r="F263" s="191">
        <v>11553</v>
      </c>
      <c r="G263" s="191"/>
      <c r="H263" s="195">
        <f>I263+K263</f>
        <v>645</v>
      </c>
      <c r="I263" s="190">
        <v>-355</v>
      </c>
      <c r="J263" s="190">
        <v>1163</v>
      </c>
      <c r="K263" s="202">
        <v>1000</v>
      </c>
      <c r="L263" s="502">
        <f>M263+O263</f>
        <v>23038</v>
      </c>
      <c r="M263" s="500">
        <f>E263+I263</f>
        <v>22038</v>
      </c>
      <c r="N263" s="501">
        <f>F263+J263</f>
        <v>12716</v>
      </c>
      <c r="O263" s="500">
        <f>G263+K263</f>
        <v>1000</v>
      </c>
    </row>
    <row r="264" spans="1:15" ht="15" customHeight="1" x14ac:dyDescent="0.25">
      <c r="A264" s="83"/>
      <c r="B264" s="357" t="s">
        <v>172</v>
      </c>
      <c r="C264" s="88"/>
      <c r="D264" s="191"/>
      <c r="E264" s="191"/>
      <c r="F264" s="191"/>
      <c r="G264" s="191"/>
      <c r="H264" s="195">
        <f>I264+K264</f>
        <v>1438</v>
      </c>
      <c r="I264" s="190">
        <v>1438</v>
      </c>
      <c r="J264" s="190">
        <v>1098</v>
      </c>
      <c r="K264" s="202"/>
      <c r="L264" s="8">
        <f>M264+O264</f>
        <v>1438</v>
      </c>
      <c r="M264" s="8">
        <f>E264+I264</f>
        <v>1438</v>
      </c>
      <c r="N264" s="8">
        <f>F264+J264</f>
        <v>1098</v>
      </c>
      <c r="O264" s="8">
        <f>G264+K264</f>
        <v>0</v>
      </c>
    </row>
    <row r="265" spans="1:15" ht="15" customHeight="1" x14ac:dyDescent="0.25">
      <c r="A265" s="54" t="s">
        <v>203</v>
      </c>
      <c r="B265" s="47" t="s">
        <v>10</v>
      </c>
      <c r="C265" s="26" t="s">
        <v>32</v>
      </c>
      <c r="D265" s="191">
        <f>E265+G265</f>
        <v>21800</v>
      </c>
      <c r="E265" s="191">
        <v>21399</v>
      </c>
      <c r="F265" s="191">
        <v>12892</v>
      </c>
      <c r="G265" s="191">
        <v>401</v>
      </c>
      <c r="H265" s="195">
        <f>I265+K265</f>
        <v>0</v>
      </c>
      <c r="I265" s="190"/>
      <c r="J265" s="190"/>
      <c r="K265" s="202"/>
      <c r="L265" s="8">
        <f>M265+O265</f>
        <v>21800</v>
      </c>
      <c r="M265" s="8">
        <f>E265+I265</f>
        <v>21399</v>
      </c>
      <c r="N265" s="8">
        <f>F265+J265</f>
        <v>12892</v>
      </c>
      <c r="O265" s="8">
        <f>G265+K265</f>
        <v>401</v>
      </c>
    </row>
    <row r="266" spans="1:15" ht="15" customHeight="1" x14ac:dyDescent="0.25">
      <c r="A266" s="28" t="s">
        <v>204</v>
      </c>
      <c r="B266" s="19" t="s">
        <v>11</v>
      </c>
      <c r="C266" s="26" t="s">
        <v>32</v>
      </c>
      <c r="D266" s="191">
        <f>E266+G266</f>
        <v>60720</v>
      </c>
      <c r="E266" s="191">
        <v>60720</v>
      </c>
      <c r="F266" s="191">
        <v>37190</v>
      </c>
      <c r="G266" s="191"/>
      <c r="H266" s="195">
        <f>I266+K266</f>
        <v>-3885</v>
      </c>
      <c r="I266" s="190">
        <v>-8636</v>
      </c>
      <c r="J266" s="190">
        <v>-6189</v>
      </c>
      <c r="K266" s="202">
        <v>4751</v>
      </c>
      <c r="L266" s="8">
        <f>M266+O266</f>
        <v>56835</v>
      </c>
      <c r="M266" s="8">
        <f>E266+I266</f>
        <v>52084</v>
      </c>
      <c r="N266" s="8">
        <f>F266+J266</f>
        <v>31001</v>
      </c>
      <c r="O266" s="8">
        <f>G266+K266</f>
        <v>4751</v>
      </c>
    </row>
    <row r="267" spans="1:15" ht="15" customHeight="1" x14ac:dyDescent="0.25">
      <c r="A267" s="29" t="s">
        <v>205</v>
      </c>
      <c r="B267" s="19" t="s">
        <v>15</v>
      </c>
      <c r="C267" s="26" t="s">
        <v>32</v>
      </c>
      <c r="D267" s="191">
        <f>E267+G267</f>
        <v>23791</v>
      </c>
      <c r="E267" s="191">
        <v>23791</v>
      </c>
      <c r="F267" s="191">
        <v>14173</v>
      </c>
      <c r="G267" s="191"/>
      <c r="H267" s="195">
        <f>I267+K267</f>
        <v>-3223</v>
      </c>
      <c r="I267" s="190">
        <v>-3223</v>
      </c>
      <c r="J267" s="190">
        <v>-2650</v>
      </c>
      <c r="K267" s="202"/>
      <c r="L267" s="8">
        <f>M267+O267</f>
        <v>20568</v>
      </c>
      <c r="M267" s="8">
        <f>E267+I267</f>
        <v>20568</v>
      </c>
      <c r="N267" s="8">
        <f>F267+J267</f>
        <v>11523</v>
      </c>
      <c r="O267" s="8">
        <f>G267+K267</f>
        <v>0</v>
      </c>
    </row>
    <row r="268" spans="1:15" ht="15" customHeight="1" x14ac:dyDescent="0.25">
      <c r="A268" s="25" t="s">
        <v>206</v>
      </c>
      <c r="B268" s="19" t="s">
        <v>27</v>
      </c>
      <c r="C268" s="26" t="s">
        <v>32</v>
      </c>
      <c r="D268" s="191">
        <f>SUM(D269:D270)</f>
        <v>193249</v>
      </c>
      <c r="E268" s="191">
        <f>SUM(E269:E270)</f>
        <v>193249</v>
      </c>
      <c r="F268" s="191">
        <f>SUM(F269:F270)</f>
        <v>121428</v>
      </c>
      <c r="G268" s="191">
        <f>SUM(G269:G270)</f>
        <v>0</v>
      </c>
      <c r="H268" s="195">
        <f>I268+K268</f>
        <v>5296</v>
      </c>
      <c r="I268" s="190">
        <f>SUM(I269:I270)</f>
        <v>5296</v>
      </c>
      <c r="J268" s="190">
        <f>SUM(J269:J270)</f>
        <v>4908</v>
      </c>
      <c r="K268" s="202">
        <f>SUM(K269:K270)</f>
        <v>0</v>
      </c>
      <c r="L268" s="8">
        <f>SUM(L269:L270)</f>
        <v>198545</v>
      </c>
      <c r="M268" s="8">
        <f>SUM(M269:M270)</f>
        <v>198545</v>
      </c>
      <c r="N268" s="8">
        <f>SUM(N269:N270)</f>
        <v>126336</v>
      </c>
      <c r="O268" s="8">
        <f>SUM(O269:O270)</f>
        <v>0</v>
      </c>
    </row>
    <row r="269" spans="1:15" ht="15" hidden="1" customHeight="1" x14ac:dyDescent="0.25">
      <c r="A269" s="11"/>
      <c r="B269" s="359" t="s">
        <v>8</v>
      </c>
      <c r="C269" s="358"/>
      <c r="D269" s="191">
        <f>E269+G269</f>
        <v>193249</v>
      </c>
      <c r="E269" s="191">
        <v>193249</v>
      </c>
      <c r="F269" s="191">
        <v>121428</v>
      </c>
      <c r="G269" s="191"/>
      <c r="H269" s="195">
        <f>I269+K269</f>
        <v>0</v>
      </c>
      <c r="I269" s="190"/>
      <c r="J269" s="190">
        <v>865</v>
      </c>
      <c r="K269" s="202"/>
      <c r="L269" s="502">
        <f>M269+O269</f>
        <v>193249</v>
      </c>
      <c r="M269" s="500">
        <f>E269+I269</f>
        <v>193249</v>
      </c>
      <c r="N269" s="501">
        <f>F269+J269</f>
        <v>122293</v>
      </c>
      <c r="O269" s="500">
        <f>G269+K269</f>
        <v>0</v>
      </c>
    </row>
    <row r="270" spans="1:15" ht="15" customHeight="1" x14ac:dyDescent="0.25">
      <c r="A270" s="83"/>
      <c r="B270" s="357" t="s">
        <v>172</v>
      </c>
      <c r="C270" s="88"/>
      <c r="D270" s="191">
        <f>E270+G270</f>
        <v>0</v>
      </c>
      <c r="E270" s="191"/>
      <c r="F270" s="191"/>
      <c r="G270" s="191"/>
      <c r="H270" s="195">
        <f>I270+K270</f>
        <v>5296</v>
      </c>
      <c r="I270" s="190">
        <v>5296</v>
      </c>
      <c r="J270" s="190">
        <v>4043</v>
      </c>
      <c r="K270" s="202"/>
      <c r="L270" s="8">
        <f>M270+O270</f>
        <v>5296</v>
      </c>
      <c r="M270" s="8">
        <f>E270+I270</f>
        <v>5296</v>
      </c>
      <c r="N270" s="8">
        <f>F270+J270</f>
        <v>4043</v>
      </c>
      <c r="O270" s="8">
        <f>G270+K270</f>
        <v>0</v>
      </c>
    </row>
    <row r="271" spans="1:15" ht="15" customHeight="1" x14ac:dyDescent="0.25">
      <c r="A271" s="25" t="s">
        <v>207</v>
      </c>
      <c r="B271" s="19" t="s">
        <v>175</v>
      </c>
      <c r="C271" s="26" t="s">
        <v>32</v>
      </c>
      <c r="D271" s="191">
        <f>E271+G271</f>
        <v>14637</v>
      </c>
      <c r="E271" s="191">
        <v>14637</v>
      </c>
      <c r="F271" s="191">
        <v>11175</v>
      </c>
      <c r="G271" s="191"/>
      <c r="H271" s="195">
        <f>I271+K271</f>
        <v>0</v>
      </c>
      <c r="I271" s="190"/>
      <c r="J271" s="190"/>
      <c r="K271" s="202"/>
      <c r="L271" s="8">
        <f>M271+O271</f>
        <v>14637</v>
      </c>
      <c r="M271" s="8">
        <f>E271+I271</f>
        <v>14637</v>
      </c>
      <c r="N271" s="8">
        <f>F271+J271</f>
        <v>11175</v>
      </c>
      <c r="O271" s="8">
        <f>G271+K271</f>
        <v>0</v>
      </c>
    </row>
    <row r="272" spans="1:15" ht="15" customHeight="1" x14ac:dyDescent="0.25">
      <c r="A272" s="25" t="s">
        <v>208</v>
      </c>
      <c r="B272" s="19" t="s">
        <v>63</v>
      </c>
      <c r="C272" s="26" t="s">
        <v>32</v>
      </c>
      <c r="D272" s="191">
        <f>E272+G272</f>
        <v>51743</v>
      </c>
      <c r="E272" s="191">
        <v>51743</v>
      </c>
      <c r="F272" s="191">
        <v>36719</v>
      </c>
      <c r="G272" s="191"/>
      <c r="H272" s="195">
        <f>I272+K272</f>
        <v>0</v>
      </c>
      <c r="I272" s="190"/>
      <c r="J272" s="190"/>
      <c r="K272" s="202"/>
      <c r="L272" s="8">
        <f>M272+O272</f>
        <v>51743</v>
      </c>
      <c r="M272" s="8">
        <f>E272+I272</f>
        <v>51743</v>
      </c>
      <c r="N272" s="8">
        <f>F272+J272</f>
        <v>36719</v>
      </c>
      <c r="O272" s="8">
        <f>G272+K272</f>
        <v>0</v>
      </c>
    </row>
    <row r="273" spans="1:17" ht="15" customHeight="1" x14ac:dyDescent="0.25">
      <c r="A273" s="25" t="s">
        <v>209</v>
      </c>
      <c r="B273" s="19" t="s">
        <v>64</v>
      </c>
      <c r="C273" s="26" t="s">
        <v>32</v>
      </c>
      <c r="D273" s="191">
        <f>E273+G273</f>
        <v>41300</v>
      </c>
      <c r="E273" s="191">
        <v>41300</v>
      </c>
      <c r="F273" s="191">
        <v>26269</v>
      </c>
      <c r="G273" s="191"/>
      <c r="H273" s="195">
        <f>I273+K273</f>
        <v>0</v>
      </c>
      <c r="I273" s="190"/>
      <c r="J273" s="190">
        <v>1504</v>
      </c>
      <c r="K273" s="202"/>
      <c r="L273" s="8">
        <f>M273+O273</f>
        <v>41300</v>
      </c>
      <c r="M273" s="8">
        <f>E273+I273</f>
        <v>41300</v>
      </c>
      <c r="N273" s="8">
        <f>F273+J273</f>
        <v>27773</v>
      </c>
      <c r="O273" s="8">
        <f>G273+K273</f>
        <v>0</v>
      </c>
    </row>
    <row r="274" spans="1:17" ht="15" customHeight="1" x14ac:dyDescent="0.25">
      <c r="A274" s="25" t="s">
        <v>148</v>
      </c>
      <c r="B274" s="19" t="s">
        <v>499</v>
      </c>
      <c r="C274" s="26" t="s">
        <v>32</v>
      </c>
      <c r="D274" s="191">
        <f>E274+G274</f>
        <v>25375</v>
      </c>
      <c r="E274" s="191">
        <v>25375</v>
      </c>
      <c r="F274" s="191">
        <v>18754</v>
      </c>
      <c r="G274" s="191"/>
      <c r="H274" s="195">
        <f>I274+K274</f>
        <v>0</v>
      </c>
      <c r="I274" s="190">
        <v>-1554</v>
      </c>
      <c r="J274" s="190">
        <v>-1067</v>
      </c>
      <c r="K274" s="202">
        <v>1554</v>
      </c>
      <c r="L274" s="8">
        <f>M274+O274</f>
        <v>25375</v>
      </c>
      <c r="M274" s="8">
        <f>E274+I274</f>
        <v>23821</v>
      </c>
      <c r="N274" s="8">
        <f>F274+J274</f>
        <v>17687</v>
      </c>
      <c r="O274" s="8">
        <f>G274+K274</f>
        <v>1554</v>
      </c>
    </row>
    <row r="275" spans="1:17" ht="15" customHeight="1" x14ac:dyDescent="0.25">
      <c r="A275" s="25" t="s">
        <v>149</v>
      </c>
      <c r="B275" s="19" t="s">
        <v>504</v>
      </c>
      <c r="C275" s="26" t="s">
        <v>32</v>
      </c>
      <c r="D275" s="191">
        <f>E275+G275</f>
        <v>61968</v>
      </c>
      <c r="E275" s="191">
        <v>61968</v>
      </c>
      <c r="F275" s="191">
        <v>42578</v>
      </c>
      <c r="G275" s="191"/>
      <c r="H275" s="195">
        <f>I275+K275</f>
        <v>0</v>
      </c>
      <c r="I275" s="190"/>
      <c r="J275" s="190">
        <v>-3977</v>
      </c>
      <c r="K275" s="202"/>
      <c r="L275" s="8">
        <f>M275+O275</f>
        <v>61968</v>
      </c>
      <c r="M275" s="8">
        <f>E275+I275</f>
        <v>61968</v>
      </c>
      <c r="N275" s="8">
        <f>F275+J275</f>
        <v>38601</v>
      </c>
      <c r="O275" s="8">
        <f>G275+K275</f>
        <v>0</v>
      </c>
    </row>
    <row r="276" spans="1:17" x14ac:dyDescent="0.25">
      <c r="A276" s="25" t="s">
        <v>150</v>
      </c>
      <c r="B276" s="19" t="s">
        <v>74</v>
      </c>
      <c r="C276" s="26" t="s">
        <v>32</v>
      </c>
      <c r="D276" s="191">
        <f>E276+G276</f>
        <v>30829</v>
      </c>
      <c r="E276" s="191">
        <v>30829</v>
      </c>
      <c r="F276" s="191">
        <v>21636</v>
      </c>
      <c r="G276" s="191"/>
      <c r="H276" s="195">
        <f>I276+K276</f>
        <v>0</v>
      </c>
      <c r="I276" s="190"/>
      <c r="J276" s="190">
        <v>419</v>
      </c>
      <c r="K276" s="202"/>
      <c r="L276" s="8">
        <f>M276+O276</f>
        <v>30829</v>
      </c>
      <c r="M276" s="8">
        <f>E276+I276</f>
        <v>30829</v>
      </c>
      <c r="N276" s="8">
        <f>F276+J276</f>
        <v>22055</v>
      </c>
      <c r="O276" s="8">
        <f>G276+K276</f>
        <v>0</v>
      </c>
      <c r="P276" s="24"/>
      <c r="Q276" s="24"/>
    </row>
    <row r="277" spans="1:17" x14ac:dyDescent="0.25">
      <c r="A277" s="25" t="s">
        <v>151</v>
      </c>
      <c r="B277" s="19" t="s">
        <v>167</v>
      </c>
      <c r="C277" s="26" t="s">
        <v>32</v>
      </c>
      <c r="D277" s="191">
        <f>E277+G277</f>
        <v>25336</v>
      </c>
      <c r="E277" s="191">
        <v>25336</v>
      </c>
      <c r="F277" s="191">
        <v>16403</v>
      </c>
      <c r="G277" s="191"/>
      <c r="H277" s="195">
        <f>I277+K277</f>
        <v>0</v>
      </c>
      <c r="I277" s="190"/>
      <c r="J277" s="190"/>
      <c r="K277" s="202"/>
      <c r="L277" s="8">
        <f>M277+O277</f>
        <v>25336</v>
      </c>
      <c r="M277" s="8">
        <f>E277+I277</f>
        <v>25336</v>
      </c>
      <c r="N277" s="8">
        <f>F277+J277</f>
        <v>16403</v>
      </c>
      <c r="O277" s="8">
        <f>G277+K277</f>
        <v>0</v>
      </c>
    </row>
    <row r="278" spans="1:17" x14ac:dyDescent="0.25">
      <c r="A278" s="25" t="s">
        <v>152</v>
      </c>
      <c r="B278" s="19" t="s">
        <v>30</v>
      </c>
      <c r="C278" s="26" t="s">
        <v>32</v>
      </c>
      <c r="D278" s="191">
        <f>SUM(D279:D280)</f>
        <v>376135</v>
      </c>
      <c r="E278" s="191">
        <f>SUM(E279:E280)</f>
        <v>376135</v>
      </c>
      <c r="F278" s="191">
        <f>SUM(F279:F280)</f>
        <v>244039</v>
      </c>
      <c r="G278" s="191">
        <f>SUM(G279:G280)</f>
        <v>0</v>
      </c>
      <c r="H278" s="195">
        <f>I278+K278</f>
        <v>13777</v>
      </c>
      <c r="I278" s="190">
        <f>SUM(I279:I280)</f>
        <v>13777</v>
      </c>
      <c r="J278" s="190">
        <f>SUM(J279:J280)</f>
        <v>6961</v>
      </c>
      <c r="K278" s="202">
        <f>SUM(K279:K280)</f>
        <v>0</v>
      </c>
      <c r="L278" s="8">
        <f>SUM(L279:L280)</f>
        <v>389912</v>
      </c>
      <c r="M278" s="8">
        <f>SUM(M279:M280)</f>
        <v>389912</v>
      </c>
      <c r="N278" s="8">
        <f>SUM(N279:N280)</f>
        <v>251000</v>
      </c>
      <c r="O278" s="8">
        <f>SUM(O279:O280)</f>
        <v>0</v>
      </c>
      <c r="P278" s="24"/>
      <c r="Q278" s="24"/>
    </row>
    <row r="279" spans="1:17" hidden="1" x14ac:dyDescent="0.25">
      <c r="A279" s="11"/>
      <c r="B279" s="359" t="s">
        <v>8</v>
      </c>
      <c r="C279" s="358"/>
      <c r="D279" s="191">
        <f>E279+G279</f>
        <v>376135</v>
      </c>
      <c r="E279" s="191">
        <v>376135</v>
      </c>
      <c r="F279" s="191">
        <v>244039</v>
      </c>
      <c r="G279" s="191"/>
      <c r="H279" s="195">
        <f>I279+K279</f>
        <v>0</v>
      </c>
      <c r="I279" s="190"/>
      <c r="J279" s="190"/>
      <c r="K279" s="202"/>
      <c r="L279" s="502">
        <f>M279+O279</f>
        <v>376135</v>
      </c>
      <c r="M279" s="500">
        <f>E279+I279</f>
        <v>376135</v>
      </c>
      <c r="N279" s="501">
        <f>F279+J279</f>
        <v>244039</v>
      </c>
      <c r="O279" s="500">
        <f>G279+K279</f>
        <v>0</v>
      </c>
      <c r="P279" s="24"/>
      <c r="Q279" s="24"/>
    </row>
    <row r="280" spans="1:17" x14ac:dyDescent="0.25">
      <c r="A280" s="83"/>
      <c r="B280" s="357" t="s">
        <v>172</v>
      </c>
      <c r="C280" s="88"/>
      <c r="D280" s="191">
        <f>E280+G280</f>
        <v>0</v>
      </c>
      <c r="E280" s="191"/>
      <c r="F280" s="191"/>
      <c r="G280" s="191"/>
      <c r="H280" s="195">
        <f>I280+K280</f>
        <v>13777</v>
      </c>
      <c r="I280" s="190">
        <v>13777</v>
      </c>
      <c r="J280" s="190">
        <v>6961</v>
      </c>
      <c r="K280" s="202"/>
      <c r="L280" s="8">
        <f>M280+O280</f>
        <v>13777</v>
      </c>
      <c r="M280" s="8">
        <f>E280+I280</f>
        <v>13777</v>
      </c>
      <c r="N280" s="8">
        <f>F280+J280</f>
        <v>6961</v>
      </c>
      <c r="O280" s="8">
        <f>G280+K280</f>
        <v>0</v>
      </c>
      <c r="P280" s="24"/>
      <c r="Q280" s="24"/>
    </row>
    <row r="281" spans="1:17" ht="15" customHeight="1" x14ac:dyDescent="0.25">
      <c r="A281" s="25" t="s">
        <v>153</v>
      </c>
      <c r="B281" s="8" t="s">
        <v>31</v>
      </c>
      <c r="C281" s="26" t="s">
        <v>32</v>
      </c>
      <c r="D281" s="191">
        <f>E281+G281</f>
        <v>120075</v>
      </c>
      <c r="E281" s="191">
        <v>120075</v>
      </c>
      <c r="F281" s="191">
        <v>74600</v>
      </c>
      <c r="G281" s="191"/>
      <c r="H281" s="195">
        <f>I281+K281</f>
        <v>0</v>
      </c>
      <c r="I281" s="190"/>
      <c r="J281" s="190"/>
      <c r="K281" s="202"/>
      <c r="L281" s="8">
        <f>M281+O281</f>
        <v>120075</v>
      </c>
      <c r="M281" s="8">
        <f>E281+I281</f>
        <v>120075</v>
      </c>
      <c r="N281" s="8">
        <f>F281+J281</f>
        <v>74600</v>
      </c>
      <c r="O281" s="8">
        <f>G281+K281</f>
        <v>0</v>
      </c>
      <c r="P281" s="24"/>
      <c r="Q281" s="24"/>
    </row>
    <row r="282" spans="1:17" x14ac:dyDescent="0.25">
      <c r="A282" s="25" t="s">
        <v>154</v>
      </c>
      <c r="B282" s="30" t="s">
        <v>71</v>
      </c>
      <c r="C282" s="26" t="s">
        <v>32</v>
      </c>
      <c r="D282" s="191">
        <f>E282+G282</f>
        <v>330048</v>
      </c>
      <c r="E282" s="191">
        <v>330048</v>
      </c>
      <c r="F282" s="191">
        <v>215716</v>
      </c>
      <c r="G282" s="191"/>
      <c r="H282" s="195">
        <f>I282+K282</f>
        <v>0</v>
      </c>
      <c r="I282" s="190"/>
      <c r="J282" s="190">
        <v>4081</v>
      </c>
      <c r="K282" s="202"/>
      <c r="L282" s="8">
        <f>M282+O282</f>
        <v>330048</v>
      </c>
      <c r="M282" s="8">
        <f>E282+I282</f>
        <v>330048</v>
      </c>
      <c r="N282" s="8">
        <f>F282+J282</f>
        <v>219797</v>
      </c>
      <c r="O282" s="8">
        <f>G282+K282</f>
        <v>0</v>
      </c>
    </row>
    <row r="283" spans="1:17" ht="15.95" customHeight="1" x14ac:dyDescent="0.25">
      <c r="A283" s="60" t="s">
        <v>155</v>
      </c>
      <c r="B283" s="33" t="s">
        <v>195</v>
      </c>
      <c r="C283" s="92"/>
      <c r="D283" s="499">
        <f>D261+D262+D265+D266+D267+D268+D271+D272+D273+D274+D275+D276+D277+D278+D281+D282</f>
        <v>1810140</v>
      </c>
      <c r="E283" s="189">
        <f>E261+E262+E265+E266+E267+E268+E271+E272+E273+E274+E275+E276+E277+E278+E281+E282</f>
        <v>1773135</v>
      </c>
      <c r="F283" s="189">
        <f>F261+F262+F265+F266+F267+F268+F271+F272+F273+F274+F275+F276+F277+F278+F281+F282</f>
        <v>905125</v>
      </c>
      <c r="G283" s="189">
        <f>G261+G262+G265+G266+G267+G268+G271+G272+G273+G274+G275+G276+G277+G278+G281+G282</f>
        <v>37005</v>
      </c>
      <c r="H283" s="195">
        <f>H261+H262+H265+H266+H267+H268+H271+H272+H273+H274+H275+H276+H277+H278+H281+H282</f>
        <v>14048</v>
      </c>
      <c r="I283" s="190">
        <f>I261+I262+I265+I266+I267+I268+I271+I272+I273+I274+I275+I276+I277+I278+I281+I282</f>
        <v>6743</v>
      </c>
      <c r="J283" s="190">
        <f>J261+J262+J265+J266+J267+J268+J271+J272+J273+J274+J275+J276+J277+J278+J281+J282</f>
        <v>6251</v>
      </c>
      <c r="K283" s="202">
        <f>K261+K262+K265+K266+K267+K268+K271+K272+K273+K274+K275+K276+K277+K278+K281+K282</f>
        <v>7305</v>
      </c>
      <c r="L283" s="33">
        <f>L261+L262+L265+L266+L267+L268+L271+L272+L273+L274+L275+L276+L277+L278+L281+L282</f>
        <v>1824188</v>
      </c>
      <c r="M283" s="33">
        <f>M261+M262+M265+M266+M267+M268+M271+M272+M273+M274+M275+M276+M277+M278+M281+M282</f>
        <v>1779878</v>
      </c>
      <c r="N283" s="33">
        <f>N261+N262+N265+N266+N267+N268+N271+N272+N273+N274+N275+N276+N277+N278+N281+N282</f>
        <v>911376</v>
      </c>
      <c r="O283" s="33">
        <f>O261+O262+O265+O266+O267+O268+O271+O272+O273+O274+O275+O276+O277+O278+O281+O282</f>
        <v>44310</v>
      </c>
    </row>
    <row r="284" spans="1:17" ht="15.95" customHeight="1" x14ac:dyDescent="0.25">
      <c r="A284" s="61"/>
      <c r="B284" s="498" t="s">
        <v>172</v>
      </c>
      <c r="C284" s="18"/>
      <c r="D284" s="215">
        <f>D264+D270+D280</f>
        <v>0</v>
      </c>
      <c r="E284" s="215">
        <f>E264+E270+E280</f>
        <v>0</v>
      </c>
      <c r="F284" s="215">
        <f>F264+F270+F280</f>
        <v>0</v>
      </c>
      <c r="G284" s="215">
        <f>G264+G270+G280</f>
        <v>0</v>
      </c>
      <c r="H284" s="214">
        <f>H264+H270+H280</f>
        <v>20511</v>
      </c>
      <c r="I284" s="214">
        <f>I264+I270+I280</f>
        <v>20511</v>
      </c>
      <c r="J284" s="214">
        <f>J264+J270+J280</f>
        <v>12102</v>
      </c>
      <c r="K284" s="213">
        <f>K264+K270+K280</f>
        <v>0</v>
      </c>
      <c r="L284" s="69">
        <f>L264+L270+L280</f>
        <v>20511</v>
      </c>
      <c r="M284" s="69">
        <f>M264+M270+M280</f>
        <v>20511</v>
      </c>
      <c r="N284" s="69">
        <f>N264+N270+N280</f>
        <v>12102</v>
      </c>
      <c r="O284" s="69">
        <f>O264+O270+O280</f>
        <v>0</v>
      </c>
    </row>
    <row r="285" spans="1:17" ht="15.95" customHeight="1" x14ac:dyDescent="0.25">
      <c r="A285" s="29" t="s">
        <v>156</v>
      </c>
      <c r="B285" s="410" t="s">
        <v>75</v>
      </c>
      <c r="C285" s="449"/>
      <c r="D285" s="411"/>
      <c r="E285" s="411"/>
      <c r="F285" s="411"/>
      <c r="G285" s="411"/>
      <c r="H285" s="411"/>
      <c r="I285" s="411"/>
      <c r="J285" s="411"/>
      <c r="K285" s="411"/>
      <c r="L285" s="411"/>
      <c r="M285" s="411"/>
      <c r="N285" s="411"/>
      <c r="O285" s="412"/>
    </row>
    <row r="286" spans="1:17" ht="15" customHeight="1" x14ac:dyDescent="0.25">
      <c r="A286" s="5" t="s">
        <v>157</v>
      </c>
      <c r="B286" s="12" t="s">
        <v>20</v>
      </c>
      <c r="C286" s="87" t="s">
        <v>24</v>
      </c>
      <c r="D286" s="356">
        <f>D287+D288</f>
        <v>2511566</v>
      </c>
      <c r="E286" s="191">
        <f>E287+E288</f>
        <v>2502138</v>
      </c>
      <c r="F286" s="191">
        <f>F287+F288</f>
        <v>0</v>
      </c>
      <c r="G286" s="191">
        <f>G287+G288</f>
        <v>9428</v>
      </c>
      <c r="H286" s="195">
        <f>I286+K286</f>
        <v>-221018</v>
      </c>
      <c r="I286" s="190">
        <f>I287+I288</f>
        <v>-221018</v>
      </c>
      <c r="J286" s="190">
        <f>J287+J288</f>
        <v>0</v>
      </c>
      <c r="K286" s="190">
        <f>K287+K288</f>
        <v>0</v>
      </c>
      <c r="L286" s="77">
        <f>L287+L288</f>
        <v>2290548</v>
      </c>
      <c r="M286" s="77">
        <f>M287+M288</f>
        <v>2281120</v>
      </c>
      <c r="N286" s="77">
        <f>N287+N288</f>
        <v>0</v>
      </c>
      <c r="O286" s="77">
        <f>O287+O288</f>
        <v>9428</v>
      </c>
    </row>
    <row r="287" spans="1:17" ht="15.95" hidden="1" customHeight="1" x14ac:dyDescent="0.25">
      <c r="A287" s="11" t="s">
        <v>159</v>
      </c>
      <c r="B287" s="359" t="s">
        <v>8</v>
      </c>
      <c r="C287" s="358"/>
      <c r="D287" s="356">
        <f>E287+G287</f>
        <v>504614</v>
      </c>
      <c r="E287" s="191">
        <v>495186</v>
      </c>
      <c r="F287" s="191"/>
      <c r="G287" s="191">
        <v>9428</v>
      </c>
      <c r="H287" s="195">
        <f>I287+K287</f>
        <v>-11212</v>
      </c>
      <c r="I287" s="190">
        <v>-11212</v>
      </c>
      <c r="J287" s="190"/>
      <c r="K287" s="202"/>
      <c r="L287" s="57">
        <f>M287+O287</f>
        <v>493402</v>
      </c>
      <c r="M287" s="57">
        <f>E287+I287</f>
        <v>483974</v>
      </c>
      <c r="N287" s="57">
        <f>F287+J287</f>
        <v>0</v>
      </c>
      <c r="O287" s="57">
        <f>G287+K287</f>
        <v>9428</v>
      </c>
    </row>
    <row r="288" spans="1:17" ht="15" customHeight="1" x14ac:dyDescent="0.25">
      <c r="A288" s="54"/>
      <c r="B288" s="357" t="s">
        <v>172</v>
      </c>
      <c r="C288" s="88"/>
      <c r="D288" s="356">
        <f>E288+G288</f>
        <v>2006952</v>
      </c>
      <c r="E288" s="191">
        <v>2006952</v>
      </c>
      <c r="F288" s="191"/>
      <c r="G288" s="191"/>
      <c r="H288" s="195">
        <f>I288+K288</f>
        <v>-209806</v>
      </c>
      <c r="I288" s="190">
        <v>-209806</v>
      </c>
      <c r="J288" s="190"/>
      <c r="K288" s="202"/>
      <c r="L288" s="8">
        <f>M288+O288</f>
        <v>1797146</v>
      </c>
      <c r="M288" s="8">
        <f>E288+I288</f>
        <v>1797146</v>
      </c>
      <c r="N288" s="8">
        <f>F288+J288</f>
        <v>0</v>
      </c>
      <c r="O288" s="8">
        <f>G288+K288</f>
        <v>0</v>
      </c>
    </row>
    <row r="289" spans="1:17" ht="15" customHeight="1" x14ac:dyDescent="0.25">
      <c r="A289" s="11" t="s">
        <v>158</v>
      </c>
      <c r="B289" s="47" t="s">
        <v>58</v>
      </c>
      <c r="C289" s="208" t="s">
        <v>24</v>
      </c>
      <c r="D289" s="191">
        <f>E289+G289</f>
        <v>226379</v>
      </c>
      <c r="E289" s="191">
        <v>226379</v>
      </c>
      <c r="F289" s="191">
        <v>130699</v>
      </c>
      <c r="G289" s="191"/>
      <c r="H289" s="195">
        <f>I289+K289</f>
        <v>0</v>
      </c>
      <c r="I289" s="190"/>
      <c r="J289" s="190">
        <v>4573</v>
      </c>
      <c r="K289" s="202"/>
      <c r="L289" s="8">
        <f>M289+O289</f>
        <v>226379</v>
      </c>
      <c r="M289" s="8">
        <f>E289+I289</f>
        <v>226379</v>
      </c>
      <c r="N289" s="8">
        <f>F289+J289</f>
        <v>135272</v>
      </c>
      <c r="O289" s="8">
        <f>G289+K289</f>
        <v>0</v>
      </c>
    </row>
    <row r="290" spans="1:17" ht="15" customHeight="1" x14ac:dyDescent="0.25">
      <c r="A290" s="9" t="s">
        <v>210</v>
      </c>
      <c r="B290" s="19" t="s">
        <v>59</v>
      </c>
      <c r="C290" s="20" t="s">
        <v>24</v>
      </c>
      <c r="D290" s="191">
        <f>E290+G290</f>
        <v>375295</v>
      </c>
      <c r="E290" s="191">
        <v>375295</v>
      </c>
      <c r="F290" s="191">
        <v>270101</v>
      </c>
      <c r="G290" s="191"/>
      <c r="H290" s="195">
        <f>I290+K290</f>
        <v>0</v>
      </c>
      <c r="I290" s="190"/>
      <c r="J290" s="190">
        <v>8560</v>
      </c>
      <c r="K290" s="202"/>
      <c r="L290" s="8">
        <f>M290+O290</f>
        <v>375295</v>
      </c>
      <c r="M290" s="8">
        <f>E290+I290</f>
        <v>375295</v>
      </c>
      <c r="N290" s="8">
        <f>F290+J290</f>
        <v>278661</v>
      </c>
      <c r="O290" s="8">
        <f>G290+K290</f>
        <v>0</v>
      </c>
    </row>
    <row r="291" spans="1:17" ht="15" customHeight="1" x14ac:dyDescent="0.25">
      <c r="A291" s="66" t="s">
        <v>159</v>
      </c>
      <c r="B291" s="19" t="s">
        <v>182</v>
      </c>
      <c r="C291" s="20" t="s">
        <v>24</v>
      </c>
      <c r="D291" s="191">
        <f>E291+G291</f>
        <v>43385</v>
      </c>
      <c r="E291" s="191">
        <v>43385</v>
      </c>
      <c r="F291" s="191">
        <v>33123</v>
      </c>
      <c r="G291" s="191"/>
      <c r="H291" s="195">
        <f>I291+K291</f>
        <v>0</v>
      </c>
      <c r="I291" s="190"/>
      <c r="J291" s="190"/>
      <c r="K291" s="202"/>
      <c r="L291" s="8">
        <f>M291+O291</f>
        <v>43385</v>
      </c>
      <c r="M291" s="8">
        <f>E291+I291</f>
        <v>43385</v>
      </c>
      <c r="N291" s="8">
        <f>F291+J291</f>
        <v>33123</v>
      </c>
      <c r="O291" s="8">
        <f>G291+K291</f>
        <v>0</v>
      </c>
    </row>
    <row r="292" spans="1:17" s="24" customFormat="1" ht="15" customHeight="1" x14ac:dyDescent="0.25">
      <c r="A292" s="9" t="s">
        <v>160</v>
      </c>
      <c r="B292" s="8" t="s">
        <v>76</v>
      </c>
      <c r="C292" s="20" t="s">
        <v>24</v>
      </c>
      <c r="D292" s="191">
        <f>E292+G292</f>
        <v>424738</v>
      </c>
      <c r="E292" s="191">
        <v>424738</v>
      </c>
      <c r="F292" s="191">
        <v>226764</v>
      </c>
      <c r="G292" s="191"/>
      <c r="H292" s="195">
        <f>I292+K292</f>
        <v>0</v>
      </c>
      <c r="I292" s="190"/>
      <c r="J292" s="190">
        <v>27000</v>
      </c>
      <c r="K292" s="202"/>
      <c r="L292" s="8">
        <f>M292+O292</f>
        <v>424738</v>
      </c>
      <c r="M292" s="8">
        <f>E292+I292</f>
        <v>424738</v>
      </c>
      <c r="N292" s="8">
        <f>F292+J292</f>
        <v>253764</v>
      </c>
      <c r="O292" s="8">
        <f>G292+K292</f>
        <v>0</v>
      </c>
      <c r="P292" s="2"/>
      <c r="Q292" s="2"/>
    </row>
    <row r="293" spans="1:17" ht="15.95" customHeight="1" x14ac:dyDescent="0.25">
      <c r="A293" s="32" t="s">
        <v>161</v>
      </c>
      <c r="B293" s="33" t="s">
        <v>196</v>
      </c>
      <c r="C293" s="15"/>
      <c r="D293" s="189">
        <f>D286+D289+D290+D291+D292</f>
        <v>3581363</v>
      </c>
      <c r="E293" s="189">
        <f>E286+E289+E290+E291+E292</f>
        <v>3571935</v>
      </c>
      <c r="F293" s="189">
        <f>F286+F289+F290+F291+F292</f>
        <v>660687</v>
      </c>
      <c r="G293" s="189">
        <f>G286+G289+G290+G291+G292</f>
        <v>9428</v>
      </c>
      <c r="H293" s="195">
        <f>H286+H289+H290+H291+H292</f>
        <v>-221018</v>
      </c>
      <c r="I293" s="190">
        <f>I286+I289+I290+I291+I292</f>
        <v>-221018</v>
      </c>
      <c r="J293" s="190">
        <f>J286+J289+J290+J291+J292</f>
        <v>40133</v>
      </c>
      <c r="K293" s="202">
        <f>K286+K289+K290+K291+K292</f>
        <v>0</v>
      </c>
      <c r="L293" s="1">
        <f>L286+L289+L290+L291+L292</f>
        <v>3360345</v>
      </c>
      <c r="M293" s="1">
        <f>M286+M289+M290+M291+M292</f>
        <v>3350917</v>
      </c>
      <c r="N293" s="1">
        <f>N286+N289+N290+N291+N292</f>
        <v>700820</v>
      </c>
      <c r="O293" s="1">
        <f>O286+O289+O290+O291+O292</f>
        <v>9428</v>
      </c>
    </row>
    <row r="294" spans="1:17" s="24" customFormat="1" ht="15.95" customHeight="1" x14ac:dyDescent="0.25">
      <c r="A294" s="67"/>
      <c r="B294" s="68" t="s">
        <v>172</v>
      </c>
      <c r="C294" s="15"/>
      <c r="D294" s="201">
        <f>D288</f>
        <v>2006952</v>
      </c>
      <c r="E294" s="201">
        <f>E288</f>
        <v>2006952</v>
      </c>
      <c r="F294" s="201">
        <f>F288</f>
        <v>0</v>
      </c>
      <c r="G294" s="201">
        <f>G288</f>
        <v>0</v>
      </c>
      <c r="H294" s="200">
        <f>H288</f>
        <v>-209806</v>
      </c>
      <c r="I294" s="199">
        <f>I288</f>
        <v>-209806</v>
      </c>
      <c r="J294" s="199">
        <f>J288</f>
        <v>0</v>
      </c>
      <c r="K294" s="198">
        <f>K288</f>
        <v>0</v>
      </c>
      <c r="L294" s="69">
        <f>L288</f>
        <v>1797146</v>
      </c>
      <c r="M294" s="69">
        <f>M288</f>
        <v>1797146</v>
      </c>
      <c r="N294" s="69">
        <f>N288</f>
        <v>0</v>
      </c>
      <c r="O294" s="302">
        <f>O288</f>
        <v>0</v>
      </c>
      <c r="P294" s="2"/>
      <c r="Q294" s="2"/>
    </row>
    <row r="295" spans="1:17" ht="15.95" customHeight="1" x14ac:dyDescent="0.25">
      <c r="A295" s="70" t="s">
        <v>505</v>
      </c>
      <c r="B295" s="71" t="s">
        <v>188</v>
      </c>
      <c r="C295" s="36"/>
      <c r="D295" s="189">
        <f>E295+G295</f>
        <v>19236281</v>
      </c>
      <c r="E295" s="189">
        <f>E108+E163+E170+E253+E259+E283+E293</f>
        <v>17286071</v>
      </c>
      <c r="F295" s="189">
        <f>F108+F163+F170+F253+F259+F283+F293</f>
        <v>6496841</v>
      </c>
      <c r="G295" s="189">
        <f>G108+G163+G170+G253+G259+G283+G293</f>
        <v>1950210</v>
      </c>
      <c r="H295" s="188">
        <f>I295+K295</f>
        <v>160000</v>
      </c>
      <c r="I295" s="188">
        <f>I108+I163+I170+I253+I259+I283+I293</f>
        <v>258184</v>
      </c>
      <c r="J295" s="188">
        <f>J108+J163+J170+J253+J259+J283+J293</f>
        <v>133350</v>
      </c>
      <c r="K295" s="204">
        <f>K108+K163+K170+K253+K259+K283+K293</f>
        <v>-98184</v>
      </c>
      <c r="L295" s="37">
        <f>M295+O295</f>
        <v>19396281</v>
      </c>
      <c r="M295" s="37">
        <f>M108+M163+M170+M253+M259+M283+M293</f>
        <v>17544255</v>
      </c>
      <c r="N295" s="37">
        <f>N108+N163+N170+N253+N259+N283+N293</f>
        <v>6630191</v>
      </c>
      <c r="O295" s="37">
        <f>O108+O163+O170+O253+O259+O283+O293</f>
        <v>1852026</v>
      </c>
    </row>
    <row r="296" spans="1:17" ht="15.95" customHeight="1" x14ac:dyDescent="0.25">
      <c r="A296" s="156"/>
      <c r="B296" s="203" t="s">
        <v>223</v>
      </c>
      <c r="C296" s="36"/>
      <c r="D296" s="189"/>
      <c r="E296" s="189"/>
      <c r="F296" s="189"/>
      <c r="G296" s="189"/>
      <c r="H296" s="195"/>
      <c r="I296" s="190"/>
      <c r="J296" s="190"/>
      <c r="K296" s="202"/>
      <c r="L296" s="37"/>
      <c r="M296" s="37"/>
      <c r="N296" s="37"/>
      <c r="O296" s="37"/>
    </row>
    <row r="297" spans="1:17" s="24" customFormat="1" ht="15.95" customHeight="1" x14ac:dyDescent="0.25">
      <c r="A297" s="67"/>
      <c r="B297" s="99" t="s">
        <v>424</v>
      </c>
      <c r="C297" s="15"/>
      <c r="D297" s="201">
        <f>E297+G297</f>
        <v>2006952</v>
      </c>
      <c r="E297" s="201">
        <f>D109+E288+E284+E254+E171</f>
        <v>2006952</v>
      </c>
      <c r="F297" s="201">
        <f>E109+F288+F284+F254+F171</f>
        <v>0</v>
      </c>
      <c r="G297" s="201">
        <f>F109+G288+G284+G254+G171</f>
        <v>0</v>
      </c>
      <c r="H297" s="200">
        <f>I297+K297</f>
        <v>0</v>
      </c>
      <c r="I297" s="199">
        <f>I109+I288+I284+I254+I171</f>
        <v>-28000</v>
      </c>
      <c r="J297" s="199">
        <f>J109+J288+J284+J254+J171</f>
        <v>93607</v>
      </c>
      <c r="K297" s="199">
        <f>K109+K288+K284+K254+K171</f>
        <v>28000</v>
      </c>
      <c r="L297" s="69">
        <f>M297+O297</f>
        <v>2006952</v>
      </c>
      <c r="M297" s="69">
        <f>M109+M288+M284+M254+M171</f>
        <v>1978952</v>
      </c>
      <c r="N297" s="69">
        <f>N109+N288+N284+N254+N171</f>
        <v>93607</v>
      </c>
      <c r="O297" s="69">
        <f>O109+O288+O284+O254+O171</f>
        <v>28000</v>
      </c>
      <c r="P297" s="2"/>
      <c r="Q297" s="2"/>
    </row>
    <row r="298" spans="1:17" s="24" customFormat="1" ht="27.95" customHeight="1" x14ac:dyDescent="0.25">
      <c r="A298" s="61"/>
      <c r="B298" s="100" t="s">
        <v>66</v>
      </c>
      <c r="C298" s="15"/>
      <c r="D298" s="201">
        <f>E298+G298</f>
        <v>1013670</v>
      </c>
      <c r="E298" s="201">
        <f>E116</f>
        <v>1013670</v>
      </c>
      <c r="F298" s="201">
        <f>F116</f>
        <v>0</v>
      </c>
      <c r="G298" s="201">
        <f>G116</f>
        <v>0</v>
      </c>
      <c r="H298" s="200">
        <f>I298+K298</f>
        <v>160000</v>
      </c>
      <c r="I298" s="199">
        <f>I116</f>
        <v>160000</v>
      </c>
      <c r="J298" s="199">
        <f>J116</f>
        <v>0</v>
      </c>
      <c r="K298" s="198">
        <f>K116</f>
        <v>0</v>
      </c>
      <c r="L298" s="69">
        <f>M298+O298</f>
        <v>1173670</v>
      </c>
      <c r="M298" s="69">
        <f>M116</f>
        <v>1173670</v>
      </c>
      <c r="N298" s="69">
        <f>N116</f>
        <v>0</v>
      </c>
      <c r="O298" s="69">
        <f>O116</f>
        <v>0</v>
      </c>
      <c r="P298" s="2"/>
      <c r="Q298" s="2"/>
    </row>
    <row r="299" spans="1:17" x14ac:dyDescent="0.25">
      <c r="A299" s="12"/>
      <c r="B299" s="184"/>
      <c r="C299" s="185"/>
      <c r="D299" s="184"/>
      <c r="E299" s="184"/>
      <c r="F299" s="184"/>
      <c r="G299" s="184"/>
      <c r="H299" s="184"/>
      <c r="I299" s="184"/>
      <c r="J299" s="184"/>
      <c r="K299" s="184"/>
      <c r="L299" s="184"/>
      <c r="M299" s="184"/>
      <c r="N299" s="184"/>
      <c r="O299" s="12"/>
    </row>
    <row r="300" spans="1:17" x14ac:dyDescent="0.25">
      <c r="A300" s="12"/>
      <c r="B300" s="12"/>
      <c r="C300" s="44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</row>
    <row r="301" spans="1:17" x14ac:dyDescent="0.25">
      <c r="A301" s="12"/>
      <c r="B301" s="12"/>
      <c r="C301" s="44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</row>
    <row r="302" spans="1:17" x14ac:dyDescent="0.25">
      <c r="A302" s="12"/>
      <c r="B302" s="12"/>
      <c r="C302" s="44"/>
      <c r="D302" s="12"/>
      <c r="E302" s="12"/>
      <c r="F302" s="12"/>
      <c r="G302" s="12" t="s">
        <v>189</v>
      </c>
      <c r="H302" s="12"/>
      <c r="I302" s="12"/>
      <c r="J302" s="12"/>
      <c r="K302" s="12"/>
      <c r="L302" s="12"/>
      <c r="M302" s="12"/>
      <c r="N302" s="12"/>
      <c r="O302" s="12"/>
    </row>
    <row r="303" spans="1:17" x14ac:dyDescent="0.25">
      <c r="A303" s="12"/>
      <c r="B303" s="12"/>
      <c r="C303" s="44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</row>
    <row r="304" spans="1:17" x14ac:dyDescent="0.25">
      <c r="A304" s="12"/>
      <c r="B304" s="12"/>
      <c r="C304" s="44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</row>
    <row r="305" spans="1:15" x14ac:dyDescent="0.25">
      <c r="A305" s="12"/>
      <c r="B305" s="12"/>
      <c r="C305" s="44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</row>
    <row r="306" spans="1:15" x14ac:dyDescent="0.25">
      <c r="A306" s="12"/>
      <c r="B306" s="12"/>
      <c r="C306" s="44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</row>
    <row r="307" spans="1:15" x14ac:dyDescent="0.25">
      <c r="A307" s="12"/>
      <c r="B307" s="12"/>
      <c r="C307" s="44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</row>
    <row r="308" spans="1:15" x14ac:dyDescent="0.25">
      <c r="A308" s="12"/>
      <c r="B308" s="12"/>
      <c r="C308" s="44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</row>
    <row r="309" spans="1:15" x14ac:dyDescent="0.25">
      <c r="A309" s="12"/>
      <c r="B309" s="12"/>
      <c r="C309" s="44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</row>
    <row r="310" spans="1:15" x14ac:dyDescent="0.25">
      <c r="A310" s="12"/>
      <c r="B310" s="12"/>
      <c r="C310" s="44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</row>
    <row r="311" spans="1:15" x14ac:dyDescent="0.25">
      <c r="A311" s="12"/>
      <c r="B311" s="12"/>
      <c r="C311" s="44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</row>
    <row r="312" spans="1:15" x14ac:dyDescent="0.25">
      <c r="A312" s="12"/>
      <c r="B312" s="12"/>
      <c r="C312" s="44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</row>
    <row r="313" spans="1:15" x14ac:dyDescent="0.25">
      <c r="A313" s="12"/>
      <c r="B313" s="12"/>
      <c r="C313" s="44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</row>
    <row r="314" spans="1:15" x14ac:dyDescent="0.25">
      <c r="A314" s="12"/>
      <c r="B314" s="12"/>
      <c r="C314" s="44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</row>
    <row r="315" spans="1:15" x14ac:dyDescent="0.25">
      <c r="A315" s="12"/>
      <c r="B315" s="12"/>
      <c r="C315" s="44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</row>
    <row r="316" spans="1:15" x14ac:dyDescent="0.25">
      <c r="A316" s="12"/>
      <c r="B316" s="12"/>
      <c r="C316" s="44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</row>
    <row r="317" spans="1:15" x14ac:dyDescent="0.25">
      <c r="A317" s="12"/>
      <c r="B317" s="12"/>
      <c r="C317" s="44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</row>
    <row r="318" spans="1:15" x14ac:dyDescent="0.25">
      <c r="A318" s="12"/>
      <c r="B318" s="12"/>
      <c r="C318" s="44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</row>
    <row r="319" spans="1:15" x14ac:dyDescent="0.25">
      <c r="A319" s="12"/>
      <c r="B319" s="12"/>
      <c r="C319" s="44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</row>
    <row r="320" spans="1:15" x14ac:dyDescent="0.25">
      <c r="A320" s="12"/>
      <c r="B320" s="12"/>
      <c r="C320" s="44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</row>
    <row r="321" spans="1:15" x14ac:dyDescent="0.25">
      <c r="A321" s="12"/>
      <c r="B321" s="12"/>
      <c r="C321" s="44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</row>
    <row r="322" spans="1:15" x14ac:dyDescent="0.25">
      <c r="A322" s="12"/>
      <c r="B322" s="12"/>
      <c r="C322" s="44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</row>
    <row r="323" spans="1:15" x14ac:dyDescent="0.25">
      <c r="A323" s="12"/>
      <c r="B323" s="12"/>
      <c r="C323" s="44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</row>
    <row r="324" spans="1:15" x14ac:dyDescent="0.25">
      <c r="A324" s="12"/>
      <c r="B324" s="12"/>
      <c r="C324" s="44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</row>
    <row r="325" spans="1:15" x14ac:dyDescent="0.25">
      <c r="A325" s="12"/>
      <c r="B325" s="12"/>
      <c r="C325" s="44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</row>
    <row r="326" spans="1:15" x14ac:dyDescent="0.25">
      <c r="A326" s="12"/>
      <c r="B326" s="12"/>
      <c r="C326" s="44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</row>
    <row r="327" spans="1:15" x14ac:dyDescent="0.25">
      <c r="A327" s="12"/>
      <c r="B327" s="12"/>
      <c r="C327" s="44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</row>
    <row r="328" spans="1:15" x14ac:dyDescent="0.25">
      <c r="A328" s="12"/>
      <c r="B328" s="12"/>
      <c r="C328" s="44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</row>
    <row r="329" spans="1:15" x14ac:dyDescent="0.25">
      <c r="A329" s="12"/>
      <c r="B329" s="12"/>
      <c r="C329" s="44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</row>
    <row r="330" spans="1:15" x14ac:dyDescent="0.25">
      <c r="A330" s="12"/>
      <c r="B330" s="12"/>
      <c r="C330" s="44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</row>
    <row r="331" spans="1:15" x14ac:dyDescent="0.25">
      <c r="A331" s="12"/>
      <c r="B331" s="12"/>
      <c r="C331" s="44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</row>
    <row r="332" spans="1:15" x14ac:dyDescent="0.25">
      <c r="A332" s="12"/>
      <c r="B332" s="12"/>
      <c r="C332" s="44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</row>
    <row r="333" spans="1:15" x14ac:dyDescent="0.25">
      <c r="A333" s="12"/>
      <c r="B333" s="12"/>
      <c r="C333" s="44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</row>
    <row r="334" spans="1:15" x14ac:dyDescent="0.25">
      <c r="A334" s="12"/>
      <c r="B334" s="12"/>
      <c r="C334" s="44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</row>
    <row r="335" spans="1:15" x14ac:dyDescent="0.25">
      <c r="A335" s="12"/>
      <c r="B335" s="12"/>
      <c r="C335" s="44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</row>
    <row r="336" spans="1:15" x14ac:dyDescent="0.25">
      <c r="A336" s="12"/>
      <c r="B336" s="12"/>
      <c r="C336" s="44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</row>
    <row r="337" spans="1:15" x14ac:dyDescent="0.25">
      <c r="A337" s="12"/>
      <c r="B337" s="12"/>
      <c r="C337" s="44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</row>
    <row r="338" spans="1:15" x14ac:dyDescent="0.25">
      <c r="A338" s="12"/>
      <c r="B338" s="12"/>
      <c r="C338" s="44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</row>
    <row r="339" spans="1:15" x14ac:dyDescent="0.25">
      <c r="A339" s="12"/>
      <c r="B339" s="12"/>
      <c r="C339" s="44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</row>
    <row r="340" spans="1:15" x14ac:dyDescent="0.25">
      <c r="A340" s="12"/>
      <c r="B340" s="12"/>
      <c r="C340" s="44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</row>
    <row r="341" spans="1:15" x14ac:dyDescent="0.25">
      <c r="A341" s="12"/>
      <c r="B341" s="12"/>
      <c r="C341" s="44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</row>
    <row r="342" spans="1:15" x14ac:dyDescent="0.25">
      <c r="A342" s="12"/>
      <c r="B342" s="12"/>
      <c r="C342" s="44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</row>
    <row r="343" spans="1:15" x14ac:dyDescent="0.25">
      <c r="A343" s="12"/>
      <c r="B343" s="12"/>
      <c r="C343" s="44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</row>
    <row r="344" spans="1:15" x14ac:dyDescent="0.25">
      <c r="A344" s="12"/>
      <c r="B344" s="12"/>
      <c r="C344" s="44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</row>
    <row r="345" spans="1:15" x14ac:dyDescent="0.25">
      <c r="A345" s="12"/>
      <c r="B345" s="12"/>
      <c r="C345" s="44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</row>
    <row r="346" spans="1:15" x14ac:dyDescent="0.25">
      <c r="A346" s="12"/>
      <c r="B346" s="12"/>
      <c r="C346" s="44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</row>
    <row r="347" spans="1:15" x14ac:dyDescent="0.25">
      <c r="A347" s="12"/>
      <c r="B347" s="12"/>
      <c r="C347" s="44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</row>
    <row r="348" spans="1:15" x14ac:dyDescent="0.25">
      <c r="A348" s="12"/>
      <c r="B348" s="12"/>
      <c r="C348" s="44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</row>
    <row r="349" spans="1:15" x14ac:dyDescent="0.25">
      <c r="A349" s="12"/>
      <c r="B349" s="12"/>
      <c r="C349" s="44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</row>
    <row r="350" spans="1:15" x14ac:dyDescent="0.25">
      <c r="A350" s="12"/>
      <c r="B350" s="12"/>
      <c r="C350" s="44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</row>
    <row r="351" spans="1:15" x14ac:dyDescent="0.25">
      <c r="A351" s="12"/>
      <c r="B351" s="12"/>
      <c r="C351" s="44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</row>
    <row r="352" spans="1:15" x14ac:dyDescent="0.25">
      <c r="A352" s="12"/>
      <c r="B352" s="12"/>
      <c r="C352" s="44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</row>
    <row r="353" spans="1:15" x14ac:dyDescent="0.25">
      <c r="A353" s="12"/>
      <c r="B353" s="12"/>
      <c r="C353" s="44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</row>
    <row r="354" spans="1:15" x14ac:dyDescent="0.25">
      <c r="A354" s="12"/>
      <c r="B354" s="12"/>
      <c r="C354" s="44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</row>
    <row r="355" spans="1:15" x14ac:dyDescent="0.25">
      <c r="A355" s="12"/>
      <c r="B355" s="12"/>
      <c r="C355" s="44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</row>
    <row r="356" spans="1:15" x14ac:dyDescent="0.25">
      <c r="A356" s="12"/>
      <c r="B356" s="12"/>
      <c r="C356" s="44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</row>
    <row r="357" spans="1:15" x14ac:dyDescent="0.25">
      <c r="A357" s="12"/>
      <c r="B357" s="12"/>
      <c r="C357" s="44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</row>
    <row r="358" spans="1:15" x14ac:dyDescent="0.25">
      <c r="A358" s="12"/>
      <c r="B358" s="12"/>
      <c r="C358" s="44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</row>
    <row r="359" spans="1:15" x14ac:dyDescent="0.25">
      <c r="A359" s="12"/>
      <c r="B359" s="12"/>
      <c r="C359" s="44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</row>
    <row r="360" spans="1:15" x14ac:dyDescent="0.25">
      <c r="A360" s="12"/>
      <c r="B360" s="12"/>
      <c r="C360" s="44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</row>
    <row r="361" spans="1:15" x14ac:dyDescent="0.25">
      <c r="A361" s="12"/>
      <c r="B361" s="12"/>
      <c r="C361" s="44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</row>
    <row r="362" spans="1:15" x14ac:dyDescent="0.25">
      <c r="A362" s="12"/>
      <c r="B362" s="12"/>
      <c r="C362" s="44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</row>
    <row r="363" spans="1:15" x14ac:dyDescent="0.25">
      <c r="A363" s="12"/>
      <c r="B363" s="12"/>
      <c r="C363" s="44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</row>
    <row r="364" spans="1:15" x14ac:dyDescent="0.25">
      <c r="A364" s="12"/>
      <c r="B364" s="12"/>
      <c r="C364" s="44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</row>
    <row r="365" spans="1:15" x14ac:dyDescent="0.25">
      <c r="A365" s="12"/>
      <c r="B365" s="12"/>
      <c r="C365" s="44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</row>
    <row r="366" spans="1:15" x14ac:dyDescent="0.25">
      <c r="A366" s="12"/>
      <c r="B366" s="12"/>
      <c r="C366" s="44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</row>
    <row r="367" spans="1:15" x14ac:dyDescent="0.25">
      <c r="A367" s="12"/>
      <c r="B367" s="12"/>
      <c r="C367" s="44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</row>
    <row r="368" spans="1:15" x14ac:dyDescent="0.25">
      <c r="A368" s="12"/>
      <c r="B368" s="12"/>
      <c r="C368" s="44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</row>
    <row r="369" spans="1:15" x14ac:dyDescent="0.25">
      <c r="A369" s="12"/>
      <c r="B369" s="12"/>
      <c r="C369" s="44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</row>
    <row r="370" spans="1:15" x14ac:dyDescent="0.25">
      <c r="A370" s="12"/>
      <c r="B370" s="12"/>
      <c r="C370" s="44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</row>
    <row r="371" spans="1:15" x14ac:dyDescent="0.25">
      <c r="A371" s="12"/>
      <c r="B371" s="12"/>
      <c r="C371" s="44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</row>
    <row r="372" spans="1:15" x14ac:dyDescent="0.25">
      <c r="A372" s="12"/>
      <c r="B372" s="12"/>
      <c r="C372" s="44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</row>
    <row r="373" spans="1:15" x14ac:dyDescent="0.25">
      <c r="A373" s="12"/>
      <c r="B373" s="12"/>
      <c r="C373" s="44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</row>
    <row r="374" spans="1:15" x14ac:dyDescent="0.25">
      <c r="A374" s="12"/>
      <c r="B374" s="12"/>
      <c r="C374" s="44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</row>
    <row r="375" spans="1:15" x14ac:dyDescent="0.25">
      <c r="A375" s="12"/>
      <c r="B375" s="12"/>
      <c r="C375" s="44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</row>
    <row r="376" spans="1:15" x14ac:dyDescent="0.25">
      <c r="A376" s="12"/>
      <c r="B376" s="12"/>
      <c r="C376" s="44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</row>
    <row r="377" spans="1:15" x14ac:dyDescent="0.25">
      <c r="A377" s="12"/>
      <c r="B377" s="12"/>
      <c r="C377" s="44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</row>
    <row r="378" spans="1:15" x14ac:dyDescent="0.25">
      <c r="A378" s="12"/>
      <c r="B378" s="12"/>
      <c r="C378" s="44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</row>
    <row r="379" spans="1:15" x14ac:dyDescent="0.25">
      <c r="A379" s="12"/>
      <c r="B379" s="12"/>
      <c r="C379" s="44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</row>
    <row r="380" spans="1:15" x14ac:dyDescent="0.25">
      <c r="A380" s="12"/>
      <c r="B380" s="12"/>
      <c r="C380" s="44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</row>
    <row r="381" spans="1:15" x14ac:dyDescent="0.25">
      <c r="A381" s="12"/>
      <c r="B381" s="12"/>
      <c r="C381" s="44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</row>
    <row r="382" spans="1:15" x14ac:dyDescent="0.25">
      <c r="A382" s="12"/>
      <c r="B382" s="12"/>
      <c r="C382" s="44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</row>
    <row r="383" spans="1:15" x14ac:dyDescent="0.25">
      <c r="A383" s="12"/>
      <c r="B383" s="12"/>
      <c r="C383" s="44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</row>
    <row r="384" spans="1:15" x14ac:dyDescent="0.25">
      <c r="A384" s="12"/>
      <c r="B384" s="12"/>
      <c r="C384" s="44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</row>
    <row r="385" spans="1:15" x14ac:dyDescent="0.25">
      <c r="A385" s="12"/>
      <c r="B385" s="12"/>
      <c r="C385" s="44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</row>
    <row r="386" spans="1:15" x14ac:dyDescent="0.25">
      <c r="A386" s="12"/>
      <c r="B386" s="12"/>
      <c r="C386" s="44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</row>
    <row r="387" spans="1:15" x14ac:dyDescent="0.25">
      <c r="A387" s="12"/>
      <c r="B387" s="12"/>
      <c r="C387" s="44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</row>
    <row r="388" spans="1:15" x14ac:dyDescent="0.25">
      <c r="A388" s="12"/>
      <c r="B388" s="12"/>
      <c r="C388" s="44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</row>
    <row r="389" spans="1:15" x14ac:dyDescent="0.25">
      <c r="A389" s="12"/>
      <c r="B389" s="12"/>
      <c r="C389" s="44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</row>
    <row r="390" spans="1:15" x14ac:dyDescent="0.25">
      <c r="A390" s="12"/>
      <c r="B390" s="12"/>
      <c r="C390" s="44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</row>
    <row r="391" spans="1:15" x14ac:dyDescent="0.25">
      <c r="A391" s="12"/>
      <c r="B391" s="12"/>
      <c r="C391" s="44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</row>
    <row r="392" spans="1:15" x14ac:dyDescent="0.25">
      <c r="A392" s="12"/>
      <c r="B392" s="12"/>
      <c r="C392" s="44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</row>
    <row r="393" spans="1:15" x14ac:dyDescent="0.25">
      <c r="A393" s="12"/>
      <c r="B393" s="12"/>
      <c r="C393" s="44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</row>
    <row r="394" spans="1:15" x14ac:dyDescent="0.25">
      <c r="A394" s="12"/>
      <c r="B394" s="12"/>
      <c r="C394" s="44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</row>
    <row r="395" spans="1:15" x14ac:dyDescent="0.25">
      <c r="A395" s="12"/>
      <c r="B395" s="12"/>
      <c r="C395" s="44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</row>
    <row r="396" spans="1:15" x14ac:dyDescent="0.25">
      <c r="A396" s="12"/>
      <c r="B396" s="12"/>
      <c r="C396" s="44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</row>
    <row r="397" spans="1:15" x14ac:dyDescent="0.25">
      <c r="A397" s="12"/>
      <c r="B397" s="12"/>
      <c r="C397" s="44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</row>
    <row r="398" spans="1:15" x14ac:dyDescent="0.25">
      <c r="A398" s="12"/>
      <c r="B398" s="12"/>
      <c r="C398" s="44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</row>
    <row r="399" spans="1:15" x14ac:dyDescent="0.25">
      <c r="A399" s="12"/>
      <c r="B399" s="12"/>
      <c r="C399" s="44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</row>
    <row r="400" spans="1:15" x14ac:dyDescent="0.25">
      <c r="A400" s="12"/>
      <c r="B400" s="12"/>
      <c r="C400" s="44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</row>
    <row r="401" spans="1:15" x14ac:dyDescent="0.25">
      <c r="A401" s="12"/>
      <c r="B401" s="12"/>
      <c r="C401" s="44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</row>
    <row r="402" spans="1:15" x14ac:dyDescent="0.25">
      <c r="A402" s="12"/>
      <c r="B402" s="12"/>
      <c r="C402" s="44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</row>
    <row r="403" spans="1:15" x14ac:dyDescent="0.25">
      <c r="A403" s="12"/>
      <c r="B403" s="12"/>
      <c r="C403" s="44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</row>
    <row r="404" spans="1:15" x14ac:dyDescent="0.25">
      <c r="A404" s="12"/>
      <c r="B404" s="12"/>
      <c r="C404" s="44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</row>
    <row r="405" spans="1:15" x14ac:dyDescent="0.25">
      <c r="A405" s="12"/>
      <c r="B405" s="12"/>
      <c r="C405" s="44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</row>
    <row r="406" spans="1:15" x14ac:dyDescent="0.25">
      <c r="A406" s="12"/>
      <c r="B406" s="12"/>
      <c r="C406" s="44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</row>
    <row r="407" spans="1:15" x14ac:dyDescent="0.25">
      <c r="A407" s="12"/>
      <c r="B407" s="12"/>
      <c r="C407" s="44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</row>
    <row r="408" spans="1:15" x14ac:dyDescent="0.25">
      <c r="C408" s="45"/>
    </row>
    <row r="409" spans="1:15" x14ac:dyDescent="0.25">
      <c r="C409" s="45"/>
    </row>
    <row r="410" spans="1:15" x14ac:dyDescent="0.25">
      <c r="C410" s="45"/>
    </row>
    <row r="411" spans="1:15" x14ac:dyDescent="0.25">
      <c r="C411" s="45"/>
    </row>
    <row r="412" spans="1:15" x14ac:dyDescent="0.25">
      <c r="C412" s="45"/>
    </row>
    <row r="413" spans="1:15" x14ac:dyDescent="0.25">
      <c r="C413" s="45"/>
    </row>
    <row r="414" spans="1:15" x14ac:dyDescent="0.25">
      <c r="C414" s="45"/>
    </row>
    <row r="415" spans="1:15" x14ac:dyDescent="0.25">
      <c r="C415" s="45"/>
    </row>
    <row r="416" spans="1:15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  <row r="538" spans="3:3" x14ac:dyDescent="0.25">
      <c r="C538" s="45"/>
    </row>
    <row r="539" spans="3:3" x14ac:dyDescent="0.25">
      <c r="C539" s="45"/>
    </row>
    <row r="540" spans="3:3" x14ac:dyDescent="0.25">
      <c r="C540" s="45"/>
    </row>
    <row r="541" spans="3:3" x14ac:dyDescent="0.25">
      <c r="C541" s="45"/>
    </row>
    <row r="542" spans="3:3" x14ac:dyDescent="0.25">
      <c r="C542" s="45"/>
    </row>
    <row r="543" spans="3:3" x14ac:dyDescent="0.25">
      <c r="C543" s="45"/>
    </row>
    <row r="544" spans="3:3" x14ac:dyDescent="0.25">
      <c r="C544" s="45"/>
    </row>
    <row r="545" spans="3:3" x14ac:dyDescent="0.25">
      <c r="C545" s="45"/>
    </row>
    <row r="546" spans="3:3" x14ac:dyDescent="0.25">
      <c r="C546" s="45"/>
    </row>
    <row r="547" spans="3:3" x14ac:dyDescent="0.25">
      <c r="C547" s="45"/>
    </row>
    <row r="548" spans="3:3" x14ac:dyDescent="0.25">
      <c r="C548" s="45"/>
    </row>
    <row r="549" spans="3:3" x14ac:dyDescent="0.25">
      <c r="C549" s="45"/>
    </row>
    <row r="550" spans="3:3" x14ac:dyDescent="0.25">
      <c r="C550" s="45"/>
    </row>
    <row r="551" spans="3:3" x14ac:dyDescent="0.25">
      <c r="C551" s="45"/>
    </row>
    <row r="552" spans="3:3" x14ac:dyDescent="0.25">
      <c r="C552" s="45"/>
    </row>
    <row r="553" spans="3:3" x14ac:dyDescent="0.25">
      <c r="C553" s="45"/>
    </row>
    <row r="554" spans="3:3" x14ac:dyDescent="0.25">
      <c r="C554" s="45"/>
    </row>
    <row r="555" spans="3:3" x14ac:dyDescent="0.25">
      <c r="C555" s="45"/>
    </row>
    <row r="556" spans="3:3" x14ac:dyDescent="0.25">
      <c r="C556" s="45"/>
    </row>
    <row r="557" spans="3:3" x14ac:dyDescent="0.25">
      <c r="C557" s="45"/>
    </row>
    <row r="558" spans="3:3" x14ac:dyDescent="0.25">
      <c r="C558" s="45"/>
    </row>
    <row r="559" spans="3:3" x14ac:dyDescent="0.25">
      <c r="C559" s="45"/>
    </row>
    <row r="560" spans="3:3" x14ac:dyDescent="0.25">
      <c r="C560" s="45"/>
    </row>
    <row r="561" spans="3:3" x14ac:dyDescent="0.25">
      <c r="C561" s="45"/>
    </row>
    <row r="562" spans="3:3" x14ac:dyDescent="0.25">
      <c r="C562" s="45"/>
    </row>
    <row r="563" spans="3:3" x14ac:dyDescent="0.25">
      <c r="C563" s="45"/>
    </row>
    <row r="564" spans="3:3" x14ac:dyDescent="0.25">
      <c r="C564" s="45"/>
    </row>
    <row r="565" spans="3:3" x14ac:dyDescent="0.25">
      <c r="C565" s="45"/>
    </row>
    <row r="566" spans="3:3" x14ac:dyDescent="0.25">
      <c r="C566" s="45"/>
    </row>
    <row r="567" spans="3:3" x14ac:dyDescent="0.25">
      <c r="C567" s="45"/>
    </row>
    <row r="568" spans="3:3" x14ac:dyDescent="0.25">
      <c r="C568" s="45"/>
    </row>
    <row r="569" spans="3:3" x14ac:dyDescent="0.25">
      <c r="C569" s="45"/>
    </row>
    <row r="570" spans="3:3" x14ac:dyDescent="0.25">
      <c r="C570" s="45"/>
    </row>
    <row r="571" spans="3:3" x14ac:dyDescent="0.25">
      <c r="C571" s="45"/>
    </row>
    <row r="572" spans="3:3" x14ac:dyDescent="0.25">
      <c r="C572" s="45"/>
    </row>
    <row r="573" spans="3:3" x14ac:dyDescent="0.25">
      <c r="C573" s="45"/>
    </row>
    <row r="574" spans="3:3" x14ac:dyDescent="0.25">
      <c r="C574" s="45"/>
    </row>
    <row r="575" spans="3:3" x14ac:dyDescent="0.25">
      <c r="C575" s="45"/>
    </row>
    <row r="576" spans="3:3" x14ac:dyDescent="0.25">
      <c r="C576" s="45"/>
    </row>
    <row r="577" spans="3:3" x14ac:dyDescent="0.25">
      <c r="C577" s="45"/>
    </row>
    <row r="578" spans="3:3" x14ac:dyDescent="0.25">
      <c r="C578" s="45"/>
    </row>
    <row r="579" spans="3:3" x14ac:dyDescent="0.25">
      <c r="C579" s="45"/>
    </row>
    <row r="580" spans="3:3" x14ac:dyDescent="0.25">
      <c r="C580" s="45"/>
    </row>
    <row r="581" spans="3:3" x14ac:dyDescent="0.25">
      <c r="C581" s="45"/>
    </row>
    <row r="582" spans="3:3" x14ac:dyDescent="0.25">
      <c r="C582" s="45"/>
    </row>
    <row r="583" spans="3:3" x14ac:dyDescent="0.25">
      <c r="C583" s="45"/>
    </row>
    <row r="584" spans="3:3" x14ac:dyDescent="0.25">
      <c r="C584" s="45"/>
    </row>
    <row r="585" spans="3:3" x14ac:dyDescent="0.25">
      <c r="C585" s="45"/>
    </row>
    <row r="586" spans="3:3" x14ac:dyDescent="0.25">
      <c r="C586" s="45"/>
    </row>
    <row r="587" spans="3:3" x14ac:dyDescent="0.25">
      <c r="C587" s="45"/>
    </row>
    <row r="588" spans="3:3" x14ac:dyDescent="0.25">
      <c r="C588" s="45"/>
    </row>
    <row r="589" spans="3:3" x14ac:dyDescent="0.25">
      <c r="C589" s="45"/>
    </row>
    <row r="590" spans="3:3" x14ac:dyDescent="0.25">
      <c r="C590" s="45"/>
    </row>
    <row r="591" spans="3:3" x14ac:dyDescent="0.25">
      <c r="C591" s="45"/>
    </row>
    <row r="592" spans="3:3" x14ac:dyDescent="0.25">
      <c r="C592" s="45"/>
    </row>
    <row r="593" spans="3:3" x14ac:dyDescent="0.25">
      <c r="C593" s="45"/>
    </row>
    <row r="594" spans="3:3" x14ac:dyDescent="0.25">
      <c r="C594" s="45"/>
    </row>
    <row r="595" spans="3:3" x14ac:dyDescent="0.25">
      <c r="C595" s="45"/>
    </row>
    <row r="596" spans="3:3" x14ac:dyDescent="0.25">
      <c r="C596" s="45"/>
    </row>
    <row r="597" spans="3:3" x14ac:dyDescent="0.25">
      <c r="C597" s="45"/>
    </row>
    <row r="598" spans="3:3" x14ac:dyDescent="0.25">
      <c r="C598" s="45"/>
    </row>
    <row r="599" spans="3:3" x14ac:dyDescent="0.25">
      <c r="C599" s="45"/>
    </row>
    <row r="600" spans="3:3" x14ac:dyDescent="0.25">
      <c r="C600" s="45"/>
    </row>
    <row r="601" spans="3:3" x14ac:dyDescent="0.25">
      <c r="C601" s="45"/>
    </row>
    <row r="602" spans="3:3" x14ac:dyDescent="0.25">
      <c r="C602" s="45"/>
    </row>
    <row r="603" spans="3:3" x14ac:dyDescent="0.25">
      <c r="C603" s="45"/>
    </row>
    <row r="604" spans="3:3" x14ac:dyDescent="0.25">
      <c r="C604" s="45"/>
    </row>
    <row r="605" spans="3:3" x14ac:dyDescent="0.25">
      <c r="C605" s="45"/>
    </row>
    <row r="606" spans="3:3" x14ac:dyDescent="0.25">
      <c r="C606" s="45"/>
    </row>
    <row r="607" spans="3:3" x14ac:dyDescent="0.25">
      <c r="C607" s="45"/>
    </row>
    <row r="608" spans="3:3" x14ac:dyDescent="0.25">
      <c r="C608" s="45"/>
    </row>
    <row r="609" spans="3:3" x14ac:dyDescent="0.25">
      <c r="C609" s="45"/>
    </row>
    <row r="610" spans="3:3" x14ac:dyDescent="0.25">
      <c r="C610" s="45"/>
    </row>
    <row r="611" spans="3:3" x14ac:dyDescent="0.25">
      <c r="C611" s="45"/>
    </row>
    <row r="612" spans="3:3" x14ac:dyDescent="0.25">
      <c r="C612" s="45"/>
    </row>
    <row r="613" spans="3:3" x14ac:dyDescent="0.25">
      <c r="C613" s="45"/>
    </row>
    <row r="614" spans="3:3" x14ac:dyDescent="0.25">
      <c r="C614" s="45"/>
    </row>
    <row r="615" spans="3:3" x14ac:dyDescent="0.25">
      <c r="C615" s="45"/>
    </row>
    <row r="616" spans="3:3" x14ac:dyDescent="0.25">
      <c r="C616" s="45"/>
    </row>
    <row r="617" spans="3:3" x14ac:dyDescent="0.25">
      <c r="C617" s="45"/>
    </row>
    <row r="618" spans="3:3" x14ac:dyDescent="0.25">
      <c r="C618" s="45"/>
    </row>
    <row r="619" spans="3:3" x14ac:dyDescent="0.25">
      <c r="C619" s="45"/>
    </row>
    <row r="620" spans="3:3" x14ac:dyDescent="0.25">
      <c r="C620" s="45"/>
    </row>
    <row r="621" spans="3:3" x14ac:dyDescent="0.25">
      <c r="C621" s="45"/>
    </row>
    <row r="622" spans="3:3" x14ac:dyDescent="0.25">
      <c r="C622" s="45"/>
    </row>
    <row r="623" spans="3:3" x14ac:dyDescent="0.25">
      <c r="C623" s="45"/>
    </row>
    <row r="624" spans="3:3" x14ac:dyDescent="0.25">
      <c r="C624" s="45"/>
    </row>
    <row r="625" spans="3:3" x14ac:dyDescent="0.25">
      <c r="C625" s="45"/>
    </row>
    <row r="626" spans="3:3" x14ac:dyDescent="0.25">
      <c r="C626" s="45"/>
    </row>
    <row r="627" spans="3:3" x14ac:dyDescent="0.25">
      <c r="C627" s="45"/>
    </row>
    <row r="628" spans="3:3" x14ac:dyDescent="0.25">
      <c r="C628" s="45"/>
    </row>
    <row r="629" spans="3:3" x14ac:dyDescent="0.25">
      <c r="C629" s="45"/>
    </row>
    <row r="630" spans="3:3" x14ac:dyDescent="0.25">
      <c r="C630" s="45"/>
    </row>
    <row r="631" spans="3:3" x14ac:dyDescent="0.25">
      <c r="C631" s="45"/>
    </row>
    <row r="632" spans="3:3" x14ac:dyDescent="0.25">
      <c r="C632" s="45"/>
    </row>
    <row r="633" spans="3:3" x14ac:dyDescent="0.25">
      <c r="C633" s="45"/>
    </row>
    <row r="634" spans="3:3" x14ac:dyDescent="0.25">
      <c r="C634" s="45"/>
    </row>
    <row r="635" spans="3:3" x14ac:dyDescent="0.25">
      <c r="C635" s="45"/>
    </row>
    <row r="636" spans="3:3" x14ac:dyDescent="0.25">
      <c r="C636" s="45"/>
    </row>
    <row r="637" spans="3:3" x14ac:dyDescent="0.25">
      <c r="C637" s="45"/>
    </row>
    <row r="638" spans="3:3" x14ac:dyDescent="0.25">
      <c r="C638" s="45"/>
    </row>
    <row r="639" spans="3:3" x14ac:dyDescent="0.25">
      <c r="C639" s="45"/>
    </row>
    <row r="640" spans="3:3" x14ac:dyDescent="0.25">
      <c r="C640" s="45"/>
    </row>
    <row r="641" spans="3:3" x14ac:dyDescent="0.25">
      <c r="C641" s="45"/>
    </row>
    <row r="642" spans="3:3" x14ac:dyDescent="0.25">
      <c r="C642" s="45"/>
    </row>
    <row r="643" spans="3:3" x14ac:dyDescent="0.25">
      <c r="C643" s="45"/>
    </row>
    <row r="644" spans="3:3" x14ac:dyDescent="0.25">
      <c r="C644" s="45"/>
    </row>
    <row r="645" spans="3:3" x14ac:dyDescent="0.25">
      <c r="C645" s="45"/>
    </row>
    <row r="646" spans="3:3" x14ac:dyDescent="0.25">
      <c r="C646" s="45"/>
    </row>
    <row r="647" spans="3:3" x14ac:dyDescent="0.25">
      <c r="C647" s="45"/>
    </row>
    <row r="648" spans="3:3" x14ac:dyDescent="0.25">
      <c r="C648" s="45"/>
    </row>
    <row r="649" spans="3:3" x14ac:dyDescent="0.25">
      <c r="C649" s="45"/>
    </row>
    <row r="650" spans="3:3" x14ac:dyDescent="0.25">
      <c r="C650" s="45"/>
    </row>
    <row r="651" spans="3:3" x14ac:dyDescent="0.25">
      <c r="C651" s="45"/>
    </row>
    <row r="652" spans="3:3" x14ac:dyDescent="0.25">
      <c r="C652" s="45"/>
    </row>
    <row r="653" spans="3:3" x14ac:dyDescent="0.25">
      <c r="C653" s="45"/>
    </row>
    <row r="654" spans="3:3" x14ac:dyDescent="0.25">
      <c r="C654" s="45"/>
    </row>
    <row r="655" spans="3:3" x14ac:dyDescent="0.25">
      <c r="C655" s="45"/>
    </row>
    <row r="656" spans="3:3" x14ac:dyDescent="0.25">
      <c r="C656" s="45"/>
    </row>
    <row r="657" spans="3:3" x14ac:dyDescent="0.25">
      <c r="C657" s="45"/>
    </row>
    <row r="658" spans="3:3" x14ac:dyDescent="0.25">
      <c r="C658" s="45"/>
    </row>
    <row r="659" spans="3:3" x14ac:dyDescent="0.25">
      <c r="C659" s="45"/>
    </row>
    <row r="660" spans="3:3" x14ac:dyDescent="0.25">
      <c r="C660" s="45"/>
    </row>
    <row r="661" spans="3:3" x14ac:dyDescent="0.25">
      <c r="C661" s="45"/>
    </row>
    <row r="662" spans="3:3" x14ac:dyDescent="0.25">
      <c r="C662" s="45"/>
    </row>
    <row r="663" spans="3:3" x14ac:dyDescent="0.25">
      <c r="C663" s="45"/>
    </row>
    <row r="664" spans="3:3" x14ac:dyDescent="0.25">
      <c r="C664" s="45"/>
    </row>
    <row r="665" spans="3:3" x14ac:dyDescent="0.25">
      <c r="C665" s="45"/>
    </row>
    <row r="666" spans="3:3" x14ac:dyDescent="0.25">
      <c r="C666" s="45"/>
    </row>
    <row r="667" spans="3:3" x14ac:dyDescent="0.25">
      <c r="C667" s="45"/>
    </row>
    <row r="668" spans="3:3" x14ac:dyDescent="0.25">
      <c r="C668" s="45"/>
    </row>
    <row r="669" spans="3:3" x14ac:dyDescent="0.25">
      <c r="C669" s="45"/>
    </row>
    <row r="670" spans="3:3" x14ac:dyDescent="0.25">
      <c r="C670" s="45"/>
    </row>
    <row r="671" spans="3:3" x14ac:dyDescent="0.25">
      <c r="C671" s="45"/>
    </row>
    <row r="672" spans="3:3" x14ac:dyDescent="0.25">
      <c r="C672" s="45"/>
    </row>
    <row r="673" spans="3:3" x14ac:dyDescent="0.25">
      <c r="C673" s="45"/>
    </row>
    <row r="674" spans="3:3" x14ac:dyDescent="0.25">
      <c r="C674" s="45"/>
    </row>
    <row r="675" spans="3:3" x14ac:dyDescent="0.25">
      <c r="C675" s="45"/>
    </row>
    <row r="676" spans="3:3" x14ac:dyDescent="0.25">
      <c r="C676" s="45"/>
    </row>
    <row r="677" spans="3:3" x14ac:dyDescent="0.25">
      <c r="C677" s="45"/>
    </row>
    <row r="678" spans="3:3" x14ac:dyDescent="0.25">
      <c r="C678" s="45"/>
    </row>
    <row r="679" spans="3:3" x14ac:dyDescent="0.25">
      <c r="C679" s="45"/>
    </row>
    <row r="680" spans="3:3" x14ac:dyDescent="0.25">
      <c r="C680" s="45"/>
    </row>
    <row r="681" spans="3:3" x14ac:dyDescent="0.25">
      <c r="C681" s="45"/>
    </row>
    <row r="682" spans="3:3" x14ac:dyDescent="0.25">
      <c r="C682" s="45"/>
    </row>
    <row r="683" spans="3:3" x14ac:dyDescent="0.25">
      <c r="C683" s="45"/>
    </row>
    <row r="684" spans="3:3" x14ac:dyDescent="0.25">
      <c r="C684" s="45"/>
    </row>
    <row r="685" spans="3:3" x14ac:dyDescent="0.25">
      <c r="C685" s="45"/>
    </row>
    <row r="686" spans="3:3" x14ac:dyDescent="0.25">
      <c r="C686" s="45"/>
    </row>
    <row r="687" spans="3:3" x14ac:dyDescent="0.25">
      <c r="C687" s="45"/>
    </row>
    <row r="688" spans="3:3" x14ac:dyDescent="0.25">
      <c r="C688" s="45"/>
    </row>
    <row r="689" spans="3:3" x14ac:dyDescent="0.25">
      <c r="C689" s="45"/>
    </row>
    <row r="690" spans="3:3" x14ac:dyDescent="0.25">
      <c r="C690" s="45"/>
    </row>
    <row r="691" spans="3:3" x14ac:dyDescent="0.25">
      <c r="C691" s="45"/>
    </row>
    <row r="692" spans="3:3" x14ac:dyDescent="0.25">
      <c r="C692" s="45"/>
    </row>
    <row r="693" spans="3:3" x14ac:dyDescent="0.25">
      <c r="C693" s="45"/>
    </row>
    <row r="694" spans="3:3" x14ac:dyDescent="0.25">
      <c r="C694" s="45"/>
    </row>
    <row r="695" spans="3:3" x14ac:dyDescent="0.25">
      <c r="C695" s="45"/>
    </row>
    <row r="696" spans="3:3" x14ac:dyDescent="0.25">
      <c r="C696" s="45"/>
    </row>
    <row r="697" spans="3:3" x14ac:dyDescent="0.25">
      <c r="C697" s="45"/>
    </row>
    <row r="698" spans="3:3" x14ac:dyDescent="0.25">
      <c r="C698" s="45"/>
    </row>
    <row r="699" spans="3:3" x14ac:dyDescent="0.25">
      <c r="C699" s="45"/>
    </row>
    <row r="700" spans="3:3" x14ac:dyDescent="0.25">
      <c r="C700" s="45"/>
    </row>
    <row r="701" spans="3:3" x14ac:dyDescent="0.25">
      <c r="C701" s="45"/>
    </row>
    <row r="702" spans="3:3" x14ac:dyDescent="0.25">
      <c r="C702" s="45"/>
    </row>
    <row r="703" spans="3:3" x14ac:dyDescent="0.25">
      <c r="C703" s="45"/>
    </row>
    <row r="704" spans="3:3" x14ac:dyDescent="0.25">
      <c r="C704" s="45"/>
    </row>
    <row r="705" spans="3:3" x14ac:dyDescent="0.25">
      <c r="C705" s="45"/>
    </row>
    <row r="706" spans="3:3" x14ac:dyDescent="0.25">
      <c r="C706" s="45"/>
    </row>
    <row r="707" spans="3:3" x14ac:dyDescent="0.25">
      <c r="C707" s="45"/>
    </row>
    <row r="708" spans="3:3" x14ac:dyDescent="0.25">
      <c r="C708" s="45"/>
    </row>
    <row r="709" spans="3:3" x14ac:dyDescent="0.25">
      <c r="C709" s="45"/>
    </row>
    <row r="710" spans="3:3" x14ac:dyDescent="0.25">
      <c r="C710" s="45"/>
    </row>
    <row r="711" spans="3:3" x14ac:dyDescent="0.25">
      <c r="C711" s="45"/>
    </row>
    <row r="712" spans="3:3" x14ac:dyDescent="0.25">
      <c r="C712" s="45"/>
    </row>
    <row r="713" spans="3:3" x14ac:dyDescent="0.25">
      <c r="C713" s="45"/>
    </row>
    <row r="714" spans="3:3" x14ac:dyDescent="0.25">
      <c r="C714" s="45"/>
    </row>
    <row r="715" spans="3:3" x14ac:dyDescent="0.25">
      <c r="C715" s="45"/>
    </row>
    <row r="716" spans="3:3" x14ac:dyDescent="0.25">
      <c r="C716" s="45"/>
    </row>
    <row r="717" spans="3:3" x14ac:dyDescent="0.25">
      <c r="C717" s="45"/>
    </row>
    <row r="718" spans="3:3" x14ac:dyDescent="0.25">
      <c r="C718" s="45"/>
    </row>
    <row r="719" spans="3:3" x14ac:dyDescent="0.25">
      <c r="C719" s="45"/>
    </row>
    <row r="720" spans="3:3" x14ac:dyDescent="0.25">
      <c r="C720" s="45"/>
    </row>
    <row r="721" spans="3:3" x14ac:dyDescent="0.25">
      <c r="C721" s="45"/>
    </row>
    <row r="722" spans="3:3" x14ac:dyDescent="0.25">
      <c r="C722" s="45"/>
    </row>
    <row r="723" spans="3:3" x14ac:dyDescent="0.25">
      <c r="C723" s="45"/>
    </row>
    <row r="724" spans="3:3" x14ac:dyDescent="0.25">
      <c r="C724" s="45"/>
    </row>
    <row r="725" spans="3:3" x14ac:dyDescent="0.25">
      <c r="C725" s="45"/>
    </row>
    <row r="726" spans="3:3" x14ac:dyDescent="0.25">
      <c r="C726" s="45"/>
    </row>
    <row r="727" spans="3:3" x14ac:dyDescent="0.25">
      <c r="C727" s="45"/>
    </row>
    <row r="728" spans="3:3" x14ac:dyDescent="0.25">
      <c r="C728" s="45"/>
    </row>
    <row r="729" spans="3:3" x14ac:dyDescent="0.25">
      <c r="C729" s="45"/>
    </row>
    <row r="730" spans="3:3" x14ac:dyDescent="0.25">
      <c r="C730" s="45"/>
    </row>
    <row r="731" spans="3:3" x14ac:dyDescent="0.25">
      <c r="C731" s="45"/>
    </row>
    <row r="732" spans="3:3" x14ac:dyDescent="0.25">
      <c r="C732" s="45"/>
    </row>
    <row r="733" spans="3:3" x14ac:dyDescent="0.25">
      <c r="C733" s="45"/>
    </row>
    <row r="734" spans="3:3" x14ac:dyDescent="0.25">
      <c r="C734" s="45"/>
    </row>
    <row r="735" spans="3:3" x14ac:dyDescent="0.25">
      <c r="C735" s="45"/>
    </row>
    <row r="736" spans="3:3" x14ac:dyDescent="0.25">
      <c r="C736" s="45"/>
    </row>
  </sheetData>
  <mergeCells count="43">
    <mergeCell ref="I22:K22"/>
    <mergeCell ref="E22:G22"/>
    <mergeCell ref="G23:G24"/>
    <mergeCell ref="A22:A24"/>
    <mergeCell ref="C22:C24"/>
    <mergeCell ref="A253:A254"/>
    <mergeCell ref="A170:A171"/>
    <mergeCell ref="B165:O165"/>
    <mergeCell ref="E23:F23"/>
    <mergeCell ref="M23:N23"/>
    <mergeCell ref="B16:O16"/>
    <mergeCell ref="B13:O13"/>
    <mergeCell ref="B14:O14"/>
    <mergeCell ref="B260:O260"/>
    <mergeCell ref="B22:B24"/>
    <mergeCell ref="B17:O17"/>
    <mergeCell ref="B18:O18"/>
    <mergeCell ref="I23:J23"/>
    <mergeCell ref="K23:K24"/>
    <mergeCell ref="A20:O20"/>
    <mergeCell ref="B285:O285"/>
    <mergeCell ref="B172:O172"/>
    <mergeCell ref="B255:O255"/>
    <mergeCell ref="D22:D24"/>
    <mergeCell ref="L22:L24"/>
    <mergeCell ref="B110:O110"/>
    <mergeCell ref="B25:O25"/>
    <mergeCell ref="O23:O24"/>
    <mergeCell ref="M22:O22"/>
    <mergeCell ref="H22:H24"/>
    <mergeCell ref="B1:O1"/>
    <mergeCell ref="B2:O2"/>
    <mergeCell ref="B3:O3"/>
    <mergeCell ref="B4:O4"/>
    <mergeCell ref="B5:O5"/>
    <mergeCell ref="B6:O6"/>
    <mergeCell ref="B11:O11"/>
    <mergeCell ref="B15:O15"/>
    <mergeCell ref="B12:O12"/>
    <mergeCell ref="B10:O10"/>
    <mergeCell ref="B7:O7"/>
    <mergeCell ref="B8:O8"/>
    <mergeCell ref="B9:O9"/>
  </mergeCells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0"/>
  <sheetViews>
    <sheetView showZeros="0" workbookViewId="0">
      <selection activeCell="T18" sqref="T18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6" width="9.140625" style="2"/>
    <col min="17" max="18" width="9.140625" style="2" hidden="1" customWidth="1"/>
    <col min="19" max="19" width="9.140625" style="2" customWidth="1"/>
    <col min="20" max="16384" width="9.140625" style="2"/>
  </cols>
  <sheetData>
    <row r="1" spans="1:15" x14ac:dyDescent="0.25">
      <c r="B1" s="465" t="s">
        <v>376</v>
      </c>
      <c r="C1" s="465"/>
      <c r="D1" s="465"/>
      <c r="E1" s="465"/>
      <c r="F1" s="465"/>
      <c r="G1" s="465"/>
      <c r="H1" s="465"/>
      <c r="I1" s="465"/>
      <c r="J1" s="465"/>
      <c r="K1" s="465"/>
      <c r="L1" s="465"/>
      <c r="M1" s="465"/>
      <c r="N1" s="465"/>
      <c r="O1" s="465"/>
    </row>
    <row r="2" spans="1:15" x14ac:dyDescent="0.25">
      <c r="B2" s="465" t="s">
        <v>375</v>
      </c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465"/>
      <c r="N2" s="465"/>
      <c r="O2" s="465"/>
    </row>
    <row r="3" spans="1:15" x14ac:dyDescent="0.25">
      <c r="B3" s="465" t="s">
        <v>374</v>
      </c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</row>
    <row r="4" spans="1:15" x14ac:dyDescent="0.25">
      <c r="B4" s="465" t="s">
        <v>429</v>
      </c>
      <c r="C4" s="465"/>
      <c r="D4" s="465"/>
      <c r="E4" s="465"/>
      <c r="F4" s="465"/>
      <c r="G4" s="465"/>
      <c r="H4" s="465"/>
      <c r="I4" s="465"/>
      <c r="J4" s="465"/>
      <c r="K4" s="465"/>
      <c r="L4" s="465"/>
      <c r="M4" s="465"/>
      <c r="N4" s="465"/>
      <c r="O4" s="465"/>
    </row>
    <row r="5" spans="1:15" x14ac:dyDescent="0.25">
      <c r="B5" s="455" t="s">
        <v>428</v>
      </c>
      <c r="C5" s="455"/>
      <c r="D5" s="455"/>
      <c r="E5" s="455"/>
      <c r="F5" s="455"/>
      <c r="G5" s="455"/>
      <c r="H5" s="455"/>
      <c r="I5" s="455"/>
      <c r="J5" s="455"/>
      <c r="K5" s="455"/>
      <c r="L5" s="455"/>
      <c r="M5" s="455"/>
      <c r="N5" s="455"/>
      <c r="O5" s="455"/>
    </row>
    <row r="6" spans="1:15" ht="15" customHeight="1" x14ac:dyDescent="0.25">
      <c r="B6" s="455" t="s">
        <v>415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</row>
    <row r="7" spans="1:15" x14ac:dyDescent="0.25">
      <c r="B7" s="455" t="s">
        <v>497</v>
      </c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</row>
    <row r="8" spans="1:15" ht="15" customHeight="1" x14ac:dyDescent="0.25">
      <c r="B8" s="455" t="s">
        <v>503</v>
      </c>
      <c r="C8" s="455"/>
      <c r="D8" s="455"/>
      <c r="E8" s="455"/>
      <c r="F8" s="455"/>
      <c r="G8" s="455"/>
      <c r="H8" s="455"/>
      <c r="I8" s="455"/>
      <c r="J8" s="455"/>
      <c r="K8" s="455"/>
      <c r="L8" s="455"/>
      <c r="M8" s="455"/>
      <c r="N8" s="455"/>
      <c r="O8" s="455"/>
    </row>
    <row r="9" spans="1:15" x14ac:dyDescent="0.25">
      <c r="B9" s="455" t="s">
        <v>518</v>
      </c>
      <c r="C9" s="455"/>
      <c r="D9" s="455"/>
      <c r="E9" s="455"/>
      <c r="F9" s="455"/>
      <c r="G9" s="455"/>
      <c r="H9" s="455"/>
      <c r="I9" s="455"/>
      <c r="J9" s="455"/>
      <c r="K9" s="455"/>
      <c r="L9" s="455"/>
      <c r="M9" s="455"/>
      <c r="N9" s="455"/>
      <c r="O9" s="455"/>
    </row>
    <row r="10" spans="1:15" ht="21" customHeight="1" x14ac:dyDescent="0.25">
      <c r="B10" s="455" t="s">
        <v>517</v>
      </c>
      <c r="C10" s="455"/>
      <c r="D10" s="455"/>
      <c r="E10" s="455"/>
      <c r="F10" s="455"/>
      <c r="G10" s="455"/>
      <c r="H10" s="455"/>
      <c r="I10" s="455"/>
      <c r="J10" s="455"/>
      <c r="K10" s="455"/>
      <c r="L10" s="455"/>
      <c r="M10" s="455"/>
      <c r="N10" s="455"/>
      <c r="O10" s="455"/>
    </row>
    <row r="11" spans="1:15" ht="18.75" customHeight="1" x14ac:dyDescent="0.25">
      <c r="B11" s="455" t="s">
        <v>529</v>
      </c>
      <c r="C11" s="455"/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  <c r="O11" s="455"/>
    </row>
    <row r="12" spans="1:15" ht="15" customHeight="1" x14ac:dyDescent="0.25">
      <c r="B12" s="455" t="s">
        <v>528</v>
      </c>
      <c r="C12" s="455"/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</row>
    <row r="13" spans="1:15" x14ac:dyDescent="0.25"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</row>
    <row r="14" spans="1:15" ht="34.5" customHeight="1" x14ac:dyDescent="0.25">
      <c r="A14" s="414" t="s">
        <v>225</v>
      </c>
      <c r="B14" s="414"/>
      <c r="C14" s="414"/>
      <c r="D14" s="414"/>
      <c r="E14" s="414"/>
      <c r="F14" s="414"/>
      <c r="G14" s="414"/>
      <c r="H14" s="414"/>
      <c r="I14" s="414"/>
      <c r="J14" s="414"/>
      <c r="K14" s="414"/>
      <c r="L14" s="414"/>
      <c r="M14" s="414"/>
      <c r="N14" s="414"/>
      <c r="O14" s="414"/>
    </row>
    <row r="15" spans="1:15" ht="17.25" customHeight="1" x14ac:dyDescent="0.25">
      <c r="G15" s="4"/>
      <c r="H15" s="4"/>
      <c r="I15" s="4"/>
      <c r="J15" s="4"/>
      <c r="K15" s="4"/>
      <c r="L15" s="4"/>
      <c r="M15" s="4"/>
      <c r="N15" s="4"/>
      <c r="O15" s="4" t="s">
        <v>185</v>
      </c>
    </row>
    <row r="16" spans="1:15" ht="15" customHeight="1" x14ac:dyDescent="0.25">
      <c r="A16" s="430" t="s">
        <v>5</v>
      </c>
      <c r="B16" s="433" t="s">
        <v>425</v>
      </c>
      <c r="C16" s="433" t="s">
        <v>60</v>
      </c>
      <c r="D16" s="416" t="s">
        <v>420</v>
      </c>
      <c r="E16" s="420" t="s">
        <v>213</v>
      </c>
      <c r="F16" s="420"/>
      <c r="G16" s="421"/>
      <c r="H16" s="436" t="s">
        <v>422</v>
      </c>
      <c r="I16" s="439" t="s">
        <v>213</v>
      </c>
      <c r="J16" s="440"/>
      <c r="K16" s="441"/>
      <c r="L16" s="415" t="s">
        <v>0</v>
      </c>
      <c r="M16" s="423" t="s">
        <v>213</v>
      </c>
      <c r="N16" s="424"/>
      <c r="O16" s="425"/>
    </row>
    <row r="17" spans="1:18" x14ac:dyDescent="0.25">
      <c r="A17" s="431"/>
      <c r="B17" s="434"/>
      <c r="C17" s="434"/>
      <c r="D17" s="417"/>
      <c r="E17" s="421" t="s">
        <v>1</v>
      </c>
      <c r="F17" s="443"/>
      <c r="G17" s="422" t="s">
        <v>2</v>
      </c>
      <c r="H17" s="437"/>
      <c r="I17" s="442" t="s">
        <v>1</v>
      </c>
      <c r="J17" s="442"/>
      <c r="K17" s="409" t="s">
        <v>2</v>
      </c>
      <c r="L17" s="415"/>
      <c r="M17" s="415" t="s">
        <v>1</v>
      </c>
      <c r="N17" s="415"/>
      <c r="O17" s="406" t="s">
        <v>2</v>
      </c>
    </row>
    <row r="18" spans="1:18" ht="30.75" customHeight="1" x14ac:dyDescent="0.25">
      <c r="A18" s="432"/>
      <c r="B18" s="435"/>
      <c r="C18" s="435"/>
      <c r="D18" s="418"/>
      <c r="E18" s="371" t="s">
        <v>3</v>
      </c>
      <c r="F18" s="372" t="s">
        <v>4</v>
      </c>
      <c r="G18" s="422"/>
      <c r="H18" s="438"/>
      <c r="I18" s="375" t="s">
        <v>3</v>
      </c>
      <c r="J18" s="368" t="s">
        <v>4</v>
      </c>
      <c r="K18" s="409"/>
      <c r="L18" s="415"/>
      <c r="M18" s="369" t="s">
        <v>3</v>
      </c>
      <c r="N18" s="367" t="s">
        <v>4</v>
      </c>
      <c r="O18" s="406"/>
    </row>
    <row r="19" spans="1:18" ht="15.95" customHeight="1" x14ac:dyDescent="0.25">
      <c r="A19" s="5" t="s">
        <v>78</v>
      </c>
      <c r="B19" s="413" t="s">
        <v>6</v>
      </c>
      <c r="C19" s="413"/>
      <c r="D19" s="413"/>
      <c r="E19" s="413"/>
      <c r="F19" s="413"/>
      <c r="G19" s="413"/>
      <c r="H19" s="413"/>
      <c r="I19" s="413"/>
      <c r="J19" s="413"/>
      <c r="K19" s="413"/>
      <c r="L19" s="413"/>
      <c r="M19" s="413"/>
      <c r="N19" s="413"/>
      <c r="O19" s="413"/>
      <c r="Q19" s="145"/>
      <c r="R19" s="250"/>
    </row>
    <row r="20" spans="1:18" ht="15" customHeight="1" x14ac:dyDescent="0.25">
      <c r="A20" s="48" t="s">
        <v>198</v>
      </c>
      <c r="B20" s="47" t="s">
        <v>20</v>
      </c>
      <c r="C20" s="249"/>
      <c r="D20" s="244">
        <f>SUM(D22:D37)</f>
        <v>407149</v>
      </c>
      <c r="E20" s="244">
        <f>SUM(E22:E37)</f>
        <v>407149</v>
      </c>
      <c r="F20" s="244">
        <f>SUM(F22:F37)</f>
        <v>235912</v>
      </c>
      <c r="G20" s="244">
        <f>SUM(G22:G37)</f>
        <v>0</v>
      </c>
      <c r="H20" s="243">
        <f>SUM(H22:H37)</f>
        <v>-4580</v>
      </c>
      <c r="I20" s="243">
        <f>SUM(I22:I37)</f>
        <v>-4580</v>
      </c>
      <c r="J20" s="243">
        <f>SUM(J22:J37)</f>
        <v>-1781</v>
      </c>
      <c r="K20" s="243">
        <f>SUM(K22:K37)</f>
        <v>0</v>
      </c>
      <c r="L20" s="47">
        <f>SUM(L22:L37)</f>
        <v>402569</v>
      </c>
      <c r="M20" s="47">
        <f>SUM(M22:M37)</f>
        <v>402569</v>
      </c>
      <c r="N20" s="47">
        <f>SUM(N22:N37)</f>
        <v>234131</v>
      </c>
      <c r="O20" s="47">
        <f>SUM(O22:O37)</f>
        <v>0</v>
      </c>
      <c r="Q20" s="222" t="s">
        <v>389</v>
      </c>
      <c r="R20" s="221">
        <f>L22+L23+L24+L25+L26+L27+L28+L29+L30</f>
        <v>225160</v>
      </c>
    </row>
    <row r="21" spans="1:18" ht="15" customHeight="1" x14ac:dyDescent="0.25">
      <c r="A21" s="66"/>
      <c r="B21" s="73" t="s">
        <v>213</v>
      </c>
      <c r="C21" s="74"/>
      <c r="D21" s="242"/>
      <c r="E21" s="242"/>
      <c r="F21" s="242"/>
      <c r="G21" s="242"/>
      <c r="H21" s="241"/>
      <c r="I21" s="241"/>
      <c r="J21" s="241"/>
      <c r="K21" s="241"/>
      <c r="L21" s="19"/>
      <c r="M21" s="19"/>
      <c r="N21" s="19"/>
      <c r="O21" s="19"/>
      <c r="Q21" s="222" t="s">
        <v>388</v>
      </c>
      <c r="R21" s="221">
        <f>L31+L32</f>
        <v>24356</v>
      </c>
    </row>
    <row r="22" spans="1:18" ht="26.25" x14ac:dyDescent="0.25">
      <c r="A22" s="66"/>
      <c r="B22" s="75" t="s">
        <v>226</v>
      </c>
      <c r="C22" s="76" t="s">
        <v>9</v>
      </c>
      <c r="D22" s="194">
        <f>E22+G22</f>
        <v>782</v>
      </c>
      <c r="E22" s="194">
        <v>782</v>
      </c>
      <c r="F22" s="194">
        <v>597</v>
      </c>
      <c r="G22" s="194"/>
      <c r="H22" s="195">
        <f>I22+K22</f>
        <v>0</v>
      </c>
      <c r="I22" s="195"/>
      <c r="J22" s="195"/>
      <c r="K22" s="195"/>
      <c r="L22" s="77">
        <f>M22+O22</f>
        <v>782</v>
      </c>
      <c r="M22" s="77">
        <f>E22+I22</f>
        <v>782</v>
      </c>
      <c r="N22" s="77">
        <f>F22+J22</f>
        <v>597</v>
      </c>
      <c r="O22" s="77">
        <f>G22+K22</f>
        <v>0</v>
      </c>
      <c r="Q22" s="222" t="s">
        <v>387</v>
      </c>
      <c r="R22" s="221">
        <f>L80</f>
        <v>320514</v>
      </c>
    </row>
    <row r="23" spans="1:18" ht="15" customHeight="1" x14ac:dyDescent="0.25">
      <c r="A23" s="66"/>
      <c r="B23" s="78" t="s">
        <v>220</v>
      </c>
      <c r="C23" s="20" t="s">
        <v>9</v>
      </c>
      <c r="D23" s="191">
        <f>E23+G23</f>
        <v>62761</v>
      </c>
      <c r="E23" s="191">
        <v>62761</v>
      </c>
      <c r="F23" s="191">
        <v>23594</v>
      </c>
      <c r="G23" s="191"/>
      <c r="H23" s="195">
        <f>I23+K23</f>
        <v>0</v>
      </c>
      <c r="I23" s="195"/>
      <c r="J23" s="195"/>
      <c r="K23" s="195"/>
      <c r="L23" s="8">
        <f>M23+O23</f>
        <v>62761</v>
      </c>
      <c r="M23" s="77">
        <f>E23+I23</f>
        <v>62761</v>
      </c>
      <c r="N23" s="77">
        <f>F23+J23</f>
        <v>23594</v>
      </c>
      <c r="O23" s="77">
        <f>G23+K23</f>
        <v>0</v>
      </c>
      <c r="Q23" s="222" t="s">
        <v>386</v>
      </c>
      <c r="R23" s="221">
        <f>L33+L40+L41+L44+L45+L48+L49+L52+L53+L56+L57+L60+L61+L64+L65+L68+L69+L72+L73+L76+L77+L78+L90+L92+L94+L96+L98+L100+L102+L104+L106+L108+L110+L112</f>
        <v>638535</v>
      </c>
    </row>
    <row r="24" spans="1:18" ht="26.25" x14ac:dyDescent="0.25">
      <c r="A24" s="66"/>
      <c r="B24" s="78" t="s">
        <v>228</v>
      </c>
      <c r="C24" s="20" t="s">
        <v>9</v>
      </c>
      <c r="D24" s="191">
        <f>E24+G24</f>
        <v>8000</v>
      </c>
      <c r="E24" s="191">
        <v>8000</v>
      </c>
      <c r="F24" s="191">
        <v>6100</v>
      </c>
      <c r="G24" s="191"/>
      <c r="H24" s="195">
        <f>I24+K24</f>
        <v>0</v>
      </c>
      <c r="I24" s="190"/>
      <c r="J24" s="190"/>
      <c r="K24" s="190"/>
      <c r="L24" s="8">
        <f>M24+O24</f>
        <v>8000</v>
      </c>
      <c r="M24" s="8">
        <f>E24+I24</f>
        <v>8000</v>
      </c>
      <c r="N24" s="8">
        <f>F24+J24</f>
        <v>6100</v>
      </c>
      <c r="O24" s="8">
        <f>G24+K24</f>
        <v>0</v>
      </c>
      <c r="Q24" s="222" t="s">
        <v>385</v>
      </c>
      <c r="R24" s="221"/>
    </row>
    <row r="25" spans="1:18" ht="26.25" x14ac:dyDescent="0.25">
      <c r="A25" s="66"/>
      <c r="B25" s="78" t="s">
        <v>222</v>
      </c>
      <c r="C25" s="20" t="s">
        <v>9</v>
      </c>
      <c r="D25" s="191">
        <f>E25+G25</f>
        <v>25933</v>
      </c>
      <c r="E25" s="191">
        <v>25933</v>
      </c>
      <c r="F25" s="191">
        <v>16000</v>
      </c>
      <c r="G25" s="191"/>
      <c r="H25" s="195">
        <f>I25+K25</f>
        <v>0</v>
      </c>
      <c r="I25" s="190"/>
      <c r="J25" s="190"/>
      <c r="K25" s="190"/>
      <c r="L25" s="8">
        <f>M25+O25</f>
        <v>25933</v>
      </c>
      <c r="M25" s="8">
        <f>E25+I25</f>
        <v>25933</v>
      </c>
      <c r="N25" s="8">
        <f>F25+J25</f>
        <v>16000</v>
      </c>
      <c r="O25" s="8">
        <f>G25+K25</f>
        <v>0</v>
      </c>
      <c r="Q25" s="222" t="s">
        <v>384</v>
      </c>
      <c r="R25" s="221"/>
    </row>
    <row r="26" spans="1:18" ht="15" customHeight="1" x14ac:dyDescent="0.25">
      <c r="A26" s="66"/>
      <c r="B26" s="384" t="s">
        <v>229</v>
      </c>
      <c r="C26" s="20" t="s">
        <v>9</v>
      </c>
      <c r="D26" s="191">
        <f>E26+G26</f>
        <v>92215</v>
      </c>
      <c r="E26" s="191">
        <v>92215</v>
      </c>
      <c r="F26" s="191">
        <v>66468</v>
      </c>
      <c r="G26" s="191"/>
      <c r="H26" s="195">
        <f>I26+K26</f>
        <v>0</v>
      </c>
      <c r="I26" s="190"/>
      <c r="J26" s="190"/>
      <c r="K26" s="190"/>
      <c r="L26" s="8">
        <f>M26+O26</f>
        <v>92215</v>
      </c>
      <c r="M26" s="8">
        <f>E26+I26</f>
        <v>92215</v>
      </c>
      <c r="N26" s="8">
        <f>F26+J26</f>
        <v>66468</v>
      </c>
      <c r="O26" s="8">
        <f>G26+K26</f>
        <v>0</v>
      </c>
      <c r="Q26" s="222" t="s">
        <v>383</v>
      </c>
      <c r="R26" s="221">
        <f>L86+L87</f>
        <v>148302</v>
      </c>
    </row>
    <row r="27" spans="1:18" ht="15" customHeight="1" x14ac:dyDescent="0.25">
      <c r="A27" s="66"/>
      <c r="B27" s="384" t="s">
        <v>230</v>
      </c>
      <c r="C27" s="20" t="s">
        <v>9</v>
      </c>
      <c r="D27" s="191">
        <f>E27+G27</f>
        <v>13718</v>
      </c>
      <c r="E27" s="191">
        <v>13718</v>
      </c>
      <c r="F27" s="191">
        <v>9917</v>
      </c>
      <c r="G27" s="191"/>
      <c r="H27" s="195">
        <f>I27+K27</f>
        <v>0</v>
      </c>
      <c r="I27" s="190"/>
      <c r="J27" s="190"/>
      <c r="K27" s="190"/>
      <c r="L27" s="8">
        <f>M27+O27</f>
        <v>13718</v>
      </c>
      <c r="M27" s="8">
        <f>E27+I27</f>
        <v>13718</v>
      </c>
      <c r="N27" s="8">
        <f>F27+J27</f>
        <v>9917</v>
      </c>
      <c r="O27" s="8">
        <f>G27+K27</f>
        <v>0</v>
      </c>
      <c r="Q27" s="222" t="s">
        <v>382</v>
      </c>
      <c r="R27" s="221"/>
    </row>
    <row r="28" spans="1:18" ht="26.25" x14ac:dyDescent="0.25">
      <c r="A28" s="66"/>
      <c r="B28" s="78" t="s">
        <v>221</v>
      </c>
      <c r="C28" s="20" t="s">
        <v>9</v>
      </c>
      <c r="D28" s="191">
        <f>E28+G28</f>
        <v>8689</v>
      </c>
      <c r="E28" s="191">
        <v>8689</v>
      </c>
      <c r="F28" s="191">
        <v>6634</v>
      </c>
      <c r="G28" s="191"/>
      <c r="H28" s="195">
        <f>I28+K28</f>
        <v>0</v>
      </c>
      <c r="I28" s="190"/>
      <c r="J28" s="190">
        <v>-126</v>
      </c>
      <c r="K28" s="190"/>
      <c r="L28" s="8">
        <f>M28+O28</f>
        <v>8689</v>
      </c>
      <c r="M28" s="8">
        <f>E28+I28</f>
        <v>8689</v>
      </c>
      <c r="N28" s="8">
        <f>F28+J28</f>
        <v>6508</v>
      </c>
      <c r="O28" s="8">
        <f>G28+K28</f>
        <v>0</v>
      </c>
      <c r="Q28" s="222" t="s">
        <v>381</v>
      </c>
      <c r="R28" s="221"/>
    </row>
    <row r="29" spans="1:18" ht="15" customHeight="1" x14ac:dyDescent="0.25">
      <c r="A29" s="66"/>
      <c r="B29" s="78" t="s">
        <v>231</v>
      </c>
      <c r="C29" s="20" t="s">
        <v>9</v>
      </c>
      <c r="D29" s="191">
        <f>E29+G29</f>
        <v>12483</v>
      </c>
      <c r="E29" s="191">
        <v>12483</v>
      </c>
      <c r="F29" s="191">
        <v>3215</v>
      </c>
      <c r="G29" s="191"/>
      <c r="H29" s="195">
        <f>I29+K29</f>
        <v>0</v>
      </c>
      <c r="I29" s="190"/>
      <c r="J29" s="190"/>
      <c r="K29" s="190"/>
      <c r="L29" s="8">
        <f>M29+O29</f>
        <v>12483</v>
      </c>
      <c r="M29" s="8">
        <f>E29+I29</f>
        <v>12483</v>
      </c>
      <c r="N29" s="8">
        <f>F29+J29</f>
        <v>3215</v>
      </c>
      <c r="O29" s="8">
        <f>G29+K29</f>
        <v>0</v>
      </c>
      <c r="Q29" s="222" t="s">
        <v>380</v>
      </c>
      <c r="R29" s="221">
        <f>L34+L35+L36+L37+L118+L119+L120+L121+L122</f>
        <v>1104139</v>
      </c>
    </row>
    <row r="30" spans="1:18" ht="26.25" x14ac:dyDescent="0.25">
      <c r="A30" s="66"/>
      <c r="B30" s="78" t="s">
        <v>246</v>
      </c>
      <c r="C30" s="20" t="s">
        <v>9</v>
      </c>
      <c r="D30" s="191">
        <f>E30+G30</f>
        <v>579</v>
      </c>
      <c r="E30" s="191">
        <v>579</v>
      </c>
      <c r="F30" s="191">
        <v>442</v>
      </c>
      <c r="G30" s="191"/>
      <c r="H30" s="195">
        <f>I30+K30</f>
        <v>0</v>
      </c>
      <c r="I30" s="190"/>
      <c r="J30" s="190"/>
      <c r="K30" s="190"/>
      <c r="L30" s="8">
        <f>M30+O30</f>
        <v>579</v>
      </c>
      <c r="M30" s="8">
        <f>E30+I30</f>
        <v>579</v>
      </c>
      <c r="N30" s="8">
        <f>F30+J30</f>
        <v>442</v>
      </c>
      <c r="O30" s="8">
        <f>G30+K30</f>
        <v>0</v>
      </c>
      <c r="Q30" s="220" t="s">
        <v>188</v>
      </c>
      <c r="R30" s="219">
        <f>SUM(R20:R29)</f>
        <v>2461006</v>
      </c>
    </row>
    <row r="31" spans="1:18" ht="15" customHeight="1" x14ac:dyDescent="0.25">
      <c r="A31" s="66"/>
      <c r="B31" s="78" t="s">
        <v>227</v>
      </c>
      <c r="C31" s="20" t="s">
        <v>23</v>
      </c>
      <c r="D31" s="191">
        <f>E31+G31</f>
        <v>16855</v>
      </c>
      <c r="E31" s="191">
        <v>16855</v>
      </c>
      <c r="F31" s="191">
        <v>11448</v>
      </c>
      <c r="G31" s="191"/>
      <c r="H31" s="195">
        <f>I31+K31</f>
        <v>0</v>
      </c>
      <c r="I31" s="190"/>
      <c r="J31" s="190"/>
      <c r="K31" s="190"/>
      <c r="L31" s="8">
        <f>M31+O31</f>
        <v>16855</v>
      </c>
      <c r="M31" s="8">
        <f>E31+I31</f>
        <v>16855</v>
      </c>
      <c r="N31" s="8">
        <f>F31+J31</f>
        <v>11448</v>
      </c>
      <c r="O31" s="8">
        <f>G31+K31</f>
        <v>0</v>
      </c>
      <c r="Q31" s="145"/>
      <c r="R31" s="145"/>
    </row>
    <row r="32" spans="1:18" ht="15" customHeight="1" x14ac:dyDescent="0.25">
      <c r="A32" s="66"/>
      <c r="B32" s="384" t="s">
        <v>217</v>
      </c>
      <c r="C32" s="20" t="s">
        <v>23</v>
      </c>
      <c r="D32" s="191">
        <f>E32+G32</f>
        <v>7501</v>
      </c>
      <c r="E32" s="191">
        <v>7501</v>
      </c>
      <c r="F32" s="191">
        <v>5096</v>
      </c>
      <c r="G32" s="191"/>
      <c r="H32" s="195">
        <f>I32+K32</f>
        <v>0</v>
      </c>
      <c r="I32" s="190"/>
      <c r="J32" s="190"/>
      <c r="K32" s="190"/>
      <c r="L32" s="8">
        <f>M32+O32</f>
        <v>7501</v>
      </c>
      <c r="M32" s="8">
        <f>E32+I32</f>
        <v>7501</v>
      </c>
      <c r="N32" s="8">
        <f>F32+J32</f>
        <v>5096</v>
      </c>
      <c r="O32" s="8">
        <f>G32+K32</f>
        <v>0</v>
      </c>
      <c r="Q32" s="145"/>
      <c r="R32" s="145">
        <f>R30-L125</f>
        <v>0</v>
      </c>
    </row>
    <row r="33" spans="1:15" ht="15" customHeight="1" x14ac:dyDescent="0.25">
      <c r="A33" s="66"/>
      <c r="B33" s="78" t="s">
        <v>234</v>
      </c>
      <c r="C33" s="20" t="s">
        <v>25</v>
      </c>
      <c r="D33" s="191">
        <f>E33+G33</f>
        <v>122029</v>
      </c>
      <c r="E33" s="191">
        <v>122029</v>
      </c>
      <c r="F33" s="191">
        <v>66304</v>
      </c>
      <c r="G33" s="191"/>
      <c r="H33" s="195">
        <f>I33+K33</f>
        <v>-1312</v>
      </c>
      <c r="I33" s="190">
        <v>-1312</v>
      </c>
      <c r="J33" s="190">
        <v>-1059</v>
      </c>
      <c r="K33" s="190"/>
      <c r="L33" s="8">
        <f>M33+O33</f>
        <v>120717</v>
      </c>
      <c r="M33" s="8">
        <f>E33+I33</f>
        <v>120717</v>
      </c>
      <c r="N33" s="8">
        <f>F33+J33</f>
        <v>65245</v>
      </c>
      <c r="O33" s="8">
        <f>G33+K33</f>
        <v>0</v>
      </c>
    </row>
    <row r="34" spans="1:15" ht="39" x14ac:dyDescent="0.25">
      <c r="A34" s="66"/>
      <c r="B34" s="78" t="s">
        <v>236</v>
      </c>
      <c r="C34" s="20" t="s">
        <v>24</v>
      </c>
      <c r="D34" s="191">
        <f>E34+G34</f>
        <v>1152</v>
      </c>
      <c r="E34" s="191">
        <v>1152</v>
      </c>
      <c r="F34" s="191">
        <v>880</v>
      </c>
      <c r="G34" s="191"/>
      <c r="H34" s="195">
        <f>I34+K34</f>
        <v>-288</v>
      </c>
      <c r="I34" s="190">
        <v>-288</v>
      </c>
      <c r="J34" s="190">
        <v>-220</v>
      </c>
      <c r="K34" s="190"/>
      <c r="L34" s="8">
        <f>M34+O34</f>
        <v>864</v>
      </c>
      <c r="M34" s="8">
        <f>E34+I34</f>
        <v>864</v>
      </c>
      <c r="N34" s="8">
        <f>F34+J34</f>
        <v>660</v>
      </c>
      <c r="O34" s="8">
        <f>G34+K34</f>
        <v>0</v>
      </c>
    </row>
    <row r="35" spans="1:15" ht="27.75" customHeight="1" x14ac:dyDescent="0.25">
      <c r="A35" s="66"/>
      <c r="B35" s="384" t="s">
        <v>232</v>
      </c>
      <c r="C35" s="20" t="s">
        <v>24</v>
      </c>
      <c r="D35" s="191">
        <f>E35+G35</f>
        <v>5221</v>
      </c>
      <c r="E35" s="191">
        <v>5221</v>
      </c>
      <c r="F35" s="191"/>
      <c r="G35" s="191"/>
      <c r="H35" s="195">
        <f>I35+K35</f>
        <v>0</v>
      </c>
      <c r="I35" s="190"/>
      <c r="J35" s="190"/>
      <c r="K35" s="190"/>
      <c r="L35" s="8">
        <f>M35+O35</f>
        <v>5221</v>
      </c>
      <c r="M35" s="8">
        <f>E35+I35</f>
        <v>5221</v>
      </c>
      <c r="N35" s="8">
        <f>F35+J35</f>
        <v>0</v>
      </c>
      <c r="O35" s="8">
        <f>G35+K35</f>
        <v>0</v>
      </c>
    </row>
    <row r="36" spans="1:15" ht="26.25" x14ac:dyDescent="0.25">
      <c r="A36" s="66"/>
      <c r="B36" s="384" t="s">
        <v>233</v>
      </c>
      <c r="C36" s="20" t="s">
        <v>24</v>
      </c>
      <c r="D36" s="191">
        <f>E36+G36</f>
        <v>18936</v>
      </c>
      <c r="E36" s="191">
        <v>18936</v>
      </c>
      <c r="F36" s="191">
        <v>12225</v>
      </c>
      <c r="G36" s="191"/>
      <c r="H36" s="195">
        <f>I36+K36</f>
        <v>-2980</v>
      </c>
      <c r="I36" s="190">
        <v>-2980</v>
      </c>
      <c r="J36" s="190">
        <v>-376</v>
      </c>
      <c r="K36" s="190"/>
      <c r="L36" s="8">
        <f>M36+O36</f>
        <v>15956</v>
      </c>
      <c r="M36" s="8">
        <f>E36+I36</f>
        <v>15956</v>
      </c>
      <c r="N36" s="8">
        <f>F36+J36</f>
        <v>11849</v>
      </c>
      <c r="O36" s="8">
        <f>G36+K36</f>
        <v>0</v>
      </c>
    </row>
    <row r="37" spans="1:15" ht="15" customHeight="1" x14ac:dyDescent="0.25">
      <c r="A37" s="66"/>
      <c r="B37" s="384" t="s">
        <v>235</v>
      </c>
      <c r="C37" s="20" t="s">
        <v>24</v>
      </c>
      <c r="D37" s="191">
        <f>E37+G37</f>
        <v>10295</v>
      </c>
      <c r="E37" s="191">
        <v>10295</v>
      </c>
      <c r="F37" s="191">
        <v>6992</v>
      </c>
      <c r="G37" s="191"/>
      <c r="H37" s="195">
        <f>I37+K37</f>
        <v>0</v>
      </c>
      <c r="I37" s="190"/>
      <c r="J37" s="190"/>
      <c r="K37" s="190"/>
      <c r="L37" s="8">
        <f>M37+O37</f>
        <v>10295</v>
      </c>
      <c r="M37" s="8">
        <f>E37+I37</f>
        <v>10295</v>
      </c>
      <c r="N37" s="8">
        <f>F37+J37</f>
        <v>6992</v>
      </c>
      <c r="O37" s="8">
        <f>G37+K37</f>
        <v>0</v>
      </c>
    </row>
    <row r="38" spans="1:15" ht="15" customHeight="1" x14ac:dyDescent="0.25">
      <c r="A38" s="48" t="s">
        <v>79</v>
      </c>
      <c r="B38" s="19" t="s">
        <v>7</v>
      </c>
      <c r="C38" s="72"/>
      <c r="D38" s="242">
        <f>SUM(D40:D41)</f>
        <v>11567</v>
      </c>
      <c r="E38" s="242">
        <f>SUM(E40:E41)</f>
        <v>11567</v>
      </c>
      <c r="F38" s="242">
        <f>SUM(F40:F41)</f>
        <v>8074</v>
      </c>
      <c r="G38" s="242">
        <f>SUM(G40:G41)</f>
        <v>0</v>
      </c>
      <c r="H38" s="241">
        <f>SUM(H40:H41)</f>
        <v>0</v>
      </c>
      <c r="I38" s="241"/>
      <c r="J38" s="241"/>
      <c r="K38" s="241">
        <f>SUM(K40:K41)</f>
        <v>0</v>
      </c>
      <c r="L38" s="19">
        <f>SUM(L40:L41)</f>
        <v>11567</v>
      </c>
      <c r="M38" s="19">
        <f>SUM(M40:M41)</f>
        <v>11567</v>
      </c>
      <c r="N38" s="19">
        <f>SUM(N40:N41)</f>
        <v>8074</v>
      </c>
      <c r="O38" s="19">
        <f>SUM(O40:O41)</f>
        <v>0</v>
      </c>
    </row>
    <row r="39" spans="1:15" ht="15" customHeight="1" x14ac:dyDescent="0.25">
      <c r="A39" s="66"/>
      <c r="B39" s="73" t="s">
        <v>213</v>
      </c>
      <c r="C39" s="74"/>
      <c r="D39" s="242">
        <f>E39+G39</f>
        <v>0</v>
      </c>
      <c r="E39" s="242"/>
      <c r="F39" s="242"/>
      <c r="G39" s="242"/>
      <c r="H39" s="241">
        <f>I39+K39</f>
        <v>0</v>
      </c>
      <c r="I39" s="241"/>
      <c r="J39" s="241"/>
      <c r="K39" s="241"/>
      <c r="L39" s="19">
        <f>M39+O39</f>
        <v>0</v>
      </c>
      <c r="M39" s="19"/>
      <c r="N39" s="19"/>
      <c r="O39" s="19"/>
    </row>
    <row r="40" spans="1:15" ht="15" customHeight="1" x14ac:dyDescent="0.25">
      <c r="A40" s="66"/>
      <c r="B40" s="75" t="s">
        <v>234</v>
      </c>
      <c r="C40" s="76" t="s">
        <v>25</v>
      </c>
      <c r="D40" s="194">
        <f>E40+G40</f>
        <v>11036</v>
      </c>
      <c r="E40" s="194">
        <v>11036</v>
      </c>
      <c r="F40" s="194">
        <v>7705</v>
      </c>
      <c r="G40" s="194"/>
      <c r="H40" s="195">
        <f>I40+K40</f>
        <v>0</v>
      </c>
      <c r="I40" s="195"/>
      <c r="J40" s="195"/>
      <c r="K40" s="195"/>
      <c r="L40" s="77">
        <f>M40+O40</f>
        <v>11036</v>
      </c>
      <c r="M40" s="77">
        <f>E40+I40</f>
        <v>11036</v>
      </c>
      <c r="N40" s="77">
        <f>F40+J40</f>
        <v>7705</v>
      </c>
      <c r="O40" s="77">
        <f>G40+K40</f>
        <v>0</v>
      </c>
    </row>
    <row r="41" spans="1:15" ht="39" x14ac:dyDescent="0.25">
      <c r="A41" s="66"/>
      <c r="B41" s="78" t="s">
        <v>237</v>
      </c>
      <c r="C41" s="20" t="s">
        <v>25</v>
      </c>
      <c r="D41" s="191">
        <f>E41+G41</f>
        <v>531</v>
      </c>
      <c r="E41" s="191">
        <v>531</v>
      </c>
      <c r="F41" s="191">
        <v>369</v>
      </c>
      <c r="G41" s="191"/>
      <c r="H41" s="190">
        <f>I41+K41</f>
        <v>0</v>
      </c>
      <c r="I41" s="190"/>
      <c r="J41" s="190"/>
      <c r="K41" s="190"/>
      <c r="L41" s="8">
        <f>M41+O41</f>
        <v>531</v>
      </c>
      <c r="M41" s="8">
        <f>E41+H41</f>
        <v>531</v>
      </c>
      <c r="N41" s="8">
        <f>F41+I41</f>
        <v>369</v>
      </c>
      <c r="O41" s="8">
        <f>G41+J41</f>
        <v>0</v>
      </c>
    </row>
    <row r="42" spans="1:15" ht="15" customHeight="1" x14ac:dyDescent="0.25">
      <c r="A42" s="48" t="s">
        <v>80</v>
      </c>
      <c r="B42" s="19" t="s">
        <v>10</v>
      </c>
      <c r="C42" s="72"/>
      <c r="D42" s="242">
        <f>SUM(D44:D45)</f>
        <v>11241</v>
      </c>
      <c r="E42" s="242">
        <f>SUM(E44:E45)</f>
        <v>11241</v>
      </c>
      <c r="F42" s="242">
        <f>SUM(F44:F45)</f>
        <v>7997</v>
      </c>
      <c r="G42" s="242">
        <f>SUM(G44:G45)</f>
        <v>0</v>
      </c>
      <c r="H42" s="241">
        <f>SUM(H44:H45)</f>
        <v>485</v>
      </c>
      <c r="I42" s="241">
        <f>SUM(I44:I45)</f>
        <v>485</v>
      </c>
      <c r="J42" s="241">
        <f>SUM(J44:J45)</f>
        <v>370</v>
      </c>
      <c r="K42" s="241">
        <f>SUM(K44:K45)</f>
        <v>0</v>
      </c>
      <c r="L42" s="19">
        <f>SUM(L44:L45)</f>
        <v>11726</v>
      </c>
      <c r="M42" s="19">
        <f>SUM(M44:M45)</f>
        <v>11726</v>
      </c>
      <c r="N42" s="19">
        <f>SUM(N44:N45)</f>
        <v>8367</v>
      </c>
      <c r="O42" s="19">
        <f>SUM(O44:O45)</f>
        <v>0</v>
      </c>
    </row>
    <row r="43" spans="1:15" ht="15" customHeight="1" x14ac:dyDescent="0.25">
      <c r="A43" s="66"/>
      <c r="B43" s="73" t="s">
        <v>213</v>
      </c>
      <c r="C43" s="74"/>
      <c r="D43" s="242">
        <f>E43+G43</f>
        <v>0</v>
      </c>
      <c r="E43" s="242"/>
      <c r="F43" s="242"/>
      <c r="G43" s="242"/>
      <c r="H43" s="241">
        <f>I43+K43</f>
        <v>0</v>
      </c>
      <c r="I43" s="241"/>
      <c r="J43" s="241"/>
      <c r="K43" s="241"/>
      <c r="L43" s="19">
        <f>M43+O43</f>
        <v>0</v>
      </c>
      <c r="M43" s="19"/>
      <c r="N43" s="19"/>
      <c r="O43" s="19"/>
    </row>
    <row r="44" spans="1:15" ht="15" customHeight="1" x14ac:dyDescent="0.25">
      <c r="A44" s="66"/>
      <c r="B44" s="75" t="s">
        <v>234</v>
      </c>
      <c r="C44" s="76" t="s">
        <v>25</v>
      </c>
      <c r="D44" s="194">
        <f>E44+G44</f>
        <v>10710</v>
      </c>
      <c r="E44" s="194">
        <v>10710</v>
      </c>
      <c r="F44" s="194">
        <v>7592</v>
      </c>
      <c r="G44" s="194"/>
      <c r="H44" s="195">
        <f>I44+K44</f>
        <v>485</v>
      </c>
      <c r="I44" s="195">
        <v>485</v>
      </c>
      <c r="J44" s="195">
        <v>370</v>
      </c>
      <c r="K44" s="195"/>
      <c r="L44" s="77">
        <f>M44+O44</f>
        <v>11195</v>
      </c>
      <c r="M44" s="77">
        <f>E44+I44</f>
        <v>11195</v>
      </c>
      <c r="N44" s="77">
        <f>F44+J44</f>
        <v>7962</v>
      </c>
      <c r="O44" s="77">
        <f>G44+K44</f>
        <v>0</v>
      </c>
    </row>
    <row r="45" spans="1:15" ht="39" x14ac:dyDescent="0.25">
      <c r="A45" s="66"/>
      <c r="B45" s="78" t="s">
        <v>237</v>
      </c>
      <c r="C45" s="20" t="s">
        <v>25</v>
      </c>
      <c r="D45" s="191">
        <f>E45+G45</f>
        <v>531</v>
      </c>
      <c r="E45" s="191">
        <v>531</v>
      </c>
      <c r="F45" s="191">
        <v>405</v>
      </c>
      <c r="G45" s="191"/>
      <c r="H45" s="190">
        <f>I45+K45</f>
        <v>0</v>
      </c>
      <c r="I45" s="190"/>
      <c r="J45" s="190"/>
      <c r="K45" s="190"/>
      <c r="L45" s="8">
        <f>M45+O45</f>
        <v>531</v>
      </c>
      <c r="M45" s="8">
        <f>E45+H45</f>
        <v>531</v>
      </c>
      <c r="N45" s="8">
        <f>F45+I45</f>
        <v>405</v>
      </c>
      <c r="O45" s="8">
        <f>G45+J45</f>
        <v>0</v>
      </c>
    </row>
    <row r="46" spans="1:15" ht="15" customHeight="1" x14ac:dyDescent="0.25">
      <c r="A46" s="48" t="s">
        <v>81</v>
      </c>
      <c r="B46" s="19" t="s">
        <v>11</v>
      </c>
      <c r="C46" s="72"/>
      <c r="D46" s="242">
        <f>SUM(D48:D49)</f>
        <v>12909</v>
      </c>
      <c r="E46" s="242">
        <f>SUM(E48:E49)</f>
        <v>12909</v>
      </c>
      <c r="F46" s="242">
        <f>SUM(F48:F49)</f>
        <v>8987</v>
      </c>
      <c r="G46" s="242">
        <f>SUM(G48:G49)</f>
        <v>0</v>
      </c>
      <c r="H46" s="241">
        <f>SUM(H48:H49)</f>
        <v>-706</v>
      </c>
      <c r="I46" s="241">
        <f>SUM(I48:I49)</f>
        <v>-706</v>
      </c>
      <c r="J46" s="241">
        <f>SUM(J48:J49)</f>
        <v>-513</v>
      </c>
      <c r="K46" s="241">
        <f>SUM(K48:K49)</f>
        <v>0</v>
      </c>
      <c r="L46" s="19">
        <f>SUM(L48:L49)</f>
        <v>12203</v>
      </c>
      <c r="M46" s="19">
        <f>SUM(M48:M49)</f>
        <v>12203</v>
      </c>
      <c r="N46" s="19">
        <f>SUM(N48:N49)</f>
        <v>8474</v>
      </c>
      <c r="O46" s="19">
        <f>SUM(O48:O49)</f>
        <v>0</v>
      </c>
    </row>
    <row r="47" spans="1:15" ht="15" customHeight="1" x14ac:dyDescent="0.25">
      <c r="A47" s="66"/>
      <c r="B47" s="73" t="s">
        <v>213</v>
      </c>
      <c r="C47" s="74"/>
      <c r="D47" s="242">
        <f>E47+G47</f>
        <v>0</v>
      </c>
      <c r="E47" s="242"/>
      <c r="F47" s="242"/>
      <c r="G47" s="242"/>
      <c r="H47" s="241">
        <f>I47+K47</f>
        <v>0</v>
      </c>
      <c r="I47" s="241"/>
      <c r="J47" s="241"/>
      <c r="K47" s="241"/>
      <c r="L47" s="19">
        <f>M47+O47</f>
        <v>0</v>
      </c>
      <c r="M47" s="19"/>
      <c r="N47" s="19"/>
      <c r="O47" s="19"/>
    </row>
    <row r="48" spans="1:15" ht="15" customHeight="1" x14ac:dyDescent="0.25">
      <c r="A48" s="66"/>
      <c r="B48" s="75" t="s">
        <v>234</v>
      </c>
      <c r="C48" s="76" t="s">
        <v>25</v>
      </c>
      <c r="D48" s="194">
        <f>E48+G48</f>
        <v>12024</v>
      </c>
      <c r="E48" s="194">
        <v>12024</v>
      </c>
      <c r="F48" s="194">
        <v>8385</v>
      </c>
      <c r="G48" s="194"/>
      <c r="H48" s="195">
        <f>I48+K48</f>
        <v>-706</v>
      </c>
      <c r="I48" s="195">
        <v>-706</v>
      </c>
      <c r="J48" s="195">
        <v>-513</v>
      </c>
      <c r="K48" s="195"/>
      <c r="L48" s="77">
        <f>M48+O48</f>
        <v>11318</v>
      </c>
      <c r="M48" s="77">
        <f>E48+I48</f>
        <v>11318</v>
      </c>
      <c r="N48" s="77">
        <f>F48+J48</f>
        <v>7872</v>
      </c>
      <c r="O48" s="77">
        <f>G48+K48</f>
        <v>0</v>
      </c>
    </row>
    <row r="49" spans="1:15" ht="39" x14ac:dyDescent="0.25">
      <c r="A49" s="79"/>
      <c r="B49" s="80" t="s">
        <v>237</v>
      </c>
      <c r="C49" s="20" t="s">
        <v>25</v>
      </c>
      <c r="D49" s="191">
        <f>E49+G49</f>
        <v>885</v>
      </c>
      <c r="E49" s="191">
        <v>885</v>
      </c>
      <c r="F49" s="191">
        <v>602</v>
      </c>
      <c r="G49" s="191"/>
      <c r="H49" s="190">
        <f>I49+K49</f>
        <v>0</v>
      </c>
      <c r="I49" s="190"/>
      <c r="J49" s="190"/>
      <c r="K49" s="190"/>
      <c r="L49" s="8">
        <f>M49+O49</f>
        <v>885</v>
      </c>
      <c r="M49" s="8">
        <f>E49+H49</f>
        <v>885</v>
      </c>
      <c r="N49" s="8">
        <f>F49+I49</f>
        <v>602</v>
      </c>
      <c r="O49" s="8">
        <f>G49+J49</f>
        <v>0</v>
      </c>
    </row>
    <row r="50" spans="1:15" ht="15" customHeight="1" x14ac:dyDescent="0.25">
      <c r="A50" s="48" t="s">
        <v>82</v>
      </c>
      <c r="B50" s="19" t="s">
        <v>12</v>
      </c>
      <c r="C50" s="72"/>
      <c r="D50" s="242">
        <f>SUM(D52:D53)</f>
        <v>9006</v>
      </c>
      <c r="E50" s="242">
        <f>SUM(E52:E53)</f>
        <v>9006</v>
      </c>
      <c r="F50" s="242">
        <f>SUM(F52:F53)</f>
        <v>6145</v>
      </c>
      <c r="G50" s="242">
        <f>SUM(G52:G53)</f>
        <v>0</v>
      </c>
      <c r="H50" s="241">
        <f>SUM(H52:H53)</f>
        <v>758</v>
      </c>
      <c r="I50" s="241">
        <f>SUM(I52:I53)</f>
        <v>758</v>
      </c>
      <c r="J50" s="241">
        <f>SUM(J52:J53)</f>
        <v>589</v>
      </c>
      <c r="K50" s="241">
        <f>SUM(K52:K53)</f>
        <v>0</v>
      </c>
      <c r="L50" s="19">
        <f>SUM(L52:L53)</f>
        <v>9764</v>
      </c>
      <c r="M50" s="19">
        <f>SUM(M52:M53)</f>
        <v>9764</v>
      </c>
      <c r="N50" s="19">
        <f>SUM(N52:N53)</f>
        <v>6734</v>
      </c>
      <c r="O50" s="19">
        <f>SUM(O52:O53)</f>
        <v>0</v>
      </c>
    </row>
    <row r="51" spans="1:15" ht="15" customHeight="1" x14ac:dyDescent="0.25">
      <c r="A51" s="66"/>
      <c r="B51" s="73" t="s">
        <v>213</v>
      </c>
      <c r="C51" s="74"/>
      <c r="D51" s="242">
        <f>E51+G51</f>
        <v>0</v>
      </c>
      <c r="E51" s="242"/>
      <c r="F51" s="242"/>
      <c r="G51" s="242"/>
      <c r="H51" s="241">
        <f>I51+K51</f>
        <v>0</v>
      </c>
      <c r="I51" s="241"/>
      <c r="J51" s="241"/>
      <c r="K51" s="241"/>
      <c r="L51" s="19">
        <f>M51+O51</f>
        <v>0</v>
      </c>
      <c r="M51" s="19"/>
      <c r="N51" s="19"/>
      <c r="O51" s="19"/>
    </row>
    <row r="52" spans="1:15" ht="15" customHeight="1" x14ac:dyDescent="0.25">
      <c r="A52" s="66"/>
      <c r="B52" s="75" t="s">
        <v>234</v>
      </c>
      <c r="C52" s="76" t="s">
        <v>25</v>
      </c>
      <c r="D52" s="194">
        <f>E52+G52</f>
        <v>8379</v>
      </c>
      <c r="E52" s="194">
        <v>8379</v>
      </c>
      <c r="F52" s="194">
        <v>5666</v>
      </c>
      <c r="G52" s="194"/>
      <c r="H52" s="195">
        <f>I52+K52</f>
        <v>758</v>
      </c>
      <c r="I52" s="195">
        <v>758</v>
      </c>
      <c r="J52" s="195">
        <v>589</v>
      </c>
      <c r="K52" s="195"/>
      <c r="L52" s="77">
        <f>M52+O52</f>
        <v>9137</v>
      </c>
      <c r="M52" s="77">
        <f>E52+I52</f>
        <v>9137</v>
      </c>
      <c r="N52" s="77">
        <f>F52+J52</f>
        <v>6255</v>
      </c>
      <c r="O52" s="77">
        <f>G52+K52</f>
        <v>0</v>
      </c>
    </row>
    <row r="53" spans="1:15" ht="39" x14ac:dyDescent="0.25">
      <c r="A53" s="66"/>
      <c r="B53" s="78" t="s">
        <v>237</v>
      </c>
      <c r="C53" s="20" t="s">
        <v>25</v>
      </c>
      <c r="D53" s="191">
        <f>E53+G53</f>
        <v>627</v>
      </c>
      <c r="E53" s="191">
        <v>627</v>
      </c>
      <c r="F53" s="191">
        <v>479</v>
      </c>
      <c r="G53" s="191"/>
      <c r="H53" s="190">
        <f>I53+K53</f>
        <v>0</v>
      </c>
      <c r="I53" s="190"/>
      <c r="J53" s="190"/>
      <c r="K53" s="190"/>
      <c r="L53" s="8">
        <f>M53+O53</f>
        <v>627</v>
      </c>
      <c r="M53" s="8">
        <f>E53+H53</f>
        <v>627</v>
      </c>
      <c r="N53" s="8">
        <f>F53+I53</f>
        <v>479</v>
      </c>
      <c r="O53" s="8">
        <f>G53+J53</f>
        <v>0</v>
      </c>
    </row>
    <row r="54" spans="1:15" ht="15" customHeight="1" x14ac:dyDescent="0.25">
      <c r="A54" s="48" t="s">
        <v>83</v>
      </c>
      <c r="B54" s="19" t="s">
        <v>13</v>
      </c>
      <c r="C54" s="72"/>
      <c r="D54" s="242">
        <f>SUM(D56:D57)</f>
        <v>11991</v>
      </c>
      <c r="E54" s="242">
        <f>SUM(E56:E57)</f>
        <v>11991</v>
      </c>
      <c r="F54" s="242">
        <f>SUM(F56:F57)</f>
        <v>8464</v>
      </c>
      <c r="G54" s="242">
        <f>SUM(G56:G57)</f>
        <v>0</v>
      </c>
      <c r="H54" s="241">
        <f>SUM(H56:H57)</f>
        <v>128</v>
      </c>
      <c r="I54" s="241">
        <f>SUM(I56:I57)</f>
        <v>128</v>
      </c>
      <c r="J54" s="241">
        <f>SUM(J56:J57)</f>
        <v>110</v>
      </c>
      <c r="K54" s="241">
        <f>SUM(K56:K57)</f>
        <v>0</v>
      </c>
      <c r="L54" s="19">
        <f>SUM(L56:L57)</f>
        <v>12119</v>
      </c>
      <c r="M54" s="19">
        <f>SUM(M56:M57)</f>
        <v>12119</v>
      </c>
      <c r="N54" s="19">
        <f>SUM(N56:N57)</f>
        <v>8574</v>
      </c>
      <c r="O54" s="19">
        <f>SUM(O56:O57)</f>
        <v>0</v>
      </c>
    </row>
    <row r="55" spans="1:15" ht="15" customHeight="1" x14ac:dyDescent="0.25">
      <c r="A55" s="66"/>
      <c r="B55" s="73" t="s">
        <v>213</v>
      </c>
      <c r="C55" s="74"/>
      <c r="D55" s="242">
        <f>E55+G55</f>
        <v>0</v>
      </c>
      <c r="E55" s="242"/>
      <c r="F55" s="242"/>
      <c r="G55" s="242"/>
      <c r="H55" s="241">
        <f>I55+K55</f>
        <v>0</v>
      </c>
      <c r="I55" s="241"/>
      <c r="J55" s="241"/>
      <c r="K55" s="241"/>
      <c r="L55" s="19">
        <f>M55+O55</f>
        <v>0</v>
      </c>
      <c r="M55" s="19"/>
      <c r="N55" s="19"/>
      <c r="O55" s="19"/>
    </row>
    <row r="56" spans="1:15" ht="15" customHeight="1" x14ac:dyDescent="0.25">
      <c r="A56" s="66"/>
      <c r="B56" s="75" t="s">
        <v>234</v>
      </c>
      <c r="C56" s="76" t="s">
        <v>25</v>
      </c>
      <c r="D56" s="194">
        <f>E56+G56</f>
        <v>11123</v>
      </c>
      <c r="E56" s="194">
        <v>11123</v>
      </c>
      <c r="F56" s="194">
        <v>7875</v>
      </c>
      <c r="G56" s="194"/>
      <c r="H56" s="195">
        <f>I56+K56</f>
        <v>128</v>
      </c>
      <c r="I56" s="195">
        <v>128</v>
      </c>
      <c r="J56" s="195">
        <v>110</v>
      </c>
      <c r="K56" s="195"/>
      <c r="L56" s="77">
        <f>M56+O56</f>
        <v>11251</v>
      </c>
      <c r="M56" s="77">
        <f>E56+I56</f>
        <v>11251</v>
      </c>
      <c r="N56" s="77">
        <f>F56+J56</f>
        <v>7985</v>
      </c>
      <c r="O56" s="77">
        <f>G56+K56</f>
        <v>0</v>
      </c>
    </row>
    <row r="57" spans="1:15" ht="39" x14ac:dyDescent="0.25">
      <c r="A57" s="66"/>
      <c r="B57" s="78" t="s">
        <v>237</v>
      </c>
      <c r="C57" s="20" t="s">
        <v>25</v>
      </c>
      <c r="D57" s="191">
        <f>E57+G57</f>
        <v>868</v>
      </c>
      <c r="E57" s="191">
        <v>868</v>
      </c>
      <c r="F57" s="191">
        <v>589</v>
      </c>
      <c r="G57" s="191"/>
      <c r="H57" s="190">
        <f>I57+K57</f>
        <v>0</v>
      </c>
      <c r="I57" s="190"/>
      <c r="J57" s="190"/>
      <c r="K57" s="190"/>
      <c r="L57" s="8">
        <f>M57+O57</f>
        <v>868</v>
      </c>
      <c r="M57" s="8">
        <f>E57+H57</f>
        <v>868</v>
      </c>
      <c r="N57" s="8">
        <f>F57+I57</f>
        <v>589</v>
      </c>
      <c r="O57" s="8">
        <f>G57+J57</f>
        <v>0</v>
      </c>
    </row>
    <row r="58" spans="1:15" ht="15" customHeight="1" x14ac:dyDescent="0.25">
      <c r="A58" s="48" t="s">
        <v>84</v>
      </c>
      <c r="B58" s="19" t="s">
        <v>14</v>
      </c>
      <c r="C58" s="72"/>
      <c r="D58" s="242">
        <f>SUM(D60:D61)</f>
        <v>9438</v>
      </c>
      <c r="E58" s="242">
        <f>SUM(E60:E61)</f>
        <v>9438</v>
      </c>
      <c r="F58" s="242">
        <f>SUM(F60:F61)</f>
        <v>6465</v>
      </c>
      <c r="G58" s="242">
        <f>SUM(G60:G61)</f>
        <v>0</v>
      </c>
      <c r="H58" s="241">
        <f>SUM(H60:H61)</f>
        <v>370</v>
      </c>
      <c r="I58" s="241">
        <f>SUM(I60:I61)</f>
        <v>370</v>
      </c>
      <c r="J58" s="241">
        <f>SUM(J60:J61)</f>
        <v>282</v>
      </c>
      <c r="K58" s="241">
        <f>SUM(K60:K61)</f>
        <v>0</v>
      </c>
      <c r="L58" s="19">
        <f>SUM(L60:L61)</f>
        <v>9808</v>
      </c>
      <c r="M58" s="19">
        <f>SUM(M60:M61)</f>
        <v>9808</v>
      </c>
      <c r="N58" s="19">
        <f>SUM(N60:N61)</f>
        <v>6747</v>
      </c>
      <c r="O58" s="19">
        <f>SUM(O60:O61)</f>
        <v>0</v>
      </c>
    </row>
    <row r="59" spans="1:15" ht="15" customHeight="1" x14ac:dyDescent="0.25">
      <c r="A59" s="66"/>
      <c r="B59" s="73" t="s">
        <v>213</v>
      </c>
      <c r="C59" s="74"/>
      <c r="D59" s="242">
        <f>E59+G59</f>
        <v>0</v>
      </c>
      <c r="E59" s="242"/>
      <c r="F59" s="242"/>
      <c r="G59" s="242"/>
      <c r="H59" s="241">
        <f>I59+K59</f>
        <v>0</v>
      </c>
      <c r="I59" s="241"/>
      <c r="J59" s="241"/>
      <c r="K59" s="241"/>
      <c r="L59" s="19">
        <f>M59+O59</f>
        <v>0</v>
      </c>
      <c r="M59" s="19"/>
      <c r="N59" s="19"/>
      <c r="O59" s="19"/>
    </row>
    <row r="60" spans="1:15" ht="15" customHeight="1" x14ac:dyDescent="0.25">
      <c r="A60" s="66"/>
      <c r="B60" s="75" t="s">
        <v>234</v>
      </c>
      <c r="C60" s="76" t="s">
        <v>25</v>
      </c>
      <c r="D60" s="194">
        <f>E60+G60</f>
        <v>8835</v>
      </c>
      <c r="E60" s="194">
        <v>8835</v>
      </c>
      <c r="F60" s="194">
        <v>6005</v>
      </c>
      <c r="G60" s="194"/>
      <c r="H60" s="195">
        <f>I60+K60</f>
        <v>370</v>
      </c>
      <c r="I60" s="195">
        <v>370</v>
      </c>
      <c r="J60" s="195">
        <v>282</v>
      </c>
      <c r="K60" s="195"/>
      <c r="L60" s="77">
        <f>M60+O60</f>
        <v>9205</v>
      </c>
      <c r="M60" s="77">
        <f>E60+I60</f>
        <v>9205</v>
      </c>
      <c r="N60" s="77">
        <f>F60+J60</f>
        <v>6287</v>
      </c>
      <c r="O60" s="77">
        <f>G60+K60</f>
        <v>0</v>
      </c>
    </row>
    <row r="61" spans="1:15" ht="39" x14ac:dyDescent="0.25">
      <c r="A61" s="66"/>
      <c r="B61" s="78" t="s">
        <v>237</v>
      </c>
      <c r="C61" s="20" t="s">
        <v>25</v>
      </c>
      <c r="D61" s="191">
        <f>E61+G61</f>
        <v>603</v>
      </c>
      <c r="E61" s="191">
        <v>603</v>
      </c>
      <c r="F61" s="191">
        <v>460</v>
      </c>
      <c r="G61" s="191"/>
      <c r="H61" s="190">
        <f>I61+K61</f>
        <v>0</v>
      </c>
      <c r="I61" s="190"/>
      <c r="J61" s="190"/>
      <c r="K61" s="190"/>
      <c r="L61" s="8">
        <f>M61+O61</f>
        <v>603</v>
      </c>
      <c r="M61" s="8">
        <f>E61+H61</f>
        <v>603</v>
      </c>
      <c r="N61" s="8">
        <f>F61+I61</f>
        <v>460</v>
      </c>
      <c r="O61" s="8">
        <f>G61+J61</f>
        <v>0</v>
      </c>
    </row>
    <row r="62" spans="1:15" ht="15" customHeight="1" x14ac:dyDescent="0.25">
      <c r="A62" s="48" t="s">
        <v>85</v>
      </c>
      <c r="B62" s="19" t="s">
        <v>15</v>
      </c>
      <c r="C62" s="72"/>
      <c r="D62" s="242">
        <f>SUM(D64:D65)</f>
        <v>11407</v>
      </c>
      <c r="E62" s="242">
        <f>SUM(E64:E65)</f>
        <v>11407</v>
      </c>
      <c r="F62" s="242">
        <f>SUM(F64:F65)</f>
        <v>8051</v>
      </c>
      <c r="G62" s="242">
        <f>SUM(G64:G65)</f>
        <v>0</v>
      </c>
      <c r="H62" s="241">
        <f>SUM(H64:H65)</f>
        <v>498</v>
      </c>
      <c r="I62" s="241">
        <f>SUM(I64:I65)</f>
        <v>498</v>
      </c>
      <c r="J62" s="241">
        <f>SUM(J64:J65)</f>
        <v>380</v>
      </c>
      <c r="K62" s="241">
        <f>SUM(K64:K65)</f>
        <v>0</v>
      </c>
      <c r="L62" s="19">
        <f>SUM(L64:L65)</f>
        <v>11905</v>
      </c>
      <c r="M62" s="19">
        <f>SUM(M64:M65)</f>
        <v>11905</v>
      </c>
      <c r="N62" s="19">
        <f>SUM(N64:N65)</f>
        <v>8431</v>
      </c>
      <c r="O62" s="19">
        <f>SUM(O64:O65)</f>
        <v>0</v>
      </c>
    </row>
    <row r="63" spans="1:15" ht="15" customHeight="1" x14ac:dyDescent="0.25">
      <c r="A63" s="66"/>
      <c r="B63" s="73" t="s">
        <v>213</v>
      </c>
      <c r="C63" s="74"/>
      <c r="D63" s="242">
        <f>E63+G63</f>
        <v>0</v>
      </c>
      <c r="E63" s="242"/>
      <c r="F63" s="242"/>
      <c r="G63" s="242"/>
      <c r="H63" s="241">
        <f>I63+K63</f>
        <v>0</v>
      </c>
      <c r="I63" s="241"/>
      <c r="J63" s="241"/>
      <c r="K63" s="241"/>
      <c r="L63" s="19">
        <f>M63+O63</f>
        <v>0</v>
      </c>
      <c r="M63" s="19"/>
      <c r="N63" s="19"/>
      <c r="O63" s="19"/>
    </row>
    <row r="64" spans="1:15" ht="15" customHeight="1" x14ac:dyDescent="0.25">
      <c r="A64" s="66"/>
      <c r="B64" s="75" t="s">
        <v>234</v>
      </c>
      <c r="C64" s="76" t="s">
        <v>25</v>
      </c>
      <c r="D64" s="194">
        <f>E64+G64</f>
        <v>10731</v>
      </c>
      <c r="E64" s="194">
        <v>10731</v>
      </c>
      <c r="F64" s="194">
        <v>7535</v>
      </c>
      <c r="G64" s="194"/>
      <c r="H64" s="195">
        <f>I64+K64</f>
        <v>498</v>
      </c>
      <c r="I64" s="195">
        <v>498</v>
      </c>
      <c r="J64" s="195">
        <v>380</v>
      </c>
      <c r="K64" s="195"/>
      <c r="L64" s="77">
        <f>M64+O64</f>
        <v>11229</v>
      </c>
      <c r="M64" s="77">
        <f>E64+I64</f>
        <v>11229</v>
      </c>
      <c r="N64" s="77">
        <f>F64+J64</f>
        <v>7915</v>
      </c>
      <c r="O64" s="77">
        <f>G64+K64</f>
        <v>0</v>
      </c>
    </row>
    <row r="65" spans="1:15" ht="39" x14ac:dyDescent="0.25">
      <c r="A65" s="79"/>
      <c r="B65" s="78" t="s">
        <v>237</v>
      </c>
      <c r="C65" s="20" t="s">
        <v>25</v>
      </c>
      <c r="D65" s="191">
        <f>E65+G65</f>
        <v>676</v>
      </c>
      <c r="E65" s="191">
        <v>676</v>
      </c>
      <c r="F65" s="191">
        <v>516</v>
      </c>
      <c r="G65" s="191"/>
      <c r="H65" s="190">
        <f>I65+K65</f>
        <v>0</v>
      </c>
      <c r="I65" s="190"/>
      <c r="J65" s="190"/>
      <c r="K65" s="190"/>
      <c r="L65" s="8">
        <f>M65+O65</f>
        <v>676</v>
      </c>
      <c r="M65" s="8">
        <f>E65+H65</f>
        <v>676</v>
      </c>
      <c r="N65" s="8">
        <f>F65+I65</f>
        <v>516</v>
      </c>
      <c r="O65" s="8">
        <f>G65+J65</f>
        <v>0</v>
      </c>
    </row>
    <row r="66" spans="1:15" ht="15" customHeight="1" x14ac:dyDescent="0.25">
      <c r="A66" s="48" t="s">
        <v>86</v>
      </c>
      <c r="B66" s="19" t="s">
        <v>16</v>
      </c>
      <c r="C66" s="72"/>
      <c r="D66" s="242">
        <f>SUM(D68:D69)</f>
        <v>19620</v>
      </c>
      <c r="E66" s="242">
        <f>SUM(E68:E69)</f>
        <v>19620</v>
      </c>
      <c r="F66" s="242">
        <f>SUM(F68:F69)</f>
        <v>13164</v>
      </c>
      <c r="G66" s="242">
        <f>SUM(G68:G69)</f>
        <v>0</v>
      </c>
      <c r="H66" s="241">
        <f>SUM(H68:H69)</f>
        <v>0</v>
      </c>
      <c r="I66" s="241"/>
      <c r="J66" s="241"/>
      <c r="K66" s="241">
        <f>SUM(K68:K69)</f>
        <v>0</v>
      </c>
      <c r="L66" s="19">
        <f>SUM(L68:L69)</f>
        <v>19620</v>
      </c>
      <c r="M66" s="19">
        <f>SUM(M68:M69)</f>
        <v>19620</v>
      </c>
      <c r="N66" s="19">
        <f>SUM(N68:N69)</f>
        <v>13164</v>
      </c>
      <c r="O66" s="19">
        <f>SUM(O68:O69)</f>
        <v>0</v>
      </c>
    </row>
    <row r="67" spans="1:15" ht="15" customHeight="1" x14ac:dyDescent="0.25">
      <c r="A67" s="66"/>
      <c r="B67" s="73" t="s">
        <v>213</v>
      </c>
      <c r="C67" s="74"/>
      <c r="D67" s="242">
        <f>E67+G67</f>
        <v>0</v>
      </c>
      <c r="E67" s="242"/>
      <c r="F67" s="242"/>
      <c r="G67" s="242"/>
      <c r="H67" s="241">
        <f>I67+K67</f>
        <v>0</v>
      </c>
      <c r="I67" s="241"/>
      <c r="J67" s="241"/>
      <c r="K67" s="241"/>
      <c r="L67" s="19">
        <f>M67+O67</f>
        <v>0</v>
      </c>
      <c r="M67" s="19"/>
      <c r="N67" s="19"/>
      <c r="O67" s="19"/>
    </row>
    <row r="68" spans="1:15" ht="15" customHeight="1" x14ac:dyDescent="0.25">
      <c r="A68" s="66"/>
      <c r="B68" s="75" t="s">
        <v>234</v>
      </c>
      <c r="C68" s="76" t="s">
        <v>25</v>
      </c>
      <c r="D68" s="194">
        <f>E68+G68</f>
        <v>17716</v>
      </c>
      <c r="E68" s="194">
        <v>17716</v>
      </c>
      <c r="F68" s="194">
        <v>12059</v>
      </c>
      <c r="G68" s="194"/>
      <c r="H68" s="195">
        <f>I68+K68</f>
        <v>0</v>
      </c>
      <c r="I68" s="195"/>
      <c r="J68" s="195"/>
      <c r="K68" s="195"/>
      <c r="L68" s="77">
        <f>M68+O68</f>
        <v>17716</v>
      </c>
      <c r="M68" s="77">
        <f>E68+I68</f>
        <v>17716</v>
      </c>
      <c r="N68" s="77">
        <f>F68+J68</f>
        <v>12059</v>
      </c>
      <c r="O68" s="77">
        <f>G68+K68</f>
        <v>0</v>
      </c>
    </row>
    <row r="69" spans="1:15" ht="39" x14ac:dyDescent="0.25">
      <c r="A69" s="66"/>
      <c r="B69" s="78" t="s">
        <v>237</v>
      </c>
      <c r="C69" s="20" t="s">
        <v>25</v>
      </c>
      <c r="D69" s="191">
        <f>E69+G69</f>
        <v>1904</v>
      </c>
      <c r="E69" s="191">
        <v>1904</v>
      </c>
      <c r="F69" s="191">
        <v>1105</v>
      </c>
      <c r="G69" s="191"/>
      <c r="H69" s="190">
        <f>I69+K69</f>
        <v>0</v>
      </c>
      <c r="I69" s="190"/>
      <c r="J69" s="190"/>
      <c r="K69" s="190"/>
      <c r="L69" s="8">
        <f>M69+O69</f>
        <v>1904</v>
      </c>
      <c r="M69" s="8">
        <f>E69+H69</f>
        <v>1904</v>
      </c>
      <c r="N69" s="8">
        <f>F69+I69</f>
        <v>1105</v>
      </c>
      <c r="O69" s="8">
        <f>G69+J69</f>
        <v>0</v>
      </c>
    </row>
    <row r="70" spans="1:15" ht="15" customHeight="1" x14ac:dyDescent="0.25">
      <c r="A70" s="48" t="s">
        <v>87</v>
      </c>
      <c r="B70" s="19" t="s">
        <v>17</v>
      </c>
      <c r="C70" s="72"/>
      <c r="D70" s="242">
        <f>SUM(D72:D73)</f>
        <v>10595</v>
      </c>
      <c r="E70" s="242">
        <f>SUM(E72:E73)</f>
        <v>10595</v>
      </c>
      <c r="F70" s="242">
        <f>SUM(F72:F73)</f>
        <v>7449</v>
      </c>
      <c r="G70" s="242">
        <f>SUM(G72:G73)</f>
        <v>0</v>
      </c>
      <c r="H70" s="241">
        <f>SUM(H72:H73)</f>
        <v>-675</v>
      </c>
      <c r="I70" s="241">
        <f>SUM(I72:I73)</f>
        <v>-675</v>
      </c>
      <c r="J70" s="241">
        <f>SUM(J72:J73)</f>
        <v>-505</v>
      </c>
      <c r="K70" s="241">
        <f>SUM(K72:K73)</f>
        <v>0</v>
      </c>
      <c r="L70" s="19">
        <f>SUM(L72:L73)</f>
        <v>9920</v>
      </c>
      <c r="M70" s="19">
        <f>SUM(M72:M73)</f>
        <v>9920</v>
      </c>
      <c r="N70" s="19">
        <f>SUM(N72:N73)</f>
        <v>6944</v>
      </c>
      <c r="O70" s="19">
        <f>SUM(O72:O73)</f>
        <v>0</v>
      </c>
    </row>
    <row r="71" spans="1:15" ht="15" customHeight="1" x14ac:dyDescent="0.25">
      <c r="A71" s="66"/>
      <c r="B71" s="73" t="s">
        <v>213</v>
      </c>
      <c r="C71" s="74"/>
      <c r="D71" s="242">
        <f>E71+G71</f>
        <v>0</v>
      </c>
      <c r="E71" s="242"/>
      <c r="F71" s="242"/>
      <c r="G71" s="242"/>
      <c r="H71" s="241">
        <f>I71+K71</f>
        <v>0</v>
      </c>
      <c r="I71" s="241"/>
      <c r="J71" s="241"/>
      <c r="K71" s="241"/>
      <c r="L71" s="19">
        <f>M71+O71</f>
        <v>0</v>
      </c>
      <c r="M71" s="19"/>
      <c r="N71" s="19"/>
      <c r="O71" s="19"/>
    </row>
    <row r="72" spans="1:15" ht="15" customHeight="1" x14ac:dyDescent="0.25">
      <c r="A72" s="66"/>
      <c r="B72" s="75" t="s">
        <v>234</v>
      </c>
      <c r="C72" s="76" t="s">
        <v>25</v>
      </c>
      <c r="D72" s="194">
        <f>E72+G72</f>
        <v>10040</v>
      </c>
      <c r="E72" s="194">
        <v>10040</v>
      </c>
      <c r="F72" s="194">
        <v>7025</v>
      </c>
      <c r="G72" s="194"/>
      <c r="H72" s="195">
        <f>I72+K72</f>
        <v>-675</v>
      </c>
      <c r="I72" s="195">
        <v>-675</v>
      </c>
      <c r="J72" s="195">
        <v>-505</v>
      </c>
      <c r="K72" s="195"/>
      <c r="L72" s="77">
        <f>M72+O72</f>
        <v>9365</v>
      </c>
      <c r="M72" s="77">
        <f>E72+I72</f>
        <v>9365</v>
      </c>
      <c r="N72" s="77">
        <f>F72+J72</f>
        <v>6520</v>
      </c>
      <c r="O72" s="77">
        <f>G72+K72</f>
        <v>0</v>
      </c>
    </row>
    <row r="73" spans="1:15" ht="39" x14ac:dyDescent="0.25">
      <c r="A73" s="66"/>
      <c r="B73" s="78" t="s">
        <v>237</v>
      </c>
      <c r="C73" s="20" t="s">
        <v>25</v>
      </c>
      <c r="D73" s="191">
        <f>E73+G73</f>
        <v>555</v>
      </c>
      <c r="E73" s="191">
        <v>555</v>
      </c>
      <c r="F73" s="191">
        <v>424</v>
      </c>
      <c r="G73" s="191"/>
      <c r="H73" s="190">
        <f>I73+K73</f>
        <v>0</v>
      </c>
      <c r="I73" s="190"/>
      <c r="J73" s="190"/>
      <c r="K73" s="190"/>
      <c r="L73" s="8">
        <f>M73+O73</f>
        <v>555</v>
      </c>
      <c r="M73" s="8">
        <f>E73+H73</f>
        <v>555</v>
      </c>
      <c r="N73" s="8">
        <f>F73+I73</f>
        <v>424</v>
      </c>
      <c r="O73" s="8">
        <f>G73+J73</f>
        <v>0</v>
      </c>
    </row>
    <row r="74" spans="1:15" ht="15" customHeight="1" x14ac:dyDescent="0.25">
      <c r="A74" s="48" t="s">
        <v>88</v>
      </c>
      <c r="B74" s="19" t="s">
        <v>18</v>
      </c>
      <c r="C74" s="72"/>
      <c r="D74" s="242">
        <f>SUM(D76:D77)</f>
        <v>10376</v>
      </c>
      <c r="E74" s="242">
        <f>SUM(E76:E77)</f>
        <v>10376</v>
      </c>
      <c r="F74" s="242">
        <f>SUM(F76:F77)</f>
        <v>7356</v>
      </c>
      <c r="G74" s="242">
        <f>SUM(G76:G77)</f>
        <v>0</v>
      </c>
      <c r="H74" s="241">
        <f>SUM(H76:H77)</f>
        <v>454</v>
      </c>
      <c r="I74" s="241">
        <f>SUM(I76:I77)</f>
        <v>454</v>
      </c>
      <c r="J74" s="241">
        <f>SUM(J76:J77)</f>
        <v>346</v>
      </c>
      <c r="K74" s="241">
        <f>SUM(K76:K77)</f>
        <v>0</v>
      </c>
      <c r="L74" s="19">
        <f>SUM(L76:L77)</f>
        <v>10830</v>
      </c>
      <c r="M74" s="19">
        <f>SUM(M76:M77)</f>
        <v>10830</v>
      </c>
      <c r="N74" s="19">
        <f>SUM(N76:N77)</f>
        <v>7702</v>
      </c>
      <c r="O74" s="19">
        <f>SUM(O76:O77)</f>
        <v>0</v>
      </c>
    </row>
    <row r="75" spans="1:15" ht="15" customHeight="1" x14ac:dyDescent="0.25">
      <c r="A75" s="66"/>
      <c r="B75" s="73" t="s">
        <v>213</v>
      </c>
      <c r="C75" s="74"/>
      <c r="D75" s="242">
        <f>E75+G75</f>
        <v>0</v>
      </c>
      <c r="E75" s="242"/>
      <c r="F75" s="242"/>
      <c r="G75" s="242"/>
      <c r="H75" s="241">
        <f>I75+K75</f>
        <v>0</v>
      </c>
      <c r="I75" s="241"/>
      <c r="J75" s="241"/>
      <c r="K75" s="241"/>
      <c r="L75" s="19">
        <f>M75+O75</f>
        <v>0</v>
      </c>
      <c r="M75" s="19"/>
      <c r="N75" s="19"/>
      <c r="O75" s="19"/>
    </row>
    <row r="76" spans="1:15" ht="15" customHeight="1" x14ac:dyDescent="0.25">
      <c r="A76" s="66"/>
      <c r="B76" s="75" t="s">
        <v>234</v>
      </c>
      <c r="C76" s="76" t="s">
        <v>25</v>
      </c>
      <c r="D76" s="194">
        <f>E76+G76</f>
        <v>9942</v>
      </c>
      <c r="E76" s="194">
        <v>9942</v>
      </c>
      <c r="F76" s="194">
        <v>7025</v>
      </c>
      <c r="G76" s="194"/>
      <c r="H76" s="195">
        <f>I76+K76</f>
        <v>454</v>
      </c>
      <c r="I76" s="195">
        <v>454</v>
      </c>
      <c r="J76" s="195">
        <v>346</v>
      </c>
      <c r="K76" s="195"/>
      <c r="L76" s="77">
        <f>M76+O76</f>
        <v>10396</v>
      </c>
      <c r="M76" s="77">
        <f>E76+I76</f>
        <v>10396</v>
      </c>
      <c r="N76" s="77">
        <f>F76+J76</f>
        <v>7371</v>
      </c>
      <c r="O76" s="77">
        <f>G76+K76</f>
        <v>0</v>
      </c>
    </row>
    <row r="77" spans="1:15" ht="39" x14ac:dyDescent="0.25">
      <c r="A77" s="66"/>
      <c r="B77" s="78" t="s">
        <v>237</v>
      </c>
      <c r="C77" s="20" t="s">
        <v>25</v>
      </c>
      <c r="D77" s="191">
        <f>E77+G77</f>
        <v>434</v>
      </c>
      <c r="E77" s="191">
        <v>434</v>
      </c>
      <c r="F77" s="191">
        <v>331</v>
      </c>
      <c r="G77" s="191"/>
      <c r="H77" s="190">
        <f>I77+K77</f>
        <v>0</v>
      </c>
      <c r="I77" s="190"/>
      <c r="J77" s="190"/>
      <c r="K77" s="190"/>
      <c r="L77" s="8">
        <f>M77+O77</f>
        <v>434</v>
      </c>
      <c r="M77" s="8">
        <f>E77+H77</f>
        <v>434</v>
      </c>
      <c r="N77" s="8">
        <f>F77+I77</f>
        <v>331</v>
      </c>
      <c r="O77" s="8">
        <f>G77+J77</f>
        <v>0</v>
      </c>
    </row>
    <row r="78" spans="1:15" ht="15" customHeight="1" x14ac:dyDescent="0.25">
      <c r="A78" s="48" t="s">
        <v>89</v>
      </c>
      <c r="B78" s="19" t="s">
        <v>19</v>
      </c>
      <c r="C78" s="463" t="s">
        <v>25</v>
      </c>
      <c r="D78" s="240">
        <f>E78+G78</f>
        <v>4919</v>
      </c>
      <c r="E78" s="240">
        <v>4919</v>
      </c>
      <c r="F78" s="240">
        <v>2836</v>
      </c>
      <c r="G78" s="240">
        <f>SUM(G79:G79)</f>
        <v>0</v>
      </c>
      <c r="H78" s="239">
        <f>I78+K78</f>
        <v>0</v>
      </c>
      <c r="I78" s="239"/>
      <c r="J78" s="239"/>
      <c r="K78" s="239">
        <f>SUM(K79:K79)</f>
        <v>0</v>
      </c>
      <c r="L78" s="81">
        <f>M78+O78</f>
        <v>4919</v>
      </c>
      <c r="M78" s="81">
        <f>E78+I78</f>
        <v>4919</v>
      </c>
      <c r="N78" s="81">
        <f>F78+J78</f>
        <v>2836</v>
      </c>
      <c r="O78" s="81">
        <f>SUM(O79:O79)</f>
        <v>0</v>
      </c>
    </row>
    <row r="79" spans="1:15" ht="39" x14ac:dyDescent="0.25">
      <c r="A79" s="66"/>
      <c r="B79" s="80" t="s">
        <v>237</v>
      </c>
      <c r="C79" s="464"/>
      <c r="D79" s="238"/>
      <c r="E79" s="238"/>
      <c r="F79" s="238"/>
      <c r="G79" s="238"/>
      <c r="H79" s="237"/>
      <c r="I79" s="237"/>
      <c r="J79" s="237"/>
      <c r="K79" s="237"/>
      <c r="L79" s="82"/>
      <c r="M79" s="82"/>
      <c r="N79" s="82"/>
      <c r="O79" s="82"/>
    </row>
    <row r="80" spans="1:15" ht="15" customHeight="1" x14ac:dyDescent="0.25">
      <c r="A80" s="5" t="s">
        <v>90</v>
      </c>
      <c r="B80" s="47" t="s">
        <v>186</v>
      </c>
      <c r="C80" s="453" t="s">
        <v>21</v>
      </c>
      <c r="D80" s="240">
        <f>E80+G80</f>
        <v>320514</v>
      </c>
      <c r="E80" s="240">
        <v>320514</v>
      </c>
      <c r="F80" s="240">
        <v>222593</v>
      </c>
      <c r="G80" s="240"/>
      <c r="H80" s="239">
        <f>I80+K80</f>
        <v>0</v>
      </c>
      <c r="I80" s="239"/>
      <c r="J80" s="239">
        <v>-8000</v>
      </c>
      <c r="K80" s="239">
        <f>SUM(K81:K81)</f>
        <v>0</v>
      </c>
      <c r="L80" s="81">
        <f>M80+O80</f>
        <v>320514</v>
      </c>
      <c r="M80" s="81">
        <f>E80+I80</f>
        <v>320514</v>
      </c>
      <c r="N80" s="81">
        <f>F80+J80</f>
        <v>214593</v>
      </c>
      <c r="O80" s="81">
        <f>SUM(O81:O81)</f>
        <v>0</v>
      </c>
    </row>
    <row r="81" spans="1:15" ht="15" customHeight="1" x14ac:dyDescent="0.25">
      <c r="A81" s="83"/>
      <c r="B81" s="80" t="s">
        <v>239</v>
      </c>
      <c r="C81" s="454"/>
      <c r="D81" s="238"/>
      <c r="E81" s="238"/>
      <c r="F81" s="238"/>
      <c r="G81" s="238"/>
      <c r="H81" s="237"/>
      <c r="I81" s="237"/>
      <c r="J81" s="237"/>
      <c r="K81" s="237"/>
      <c r="L81" s="82"/>
      <c r="M81" s="82"/>
      <c r="N81" s="82"/>
      <c r="O81" s="82"/>
    </row>
    <row r="82" spans="1:15" ht="15.95" customHeight="1" x14ac:dyDescent="0.25">
      <c r="A82" s="13" t="s">
        <v>91</v>
      </c>
      <c r="B82" s="84" t="s">
        <v>190</v>
      </c>
      <c r="C82" s="14"/>
      <c r="D82" s="189">
        <f>D20+D38+D42+D46+D50+D54+D58+D62+D66+D70+D74+D78+D80</f>
        <v>850732</v>
      </c>
      <c r="E82" s="189">
        <f>E20+E38+E42+E46+E50+E54+E58+E62+E66+E70+E74+E78+E80</f>
        <v>850732</v>
      </c>
      <c r="F82" s="189">
        <f>F20+F38+F42+F46+F50+F54+F58+F62+F66+F70+F74+F78+F80</f>
        <v>543493</v>
      </c>
      <c r="G82" s="189">
        <f>G20+G38+G42+G46+G50+G54+G58+G62+G66+G70+G74+G78+G80</f>
        <v>0</v>
      </c>
      <c r="H82" s="188">
        <f>H20+H38+H42+H46+H50+H54+H58+H62+H66+H70+H74+H78+H80</f>
        <v>-3268</v>
      </c>
      <c r="I82" s="188">
        <f>I20+I38+I42+I46+I50+I54+I58+I62+I66+I70+I74+I78+I80</f>
        <v>-3268</v>
      </c>
      <c r="J82" s="188">
        <f>J20+J38+J42+J46+J50+J54+J58+J62+J66+J70+J74+J78+J80</f>
        <v>-8722</v>
      </c>
      <c r="K82" s="188">
        <f>K20+K38+K42+K46+K50+K54+K58+K62+K66+K70+K74+K78+K80</f>
        <v>0</v>
      </c>
      <c r="L82" s="1">
        <f>L20+L38+L42+L46+L50+L54+L58+L62+L66+L70+L74+L78+L80</f>
        <v>847464</v>
      </c>
      <c r="M82" s="1">
        <f>M20+M38+M42+M46+M50+M54+M58+M62+M66+M70+M74+M78+M80</f>
        <v>847464</v>
      </c>
      <c r="N82" s="1">
        <f>N20+N38+N42+N46+N50+N54+N58+N62+N66+N70+N74+N78+N80</f>
        <v>534771</v>
      </c>
      <c r="O82" s="1">
        <f>O20+O38+O42+O46+O50+O54+O58+O62+O66+O70+O74+O78+O80</f>
        <v>0</v>
      </c>
    </row>
    <row r="83" spans="1:15" ht="15.95" customHeight="1" x14ac:dyDescent="0.25">
      <c r="A83" s="11" t="s">
        <v>92</v>
      </c>
      <c r="B83" s="410" t="s">
        <v>69</v>
      </c>
      <c r="C83" s="411"/>
      <c r="D83" s="411"/>
      <c r="E83" s="411"/>
      <c r="F83" s="411"/>
      <c r="G83" s="411"/>
      <c r="H83" s="411"/>
      <c r="I83" s="411"/>
      <c r="J83" s="411"/>
      <c r="K83" s="411"/>
      <c r="L83" s="411"/>
      <c r="M83" s="411"/>
      <c r="N83" s="411"/>
      <c r="O83" s="412"/>
    </row>
    <row r="84" spans="1:15" ht="15" customHeight="1" x14ac:dyDescent="0.25">
      <c r="A84" s="460" t="s">
        <v>93</v>
      </c>
      <c r="B84" s="47" t="s">
        <v>77</v>
      </c>
      <c r="C84" s="249"/>
      <c r="D84" s="244">
        <f>SUM(D86:D87)</f>
        <v>148302</v>
      </c>
      <c r="E84" s="244">
        <f>SUM(E86:E87)</f>
        <v>148302</v>
      </c>
      <c r="F84" s="244">
        <f>SUM(F86:F87)</f>
        <v>80621</v>
      </c>
      <c r="G84" s="244">
        <f>SUM(G86:G87)</f>
        <v>0</v>
      </c>
      <c r="H84" s="243">
        <f>SUM(H86:H87)</f>
        <v>0</v>
      </c>
      <c r="I84" s="243">
        <f>SUM(I86:I87)</f>
        <v>0</v>
      </c>
      <c r="J84" s="243">
        <f>SUM(J86:J87)</f>
        <v>117</v>
      </c>
      <c r="K84" s="243">
        <f>SUM(K86:K87)</f>
        <v>0</v>
      </c>
      <c r="L84" s="47">
        <f>SUM(L86:L87)</f>
        <v>148302</v>
      </c>
      <c r="M84" s="47">
        <f>SUM(M86:M87)</f>
        <v>148302</v>
      </c>
      <c r="N84" s="47">
        <f>SUM(N86:N87)</f>
        <v>80738</v>
      </c>
      <c r="O84" s="47">
        <f>SUM(O86:O87)</f>
        <v>0</v>
      </c>
    </row>
    <row r="85" spans="1:15" ht="15" customHeight="1" x14ac:dyDescent="0.25">
      <c r="A85" s="461"/>
      <c r="B85" s="73" t="s">
        <v>213</v>
      </c>
      <c r="C85" s="74"/>
      <c r="D85" s="242">
        <f>E85+G85</f>
        <v>0</v>
      </c>
      <c r="E85" s="242"/>
      <c r="F85" s="242"/>
      <c r="G85" s="242"/>
      <c r="H85" s="241">
        <f>I85+K85</f>
        <v>0</v>
      </c>
      <c r="I85" s="241"/>
      <c r="J85" s="241"/>
      <c r="K85" s="241"/>
      <c r="L85" s="19">
        <f>M85+O85</f>
        <v>0</v>
      </c>
      <c r="M85" s="19"/>
      <c r="N85" s="19"/>
      <c r="O85" s="19"/>
    </row>
    <row r="86" spans="1:15" ht="29.25" customHeight="1" x14ac:dyDescent="0.25">
      <c r="A86" s="461"/>
      <c r="B86" s="75" t="s">
        <v>238</v>
      </c>
      <c r="C86" s="76" t="s">
        <v>34</v>
      </c>
      <c r="D86" s="194">
        <f>E86+G86</f>
        <v>77005</v>
      </c>
      <c r="E86" s="194">
        <v>77005</v>
      </c>
      <c r="F86" s="194">
        <v>47033</v>
      </c>
      <c r="G86" s="194"/>
      <c r="H86" s="195">
        <f>I86+K86</f>
        <v>0</v>
      </c>
      <c r="I86" s="195"/>
      <c r="J86" s="195">
        <v>69</v>
      </c>
      <c r="K86" s="195"/>
      <c r="L86" s="77">
        <f>M86+O86</f>
        <v>77005</v>
      </c>
      <c r="M86" s="514">
        <f>E86+I86</f>
        <v>77005</v>
      </c>
      <c r="N86" s="514">
        <f>F86+J86</f>
        <v>47102</v>
      </c>
      <c r="O86" s="81">
        <f>SUM(O87:O87)</f>
        <v>0</v>
      </c>
    </row>
    <row r="87" spans="1:15" ht="32.25" customHeight="1" x14ac:dyDescent="0.25">
      <c r="A87" s="462"/>
      <c r="B87" s="80" t="s">
        <v>427</v>
      </c>
      <c r="C87" s="20" t="s">
        <v>34</v>
      </c>
      <c r="D87" s="191">
        <f>E87+G87</f>
        <v>71297</v>
      </c>
      <c r="E87" s="191">
        <v>71297</v>
      </c>
      <c r="F87" s="191">
        <v>33588</v>
      </c>
      <c r="G87" s="191"/>
      <c r="H87" s="190">
        <f>I87+K87</f>
        <v>0</v>
      </c>
      <c r="I87" s="190"/>
      <c r="J87" s="190">
        <v>48</v>
      </c>
      <c r="K87" s="190"/>
      <c r="L87" s="8">
        <f>M87+O87</f>
        <v>71297</v>
      </c>
      <c r="M87" s="514">
        <f>E87+I87</f>
        <v>71297</v>
      </c>
      <c r="N87" s="514">
        <f>F87+J87</f>
        <v>33636</v>
      </c>
      <c r="O87" s="8">
        <f>G87</f>
        <v>0</v>
      </c>
    </row>
    <row r="88" spans="1:15" ht="15.75" customHeight="1" x14ac:dyDescent="0.25">
      <c r="A88" s="13" t="s">
        <v>94</v>
      </c>
      <c r="B88" s="85" t="s">
        <v>192</v>
      </c>
      <c r="C88" s="18"/>
      <c r="D88" s="189">
        <f>D84</f>
        <v>148302</v>
      </c>
      <c r="E88" s="189">
        <f>E84</f>
        <v>148302</v>
      </c>
      <c r="F88" s="189">
        <f>F84</f>
        <v>80621</v>
      </c>
      <c r="G88" s="189">
        <f>G84</f>
        <v>0</v>
      </c>
      <c r="H88" s="188">
        <f>H84</f>
        <v>0</v>
      </c>
      <c r="I88" s="188">
        <f>I84</f>
        <v>0</v>
      </c>
      <c r="J88" s="188">
        <f>J84</f>
        <v>117</v>
      </c>
      <c r="K88" s="188">
        <f>K84</f>
        <v>0</v>
      </c>
      <c r="L88" s="1">
        <f>L84</f>
        <v>148302</v>
      </c>
      <c r="M88" s="1">
        <f>M84</f>
        <v>148302</v>
      </c>
      <c r="N88" s="1">
        <f>N84</f>
        <v>80738</v>
      </c>
      <c r="O88" s="1">
        <f>O84</f>
        <v>0</v>
      </c>
    </row>
    <row r="89" spans="1:15" ht="15.95" customHeight="1" x14ac:dyDescent="0.25">
      <c r="A89" s="11" t="s">
        <v>95</v>
      </c>
      <c r="B89" s="410" t="s">
        <v>197</v>
      </c>
      <c r="C89" s="411"/>
      <c r="D89" s="411"/>
      <c r="E89" s="411"/>
      <c r="F89" s="411"/>
      <c r="G89" s="411"/>
      <c r="H89" s="411"/>
      <c r="I89" s="411"/>
      <c r="J89" s="411"/>
      <c r="K89" s="411"/>
      <c r="L89" s="411"/>
      <c r="M89" s="411"/>
      <c r="N89" s="411"/>
      <c r="O89" s="412"/>
    </row>
    <row r="90" spans="1:15" ht="15" customHeight="1" x14ac:dyDescent="0.25">
      <c r="A90" s="5" t="s">
        <v>96</v>
      </c>
      <c r="B90" s="12" t="s">
        <v>20</v>
      </c>
      <c r="C90" s="452" t="s">
        <v>25</v>
      </c>
      <c r="D90" s="248">
        <f>E90+G90</f>
        <v>201865</v>
      </c>
      <c r="E90" s="248">
        <v>201865</v>
      </c>
      <c r="F90" s="248">
        <f>SUM(F91:F91)</f>
        <v>0</v>
      </c>
      <c r="G90" s="248">
        <f>SUM(G91:G91)</f>
        <v>0</v>
      </c>
      <c r="H90" s="247">
        <f>I90+K90</f>
        <v>0</v>
      </c>
      <c r="I90" s="247"/>
      <c r="J90" s="247"/>
      <c r="K90" s="247">
        <f>SUM(K91:K91)</f>
        <v>0</v>
      </c>
      <c r="L90" s="246">
        <f>M90+O90</f>
        <v>201865</v>
      </c>
      <c r="M90" s="246">
        <v>201865</v>
      </c>
      <c r="N90" s="246">
        <f>SUM(N91:N91)</f>
        <v>0</v>
      </c>
      <c r="O90" s="246">
        <f>SUM(O91:O91)</f>
        <v>0</v>
      </c>
    </row>
    <row r="91" spans="1:15" ht="39" customHeight="1" x14ac:dyDescent="0.25">
      <c r="A91" s="83"/>
      <c r="B91" s="86" t="s">
        <v>241</v>
      </c>
      <c r="C91" s="451"/>
      <c r="D91" s="238"/>
      <c r="E91" s="238"/>
      <c r="F91" s="238"/>
      <c r="G91" s="238"/>
      <c r="H91" s="237"/>
      <c r="I91" s="237"/>
      <c r="J91" s="237"/>
      <c r="K91" s="237"/>
      <c r="L91" s="82"/>
      <c r="M91" s="82"/>
      <c r="N91" s="82"/>
      <c r="O91" s="82"/>
    </row>
    <row r="92" spans="1:15" ht="15" customHeight="1" x14ac:dyDescent="0.25">
      <c r="A92" s="48" t="s">
        <v>97</v>
      </c>
      <c r="B92" s="19" t="s">
        <v>7</v>
      </c>
      <c r="C92" s="450" t="s">
        <v>25</v>
      </c>
      <c r="D92" s="240">
        <f>E92+G92</f>
        <v>8110</v>
      </c>
      <c r="E92" s="240">
        <v>8110</v>
      </c>
      <c r="F92" s="240">
        <v>5786</v>
      </c>
      <c r="G92" s="240">
        <f>SUM(G93:G93)</f>
        <v>0</v>
      </c>
      <c r="H92" s="239">
        <f>I92+K92</f>
        <v>0</v>
      </c>
      <c r="I92" s="239"/>
      <c r="J92" s="239"/>
      <c r="K92" s="239">
        <f>SUM(K93:K93)</f>
        <v>0</v>
      </c>
      <c r="L92" s="81">
        <f>M92+O92</f>
        <v>8110</v>
      </c>
      <c r="M92" s="81">
        <f>E92+I92</f>
        <v>8110</v>
      </c>
      <c r="N92" s="81">
        <f>F92+J92</f>
        <v>5786</v>
      </c>
      <c r="O92" s="81">
        <f>G92+K92</f>
        <v>0</v>
      </c>
    </row>
    <row r="93" spans="1:15" ht="39" x14ac:dyDescent="0.25">
      <c r="A93" s="66"/>
      <c r="B93" s="78" t="s">
        <v>240</v>
      </c>
      <c r="C93" s="451"/>
      <c r="D93" s="238"/>
      <c r="E93" s="238"/>
      <c r="F93" s="238"/>
      <c r="G93" s="238"/>
      <c r="H93" s="237"/>
      <c r="I93" s="237"/>
      <c r="J93" s="237"/>
      <c r="K93" s="237"/>
      <c r="L93" s="82"/>
      <c r="M93" s="82"/>
      <c r="N93" s="82"/>
      <c r="O93" s="82"/>
    </row>
    <row r="94" spans="1:15" ht="15" customHeight="1" x14ac:dyDescent="0.25">
      <c r="A94" s="48" t="s">
        <v>98</v>
      </c>
      <c r="B94" s="19" t="s">
        <v>10</v>
      </c>
      <c r="C94" s="450" t="s">
        <v>25</v>
      </c>
      <c r="D94" s="240">
        <f>E94+G94</f>
        <v>8110</v>
      </c>
      <c r="E94" s="240">
        <v>8110</v>
      </c>
      <c r="F94" s="240">
        <v>5786</v>
      </c>
      <c r="G94" s="240">
        <f>SUM(G95:G95)</f>
        <v>0</v>
      </c>
      <c r="H94" s="239">
        <f>I94+K94</f>
        <v>0</v>
      </c>
      <c r="I94" s="239"/>
      <c r="J94" s="239"/>
      <c r="K94" s="239">
        <f>SUM(K95:K95)</f>
        <v>0</v>
      </c>
      <c r="L94" s="81">
        <f>M94+O94</f>
        <v>8110</v>
      </c>
      <c r="M94" s="81">
        <f>E94+I94</f>
        <v>8110</v>
      </c>
      <c r="N94" s="81">
        <f>F94+J94</f>
        <v>5786</v>
      </c>
      <c r="O94" s="81">
        <f>G94+K94</f>
        <v>0</v>
      </c>
    </row>
    <row r="95" spans="1:15" ht="39" x14ac:dyDescent="0.25">
      <c r="A95" s="66"/>
      <c r="B95" s="78" t="s">
        <v>240</v>
      </c>
      <c r="C95" s="451"/>
      <c r="D95" s="238"/>
      <c r="E95" s="238"/>
      <c r="F95" s="238"/>
      <c r="G95" s="238"/>
      <c r="H95" s="237"/>
      <c r="I95" s="237"/>
      <c r="J95" s="237"/>
      <c r="K95" s="237"/>
      <c r="L95" s="82"/>
      <c r="M95" s="82"/>
      <c r="N95" s="82"/>
      <c r="O95" s="82"/>
    </row>
    <row r="96" spans="1:15" ht="15" customHeight="1" x14ac:dyDescent="0.25">
      <c r="A96" s="48" t="s">
        <v>99</v>
      </c>
      <c r="B96" s="19" t="s">
        <v>11</v>
      </c>
      <c r="C96" s="450" t="s">
        <v>25</v>
      </c>
      <c r="D96" s="240">
        <f>E96+G96</f>
        <v>13529</v>
      </c>
      <c r="E96" s="240">
        <v>13529</v>
      </c>
      <c r="F96" s="240">
        <v>9653</v>
      </c>
      <c r="G96" s="240">
        <f>SUM(G97:G97)</f>
        <v>0</v>
      </c>
      <c r="H96" s="239">
        <f>I96+K96</f>
        <v>0</v>
      </c>
      <c r="I96" s="239"/>
      <c r="J96" s="239"/>
      <c r="K96" s="239">
        <f>SUM(K97:K97)</f>
        <v>0</v>
      </c>
      <c r="L96" s="81">
        <f>M96+O96</f>
        <v>13529</v>
      </c>
      <c r="M96" s="81">
        <f>E96+I96</f>
        <v>13529</v>
      </c>
      <c r="N96" s="81">
        <f>F96+J96</f>
        <v>9653</v>
      </c>
      <c r="O96" s="81">
        <f>G96+K96</f>
        <v>0</v>
      </c>
    </row>
    <row r="97" spans="1:15" ht="39" x14ac:dyDescent="0.25">
      <c r="A97" s="66"/>
      <c r="B97" s="78" t="s">
        <v>240</v>
      </c>
      <c r="C97" s="451"/>
      <c r="D97" s="238"/>
      <c r="E97" s="238"/>
      <c r="F97" s="238"/>
      <c r="G97" s="238"/>
      <c r="H97" s="237"/>
      <c r="I97" s="237"/>
      <c r="J97" s="237"/>
      <c r="K97" s="237"/>
      <c r="L97" s="82"/>
      <c r="M97" s="82"/>
      <c r="N97" s="82"/>
      <c r="O97" s="82"/>
    </row>
    <row r="98" spans="1:15" ht="15" customHeight="1" x14ac:dyDescent="0.25">
      <c r="A98" s="48" t="s">
        <v>100</v>
      </c>
      <c r="B98" s="19" t="s">
        <v>12</v>
      </c>
      <c r="C98" s="450" t="s">
        <v>25</v>
      </c>
      <c r="D98" s="240">
        <f>E98+G98</f>
        <v>9584</v>
      </c>
      <c r="E98" s="240">
        <v>9584</v>
      </c>
      <c r="F98" s="240">
        <v>6838</v>
      </c>
      <c r="G98" s="240">
        <f>SUM(G99:G99)</f>
        <v>0</v>
      </c>
      <c r="H98" s="239">
        <f>I98+K98</f>
        <v>0</v>
      </c>
      <c r="I98" s="239"/>
      <c r="J98" s="239"/>
      <c r="K98" s="239">
        <f>SUM(K99:K99)</f>
        <v>0</v>
      </c>
      <c r="L98" s="81">
        <f>M98+O98</f>
        <v>9584</v>
      </c>
      <c r="M98" s="81">
        <f>E98+I98</f>
        <v>9584</v>
      </c>
      <c r="N98" s="81">
        <f>F98+J98</f>
        <v>6838</v>
      </c>
      <c r="O98" s="81">
        <f>G98+K98</f>
        <v>0</v>
      </c>
    </row>
    <row r="99" spans="1:15" ht="39" x14ac:dyDescent="0.25">
      <c r="A99" s="66"/>
      <c r="B99" s="78" t="s">
        <v>240</v>
      </c>
      <c r="C99" s="451"/>
      <c r="D99" s="238"/>
      <c r="E99" s="238"/>
      <c r="F99" s="238"/>
      <c r="G99" s="238"/>
      <c r="H99" s="237"/>
      <c r="I99" s="237"/>
      <c r="J99" s="237"/>
      <c r="K99" s="237"/>
      <c r="L99" s="82"/>
      <c r="M99" s="82"/>
      <c r="N99" s="82"/>
      <c r="O99" s="82"/>
    </row>
    <row r="100" spans="1:15" ht="15" customHeight="1" x14ac:dyDescent="0.25">
      <c r="A100" s="48" t="s">
        <v>101</v>
      </c>
      <c r="B100" s="19" t="s">
        <v>68</v>
      </c>
      <c r="C100" s="450" t="s">
        <v>25</v>
      </c>
      <c r="D100" s="240">
        <f>E100+G100</f>
        <v>13270</v>
      </c>
      <c r="E100" s="240">
        <v>13270</v>
      </c>
      <c r="F100" s="240">
        <v>8417</v>
      </c>
      <c r="G100" s="240">
        <f>SUM(G101:G101)</f>
        <v>0</v>
      </c>
      <c r="H100" s="239">
        <f>I100+K100</f>
        <v>0</v>
      </c>
      <c r="I100" s="239"/>
      <c r="J100" s="239"/>
      <c r="K100" s="239">
        <f>SUM(K101:K101)</f>
        <v>0</v>
      </c>
      <c r="L100" s="81">
        <f>M100+O100</f>
        <v>13270</v>
      </c>
      <c r="M100" s="81">
        <f>E100+I100</f>
        <v>13270</v>
      </c>
      <c r="N100" s="81">
        <f>F100+J100</f>
        <v>8417</v>
      </c>
      <c r="O100" s="81">
        <f>G100+K100</f>
        <v>0</v>
      </c>
    </row>
    <row r="101" spans="1:15" ht="39" x14ac:dyDescent="0.25">
      <c r="A101" s="66"/>
      <c r="B101" s="78" t="s">
        <v>240</v>
      </c>
      <c r="C101" s="451"/>
      <c r="D101" s="238"/>
      <c r="E101" s="238"/>
      <c r="F101" s="238"/>
      <c r="G101" s="238"/>
      <c r="H101" s="237"/>
      <c r="I101" s="237"/>
      <c r="J101" s="237"/>
      <c r="K101" s="237"/>
      <c r="L101" s="82"/>
      <c r="M101" s="82"/>
      <c r="N101" s="82"/>
      <c r="O101" s="82"/>
    </row>
    <row r="102" spans="1:15" ht="15" customHeight="1" x14ac:dyDescent="0.25">
      <c r="A102" s="48" t="s">
        <v>102</v>
      </c>
      <c r="B102" s="19" t="s">
        <v>14</v>
      </c>
      <c r="C102" s="450" t="s">
        <v>25</v>
      </c>
      <c r="D102" s="240">
        <f>E102+G102</f>
        <v>9215</v>
      </c>
      <c r="E102" s="240">
        <v>9215</v>
      </c>
      <c r="F102" s="240">
        <v>6575</v>
      </c>
      <c r="G102" s="240">
        <f>SUM(G103:G103)</f>
        <v>0</v>
      </c>
      <c r="H102" s="239">
        <f>I102+K102</f>
        <v>0</v>
      </c>
      <c r="I102" s="239"/>
      <c r="J102" s="239"/>
      <c r="K102" s="239">
        <f>SUM(K103:K103)</f>
        <v>0</v>
      </c>
      <c r="L102" s="81">
        <f>M102+O102</f>
        <v>9215</v>
      </c>
      <c r="M102" s="81">
        <f>E102+I102</f>
        <v>9215</v>
      </c>
      <c r="N102" s="81">
        <f>F102+J102</f>
        <v>6575</v>
      </c>
      <c r="O102" s="81">
        <f>G102+K102</f>
        <v>0</v>
      </c>
    </row>
    <row r="103" spans="1:15" ht="39" x14ac:dyDescent="0.25">
      <c r="A103" s="66"/>
      <c r="B103" s="78" t="s">
        <v>240</v>
      </c>
      <c r="C103" s="451"/>
      <c r="D103" s="238"/>
      <c r="E103" s="238"/>
      <c r="F103" s="238"/>
      <c r="G103" s="238"/>
      <c r="H103" s="237"/>
      <c r="I103" s="237"/>
      <c r="J103" s="237"/>
      <c r="K103" s="237"/>
      <c r="L103" s="82"/>
      <c r="M103" s="82"/>
      <c r="N103" s="82"/>
      <c r="O103" s="82"/>
    </row>
    <row r="104" spans="1:15" ht="15" customHeight="1" x14ac:dyDescent="0.25">
      <c r="A104" s="48" t="s">
        <v>103</v>
      </c>
      <c r="B104" s="19" t="s">
        <v>15</v>
      </c>
      <c r="C104" s="450" t="s">
        <v>25</v>
      </c>
      <c r="D104" s="240">
        <f>E104+G104</f>
        <v>10327</v>
      </c>
      <c r="E104" s="240">
        <v>10327</v>
      </c>
      <c r="F104" s="240">
        <v>7368</v>
      </c>
      <c r="G104" s="240">
        <f>SUM(G105:G105)</f>
        <v>0</v>
      </c>
      <c r="H104" s="239">
        <f>I104+K104</f>
        <v>0</v>
      </c>
      <c r="I104" s="239"/>
      <c r="J104" s="239"/>
      <c r="K104" s="239">
        <f>SUM(K105:K105)</f>
        <v>0</v>
      </c>
      <c r="L104" s="81">
        <f>M104+O104</f>
        <v>10327</v>
      </c>
      <c r="M104" s="81">
        <f>E104+I104</f>
        <v>10327</v>
      </c>
      <c r="N104" s="81">
        <f>F104+J104</f>
        <v>7368</v>
      </c>
      <c r="O104" s="81">
        <f>G104+K104</f>
        <v>0</v>
      </c>
    </row>
    <row r="105" spans="1:15" ht="39" x14ac:dyDescent="0.25">
      <c r="A105" s="66"/>
      <c r="B105" s="78" t="s">
        <v>240</v>
      </c>
      <c r="C105" s="451"/>
      <c r="D105" s="238"/>
      <c r="E105" s="238"/>
      <c r="F105" s="238"/>
      <c r="G105" s="238"/>
      <c r="H105" s="237"/>
      <c r="I105" s="237"/>
      <c r="J105" s="237"/>
      <c r="K105" s="237"/>
      <c r="L105" s="82"/>
      <c r="M105" s="82"/>
      <c r="N105" s="82"/>
      <c r="O105" s="82"/>
    </row>
    <row r="106" spans="1:15" ht="15" customHeight="1" x14ac:dyDescent="0.25">
      <c r="A106" s="48" t="s">
        <v>104</v>
      </c>
      <c r="B106" s="19" t="s">
        <v>16</v>
      </c>
      <c r="C106" s="450" t="s">
        <v>25</v>
      </c>
      <c r="D106" s="240">
        <f>E106+G106</f>
        <v>29119</v>
      </c>
      <c r="E106" s="240">
        <v>29119</v>
      </c>
      <c r="F106" s="240">
        <v>20778</v>
      </c>
      <c r="G106" s="240">
        <f>SUM(G107:G107)</f>
        <v>0</v>
      </c>
      <c r="H106" s="239">
        <f>I106+K106</f>
        <v>0</v>
      </c>
      <c r="I106" s="239"/>
      <c r="J106" s="239"/>
      <c r="K106" s="239">
        <f>SUM(K107:K107)</f>
        <v>0</v>
      </c>
      <c r="L106" s="81">
        <f>M106+O106</f>
        <v>29119</v>
      </c>
      <c r="M106" s="81">
        <f>E106+I106</f>
        <v>29119</v>
      </c>
      <c r="N106" s="81">
        <f>F106+J106</f>
        <v>20778</v>
      </c>
      <c r="O106" s="81">
        <f>G106+K106</f>
        <v>0</v>
      </c>
    </row>
    <row r="107" spans="1:15" ht="39" x14ac:dyDescent="0.25">
      <c r="A107" s="66"/>
      <c r="B107" s="78" t="s">
        <v>240</v>
      </c>
      <c r="C107" s="451"/>
      <c r="D107" s="238"/>
      <c r="E107" s="238"/>
      <c r="F107" s="238"/>
      <c r="G107" s="238"/>
      <c r="H107" s="237"/>
      <c r="I107" s="237"/>
      <c r="J107" s="237"/>
      <c r="K107" s="237"/>
      <c r="L107" s="82"/>
      <c r="M107" s="82"/>
      <c r="N107" s="82"/>
      <c r="O107" s="82"/>
    </row>
    <row r="108" spans="1:15" ht="15" customHeight="1" x14ac:dyDescent="0.25">
      <c r="A108" s="48" t="s">
        <v>105</v>
      </c>
      <c r="B108" s="19" t="s">
        <v>17</v>
      </c>
      <c r="C108" s="450" t="s">
        <v>25</v>
      </c>
      <c r="D108" s="240">
        <f>E108+G108</f>
        <v>8478</v>
      </c>
      <c r="E108" s="240">
        <v>8478</v>
      </c>
      <c r="F108" s="240">
        <v>6049</v>
      </c>
      <c r="G108" s="240">
        <f>SUM(G109:G109)</f>
        <v>0</v>
      </c>
      <c r="H108" s="239">
        <f>I108+K108</f>
        <v>0</v>
      </c>
      <c r="I108" s="239"/>
      <c r="J108" s="239"/>
      <c r="K108" s="239">
        <f>SUM(K109:K109)</f>
        <v>0</v>
      </c>
      <c r="L108" s="81">
        <f>M108+O108</f>
        <v>8478</v>
      </c>
      <c r="M108" s="81">
        <f>E108+I108</f>
        <v>8478</v>
      </c>
      <c r="N108" s="81">
        <f>F108+J108</f>
        <v>6049</v>
      </c>
      <c r="O108" s="81">
        <f>G108+K108</f>
        <v>0</v>
      </c>
    </row>
    <row r="109" spans="1:15" ht="39" x14ac:dyDescent="0.25">
      <c r="A109" s="66"/>
      <c r="B109" s="78" t="s">
        <v>240</v>
      </c>
      <c r="C109" s="451"/>
      <c r="D109" s="238"/>
      <c r="E109" s="238"/>
      <c r="F109" s="238"/>
      <c r="G109" s="238"/>
      <c r="H109" s="237"/>
      <c r="I109" s="237"/>
      <c r="J109" s="237"/>
      <c r="K109" s="237"/>
      <c r="L109" s="82"/>
      <c r="M109" s="82"/>
      <c r="N109" s="82"/>
      <c r="O109" s="82"/>
    </row>
    <row r="110" spans="1:15" ht="15" customHeight="1" x14ac:dyDescent="0.25">
      <c r="A110" s="48" t="s">
        <v>106</v>
      </c>
      <c r="B110" s="19" t="s">
        <v>18</v>
      </c>
      <c r="C110" s="450" t="s">
        <v>25</v>
      </c>
      <c r="D110" s="240">
        <f>E110+G110</f>
        <v>6635</v>
      </c>
      <c r="E110" s="240">
        <v>6635</v>
      </c>
      <c r="F110" s="240">
        <v>4734</v>
      </c>
      <c r="G110" s="240">
        <f>SUM(G111:G111)</f>
        <v>0</v>
      </c>
      <c r="H110" s="239">
        <f>I110+K110</f>
        <v>0</v>
      </c>
      <c r="I110" s="239"/>
      <c r="J110" s="239"/>
      <c r="K110" s="239">
        <f>SUM(K111:K111)</f>
        <v>0</v>
      </c>
      <c r="L110" s="81">
        <f>M110+O110</f>
        <v>6635</v>
      </c>
      <c r="M110" s="81">
        <f>E110+I110</f>
        <v>6635</v>
      </c>
      <c r="N110" s="81">
        <f>F110+J110</f>
        <v>4734</v>
      </c>
      <c r="O110" s="81">
        <f>G110+K110</f>
        <v>0</v>
      </c>
    </row>
    <row r="111" spans="1:15" ht="39" x14ac:dyDescent="0.25">
      <c r="A111" s="66"/>
      <c r="B111" s="78" t="s">
        <v>240</v>
      </c>
      <c r="C111" s="451"/>
      <c r="D111" s="238"/>
      <c r="E111" s="238"/>
      <c r="F111" s="238"/>
      <c r="G111" s="238"/>
      <c r="H111" s="237"/>
      <c r="I111" s="237"/>
      <c r="J111" s="237"/>
      <c r="K111" s="237"/>
      <c r="L111" s="82"/>
      <c r="M111" s="82"/>
      <c r="N111" s="82"/>
      <c r="O111" s="82"/>
    </row>
    <row r="112" spans="1:15" ht="15" customHeight="1" x14ac:dyDescent="0.25">
      <c r="A112" s="48" t="s">
        <v>107</v>
      </c>
      <c r="B112" s="19" t="s">
        <v>19</v>
      </c>
      <c r="C112" s="450" t="s">
        <v>25</v>
      </c>
      <c r="D112" s="240">
        <f>E112+G112</f>
        <v>75195</v>
      </c>
      <c r="E112" s="240">
        <v>75195</v>
      </c>
      <c r="F112" s="240">
        <v>46027</v>
      </c>
      <c r="G112" s="240">
        <f>SUM(G113:G113)</f>
        <v>0</v>
      </c>
      <c r="H112" s="239">
        <f>I112+K112</f>
        <v>0</v>
      </c>
      <c r="I112" s="239"/>
      <c r="J112" s="239"/>
      <c r="K112" s="239">
        <f>SUM(K113:K113)</f>
        <v>0</v>
      </c>
      <c r="L112" s="81">
        <f>M112+O112</f>
        <v>75195</v>
      </c>
      <c r="M112" s="81">
        <f>E112+I112</f>
        <v>75195</v>
      </c>
      <c r="N112" s="81">
        <f>F112+J112</f>
        <v>46027</v>
      </c>
      <c r="O112" s="81">
        <f>G112+K112</f>
        <v>0</v>
      </c>
    </row>
    <row r="113" spans="1:15" ht="39" x14ac:dyDescent="0.25">
      <c r="A113" s="66"/>
      <c r="B113" s="78" t="s">
        <v>240</v>
      </c>
      <c r="C113" s="451"/>
      <c r="D113" s="238"/>
      <c r="E113" s="238"/>
      <c r="F113" s="238"/>
      <c r="G113" s="238"/>
      <c r="H113" s="237"/>
      <c r="I113" s="237"/>
      <c r="J113" s="237"/>
      <c r="K113" s="237"/>
      <c r="L113" s="82"/>
      <c r="M113" s="82"/>
      <c r="N113" s="82"/>
      <c r="O113" s="82"/>
    </row>
    <row r="114" spans="1:15" ht="15.95" customHeight="1" x14ac:dyDescent="0.25">
      <c r="A114" s="13" t="s">
        <v>108</v>
      </c>
      <c r="B114" s="17" t="s">
        <v>194</v>
      </c>
      <c r="C114" s="15"/>
      <c r="D114" s="189">
        <f>SUM(D90:D113)</f>
        <v>393437</v>
      </c>
      <c r="E114" s="189">
        <f>SUM(E90:E113)</f>
        <v>393437</v>
      </c>
      <c r="F114" s="189">
        <f>SUM(F90:F113)</f>
        <v>128011</v>
      </c>
      <c r="G114" s="189">
        <f>SUM(G90:G113)</f>
        <v>0</v>
      </c>
      <c r="H114" s="188">
        <f>SUM(H90:H113)</f>
        <v>0</v>
      </c>
      <c r="I114" s="188">
        <f>SUM(I90:I113)</f>
        <v>0</v>
      </c>
      <c r="J114" s="188">
        <f>SUM(J90:J113)</f>
        <v>0</v>
      </c>
      <c r="K114" s="188">
        <f>SUM(K90:K113)</f>
        <v>0</v>
      </c>
      <c r="L114" s="1">
        <f>SUM(L90:L113)</f>
        <v>393437</v>
      </c>
      <c r="M114" s="1">
        <f>SUM(M90:M113)</f>
        <v>393437</v>
      </c>
      <c r="N114" s="1">
        <f>SUM(N90:N113)</f>
        <v>128011</v>
      </c>
      <c r="O114" s="1">
        <f>SUM(O90:O113)</f>
        <v>0</v>
      </c>
    </row>
    <row r="115" spans="1:15" ht="15.95" customHeight="1" x14ac:dyDescent="0.25">
      <c r="A115" s="11" t="s">
        <v>109</v>
      </c>
      <c r="B115" s="410" t="s">
        <v>75</v>
      </c>
      <c r="C115" s="411"/>
      <c r="D115" s="411"/>
      <c r="E115" s="411"/>
      <c r="F115" s="411"/>
      <c r="G115" s="411"/>
      <c r="H115" s="411"/>
      <c r="I115" s="411"/>
      <c r="J115" s="411"/>
      <c r="K115" s="411"/>
      <c r="L115" s="411"/>
      <c r="M115" s="411"/>
      <c r="N115" s="411"/>
      <c r="O115" s="412"/>
    </row>
    <row r="116" spans="1:15" ht="15" customHeight="1" x14ac:dyDescent="0.25">
      <c r="A116" s="458" t="s">
        <v>110</v>
      </c>
      <c r="B116" s="47" t="s">
        <v>20</v>
      </c>
      <c r="C116" s="245"/>
      <c r="D116" s="244">
        <f>SUM(D118:D121)</f>
        <v>1054227</v>
      </c>
      <c r="E116" s="244">
        <f>SUM(E118:E121)</f>
        <v>1054227</v>
      </c>
      <c r="F116" s="244">
        <f>SUM(F118:F121)</f>
        <v>0</v>
      </c>
      <c r="G116" s="244">
        <f>SUM(G118:G121)</f>
        <v>0</v>
      </c>
      <c r="H116" s="243">
        <f>SUM(H118:H121)</f>
        <v>-81694</v>
      </c>
      <c r="I116" s="243">
        <f>SUM(I118:I121)</f>
        <v>-81694</v>
      </c>
      <c r="J116" s="243">
        <f>SUM(J118:J121)</f>
        <v>0</v>
      </c>
      <c r="K116" s="243">
        <f>SUM(K118:K121)</f>
        <v>0</v>
      </c>
      <c r="L116" s="47">
        <f>SUM(L118:L121)</f>
        <v>972533</v>
      </c>
      <c r="M116" s="47">
        <f>SUM(M118:M121)</f>
        <v>972533</v>
      </c>
      <c r="N116" s="47">
        <f>SUM(N118:N121)</f>
        <v>0</v>
      </c>
      <c r="O116" s="47">
        <f>SUM(O118:O121)</f>
        <v>0</v>
      </c>
    </row>
    <row r="117" spans="1:15" ht="15" customHeight="1" x14ac:dyDescent="0.25">
      <c r="A117" s="459"/>
      <c r="B117" s="73" t="s">
        <v>213</v>
      </c>
      <c r="C117" s="87"/>
      <c r="D117" s="242"/>
      <c r="E117" s="242"/>
      <c r="F117" s="242"/>
      <c r="G117" s="242"/>
      <c r="H117" s="241"/>
      <c r="I117" s="241"/>
      <c r="J117" s="241"/>
      <c r="K117" s="241"/>
      <c r="L117" s="16"/>
      <c r="M117" s="16"/>
      <c r="N117" s="16"/>
      <c r="O117" s="19"/>
    </row>
    <row r="118" spans="1:15" ht="26.25" x14ac:dyDescent="0.25">
      <c r="A118" s="459"/>
      <c r="B118" s="75" t="s">
        <v>242</v>
      </c>
      <c r="C118" s="88">
        <v>10</v>
      </c>
      <c r="D118" s="194">
        <f>E118+G118</f>
        <v>28806</v>
      </c>
      <c r="E118" s="194">
        <v>28806</v>
      </c>
      <c r="F118" s="194"/>
      <c r="G118" s="194"/>
      <c r="H118" s="195">
        <f>I118+K118</f>
        <v>-7201</v>
      </c>
      <c r="I118" s="195">
        <v>-7201</v>
      </c>
      <c r="J118" s="195"/>
      <c r="K118" s="195"/>
      <c r="L118" s="393">
        <f>M118+O118</f>
        <v>21605</v>
      </c>
      <c r="M118" s="392">
        <f>E118+I118</f>
        <v>21605</v>
      </c>
      <c r="N118" s="392">
        <f>F118+J118</f>
        <v>0</v>
      </c>
      <c r="O118" s="391">
        <f>G118+K118</f>
        <v>0</v>
      </c>
    </row>
    <row r="119" spans="1:15" ht="26.25" x14ac:dyDescent="0.25">
      <c r="A119" s="459"/>
      <c r="B119" s="384" t="s">
        <v>218</v>
      </c>
      <c r="C119" s="26" t="s">
        <v>24</v>
      </c>
      <c r="D119" s="191">
        <f>E119+G119</f>
        <v>208848</v>
      </c>
      <c r="E119" s="191">
        <v>208848</v>
      </c>
      <c r="F119" s="191"/>
      <c r="G119" s="191"/>
      <c r="H119" s="190">
        <f>I119+K119</f>
        <v>0</v>
      </c>
      <c r="I119" s="190"/>
      <c r="J119" s="190"/>
      <c r="K119" s="190"/>
      <c r="L119" s="8">
        <f>M119+O119</f>
        <v>208848</v>
      </c>
      <c r="M119" s="390">
        <f>E119+I119</f>
        <v>208848</v>
      </c>
      <c r="N119" s="390">
        <f>F119+J119</f>
        <v>0</v>
      </c>
      <c r="O119" s="390">
        <f>G119+K119</f>
        <v>0</v>
      </c>
    </row>
    <row r="120" spans="1:15" x14ac:dyDescent="0.25">
      <c r="A120" s="459"/>
      <c r="B120" s="384" t="s">
        <v>243</v>
      </c>
      <c r="C120" s="20" t="s">
        <v>24</v>
      </c>
      <c r="D120" s="191">
        <f>E120+G120</f>
        <v>473405</v>
      </c>
      <c r="E120" s="192">
        <v>473405</v>
      </c>
      <c r="F120" s="192"/>
      <c r="G120" s="192"/>
      <c r="H120" s="190">
        <f>I120+K120</f>
        <v>-74493</v>
      </c>
      <c r="I120" s="197">
        <v>-74493</v>
      </c>
      <c r="J120" s="197"/>
      <c r="K120" s="197"/>
      <c r="L120" s="8">
        <f>M120+O120</f>
        <v>398912</v>
      </c>
      <c r="M120" s="81">
        <f>E120+I120</f>
        <v>398912</v>
      </c>
      <c r="N120" s="81">
        <f>F120+J120</f>
        <v>0</v>
      </c>
      <c r="O120" s="81">
        <f>G120+K120</f>
        <v>0</v>
      </c>
    </row>
    <row r="121" spans="1:15" ht="26.25" x14ac:dyDescent="0.25">
      <c r="A121" s="459"/>
      <c r="B121" s="351" t="s">
        <v>244</v>
      </c>
      <c r="C121" s="20" t="s">
        <v>24</v>
      </c>
      <c r="D121" s="191">
        <f>E121+G121</f>
        <v>343168</v>
      </c>
      <c r="E121" s="191">
        <v>343168</v>
      </c>
      <c r="F121" s="191"/>
      <c r="G121" s="191"/>
      <c r="H121" s="190">
        <f>I121+K121</f>
        <v>0</v>
      </c>
      <c r="I121" s="190"/>
      <c r="J121" s="190"/>
      <c r="K121" s="190"/>
      <c r="L121" s="8">
        <f>M121+O121</f>
        <v>343168</v>
      </c>
      <c r="M121" s="81">
        <f>E121+I121</f>
        <v>343168</v>
      </c>
      <c r="N121" s="81">
        <f>F121+J121</f>
        <v>0</v>
      </c>
      <c r="O121" s="81">
        <f>G121+K121</f>
        <v>0</v>
      </c>
    </row>
    <row r="122" spans="1:15" ht="15" customHeight="1" x14ac:dyDescent="0.25">
      <c r="A122" s="456" t="s">
        <v>111</v>
      </c>
      <c r="B122" s="47" t="s">
        <v>59</v>
      </c>
      <c r="C122" s="450" t="s">
        <v>24</v>
      </c>
      <c r="D122" s="240">
        <f>E122+G122</f>
        <v>99270</v>
      </c>
      <c r="E122" s="240">
        <v>99270</v>
      </c>
      <c r="F122" s="240">
        <v>75790</v>
      </c>
      <c r="G122" s="240"/>
      <c r="H122" s="239">
        <f>I122+K122</f>
        <v>0</v>
      </c>
      <c r="I122" s="239"/>
      <c r="J122" s="239">
        <v>55</v>
      </c>
      <c r="K122" s="239"/>
      <c r="L122" s="81">
        <f>M122+O122</f>
        <v>99270</v>
      </c>
      <c r="M122" s="81">
        <f>E122+I122</f>
        <v>99270</v>
      </c>
      <c r="N122" s="81">
        <f>F122+J122</f>
        <v>75845</v>
      </c>
      <c r="O122" s="81">
        <f>G122+K122</f>
        <v>0</v>
      </c>
    </row>
    <row r="123" spans="1:15" s="24" customFormat="1" ht="25.5" x14ac:dyDescent="0.2">
      <c r="A123" s="457"/>
      <c r="B123" s="78" t="s">
        <v>245</v>
      </c>
      <c r="C123" s="451"/>
      <c r="D123" s="238"/>
      <c r="E123" s="238"/>
      <c r="F123" s="238"/>
      <c r="G123" s="238"/>
      <c r="H123" s="237"/>
      <c r="I123" s="237"/>
      <c r="J123" s="237"/>
      <c r="K123" s="237"/>
      <c r="L123" s="82"/>
      <c r="M123" s="82"/>
      <c r="N123" s="82"/>
      <c r="O123" s="82"/>
    </row>
    <row r="124" spans="1:15" ht="15.95" customHeight="1" x14ac:dyDescent="0.25">
      <c r="A124" s="60" t="s">
        <v>112</v>
      </c>
      <c r="B124" s="33" t="s">
        <v>196</v>
      </c>
      <c r="C124" s="18"/>
      <c r="D124" s="189">
        <f>D116+D122</f>
        <v>1153497</v>
      </c>
      <c r="E124" s="189">
        <f>E116+E122</f>
        <v>1153497</v>
      </c>
      <c r="F124" s="189">
        <f>F116+F122</f>
        <v>75790</v>
      </c>
      <c r="G124" s="189">
        <f>G116+G122</f>
        <v>0</v>
      </c>
      <c r="H124" s="188">
        <f>H116+H122</f>
        <v>-81694</v>
      </c>
      <c r="I124" s="188">
        <f>I116+I122</f>
        <v>-81694</v>
      </c>
      <c r="J124" s="188">
        <f>J116+J122</f>
        <v>55</v>
      </c>
      <c r="K124" s="188">
        <f>K116+K122</f>
        <v>0</v>
      </c>
      <c r="L124" s="1">
        <f>L116+L122</f>
        <v>1071803</v>
      </c>
      <c r="M124" s="1">
        <f>M116+M122</f>
        <v>1071803</v>
      </c>
      <c r="N124" s="1">
        <f>N116+N122</f>
        <v>75845</v>
      </c>
      <c r="O124" s="1">
        <f>O116+O122</f>
        <v>0</v>
      </c>
    </row>
    <row r="125" spans="1:15" ht="15.95" customHeight="1" x14ac:dyDescent="0.25">
      <c r="A125" s="70" t="s">
        <v>113</v>
      </c>
      <c r="B125" s="71" t="s">
        <v>188</v>
      </c>
      <c r="C125" s="89"/>
      <c r="D125" s="236">
        <f>SUM(D127:D146)</f>
        <v>2545968</v>
      </c>
      <c r="E125" s="236">
        <f>SUM(E127:E146)</f>
        <v>2545968</v>
      </c>
      <c r="F125" s="236">
        <f>SUM(F127:F146)</f>
        <v>827915</v>
      </c>
      <c r="G125" s="236">
        <f>SUM(G127:G146)</f>
        <v>0</v>
      </c>
      <c r="H125" s="235">
        <f>SUM(H127:H146)</f>
        <v>-84962</v>
      </c>
      <c r="I125" s="235">
        <f>SUM(I127:I146)</f>
        <v>-84962</v>
      </c>
      <c r="J125" s="235">
        <f>SUM(J127:J146)</f>
        <v>-8550</v>
      </c>
      <c r="K125" s="235">
        <f>SUM(K127:K146)</f>
        <v>0</v>
      </c>
      <c r="L125" s="90">
        <f>SUM(L127:L146)</f>
        <v>2461006</v>
      </c>
      <c r="M125" s="90">
        <f>SUM(M127:M146)</f>
        <v>2461006</v>
      </c>
      <c r="N125" s="90">
        <f>SUM(N127:N146)</f>
        <v>819365</v>
      </c>
      <c r="O125" s="90">
        <f>SUM(O127:O146)</f>
        <v>0</v>
      </c>
    </row>
    <row r="126" spans="1:15" ht="15" customHeight="1" x14ac:dyDescent="0.25">
      <c r="A126" s="67"/>
      <c r="B126" s="91" t="s">
        <v>213</v>
      </c>
      <c r="C126" s="92"/>
      <c r="D126" s="234"/>
      <c r="E126" s="234"/>
      <c r="F126" s="233"/>
      <c r="G126" s="233"/>
      <c r="H126" s="232"/>
      <c r="I126" s="232"/>
      <c r="J126" s="231"/>
      <c r="K126" s="231"/>
      <c r="L126" s="230"/>
      <c r="M126" s="230"/>
      <c r="N126" s="229"/>
      <c r="O126" s="229"/>
    </row>
    <row r="127" spans="1:15" ht="26.25" x14ac:dyDescent="0.25">
      <c r="A127" s="67"/>
      <c r="B127" s="93" t="s">
        <v>226</v>
      </c>
      <c r="C127" s="94"/>
      <c r="D127" s="228">
        <f>E127+G127</f>
        <v>782</v>
      </c>
      <c r="E127" s="228">
        <f>E22</f>
        <v>782</v>
      </c>
      <c r="F127" s="228">
        <f>F22</f>
        <v>597</v>
      </c>
      <c r="G127" s="228">
        <f>G22</f>
        <v>0</v>
      </c>
      <c r="H127" s="200">
        <f>I127+K127</f>
        <v>0</v>
      </c>
      <c r="I127" s="200">
        <f>I22</f>
        <v>0</v>
      </c>
      <c r="J127" s="200">
        <f>J22</f>
        <v>0</v>
      </c>
      <c r="K127" s="200">
        <f>K22</f>
        <v>0</v>
      </c>
      <c r="L127" s="227">
        <f>M127+O127</f>
        <v>782</v>
      </c>
      <c r="M127" s="227">
        <f>M22</f>
        <v>782</v>
      </c>
      <c r="N127" s="227">
        <f>N22</f>
        <v>597</v>
      </c>
      <c r="O127" s="227">
        <f>O22</f>
        <v>0</v>
      </c>
    </row>
    <row r="128" spans="1:15" x14ac:dyDescent="0.25">
      <c r="A128" s="96"/>
      <c r="B128" s="97" t="s">
        <v>220</v>
      </c>
      <c r="C128" s="98"/>
      <c r="D128" s="201">
        <f>E128+G128</f>
        <v>62761</v>
      </c>
      <c r="E128" s="201">
        <f>E23</f>
        <v>62761</v>
      </c>
      <c r="F128" s="201">
        <f>F23</f>
        <v>23594</v>
      </c>
      <c r="G128" s="201">
        <f>G23</f>
        <v>0</v>
      </c>
      <c r="H128" s="199">
        <f>I128+K128</f>
        <v>0</v>
      </c>
      <c r="I128" s="199">
        <f>I23</f>
        <v>0</v>
      </c>
      <c r="J128" s="199">
        <f>J23</f>
        <v>0</v>
      </c>
      <c r="K128" s="199">
        <f>K23</f>
        <v>0</v>
      </c>
      <c r="L128" s="69">
        <f>M128+O128</f>
        <v>62761</v>
      </c>
      <c r="M128" s="69">
        <f>M23</f>
        <v>62761</v>
      </c>
      <c r="N128" s="69">
        <f>N23</f>
        <v>23594</v>
      </c>
      <c r="O128" s="69">
        <f>O23</f>
        <v>0</v>
      </c>
    </row>
    <row r="129" spans="1:15" ht="26.25" x14ac:dyDescent="0.25">
      <c r="A129" s="96"/>
      <c r="B129" s="97" t="s">
        <v>228</v>
      </c>
      <c r="C129" s="98"/>
      <c r="D129" s="201">
        <f>E129+G129</f>
        <v>8000</v>
      </c>
      <c r="E129" s="201">
        <f>E24</f>
        <v>8000</v>
      </c>
      <c r="F129" s="201">
        <f>F24</f>
        <v>6100</v>
      </c>
      <c r="G129" s="201">
        <f>G24</f>
        <v>0</v>
      </c>
      <c r="H129" s="199">
        <f>I129+K129</f>
        <v>0</v>
      </c>
      <c r="I129" s="199">
        <f>I24</f>
        <v>0</v>
      </c>
      <c r="J129" s="199">
        <f>J24</f>
        <v>0</v>
      </c>
      <c r="K129" s="199">
        <f>K24</f>
        <v>0</v>
      </c>
      <c r="L129" s="69">
        <f>M129+O129</f>
        <v>8000</v>
      </c>
      <c r="M129" s="69">
        <f>M24</f>
        <v>8000</v>
      </c>
      <c r="N129" s="69">
        <f>N24</f>
        <v>6100</v>
      </c>
      <c r="O129" s="69">
        <f>O24</f>
        <v>0</v>
      </c>
    </row>
    <row r="130" spans="1:15" ht="26.25" x14ac:dyDescent="0.25">
      <c r="A130" s="96"/>
      <c r="B130" s="97" t="s">
        <v>222</v>
      </c>
      <c r="C130" s="98"/>
      <c r="D130" s="201">
        <f>E130+G130</f>
        <v>25933</v>
      </c>
      <c r="E130" s="201">
        <f>E25</f>
        <v>25933</v>
      </c>
      <c r="F130" s="201">
        <f>F25</f>
        <v>16000</v>
      </c>
      <c r="G130" s="201">
        <f>G25</f>
        <v>0</v>
      </c>
      <c r="H130" s="199">
        <f>I130+K130</f>
        <v>0</v>
      </c>
      <c r="I130" s="199">
        <f>I25</f>
        <v>0</v>
      </c>
      <c r="J130" s="199">
        <f>J25</f>
        <v>0</v>
      </c>
      <c r="K130" s="199">
        <f>K25</f>
        <v>0</v>
      </c>
      <c r="L130" s="69">
        <f>M130+O130</f>
        <v>25933</v>
      </c>
      <c r="M130" s="69">
        <f>M25</f>
        <v>25933</v>
      </c>
      <c r="N130" s="69">
        <f>N25</f>
        <v>16000</v>
      </c>
      <c r="O130" s="69">
        <f>O25</f>
        <v>0</v>
      </c>
    </row>
    <row r="131" spans="1:15" x14ac:dyDescent="0.25">
      <c r="A131" s="96"/>
      <c r="B131" s="97" t="s">
        <v>229</v>
      </c>
      <c r="C131" s="98"/>
      <c r="D131" s="201">
        <f>E131+G131</f>
        <v>92215</v>
      </c>
      <c r="E131" s="201">
        <f>E26</f>
        <v>92215</v>
      </c>
      <c r="F131" s="201">
        <f>F26</f>
        <v>66468</v>
      </c>
      <c r="G131" s="201">
        <f>G26</f>
        <v>0</v>
      </c>
      <c r="H131" s="199">
        <f>I131+K131</f>
        <v>0</v>
      </c>
      <c r="I131" s="199">
        <f>I26</f>
        <v>0</v>
      </c>
      <c r="J131" s="199">
        <f>J26</f>
        <v>0</v>
      </c>
      <c r="K131" s="199">
        <f>K26</f>
        <v>0</v>
      </c>
      <c r="L131" s="69">
        <f>M131+O131</f>
        <v>92215</v>
      </c>
      <c r="M131" s="69">
        <f>M26</f>
        <v>92215</v>
      </c>
      <c r="N131" s="69">
        <f>N26</f>
        <v>66468</v>
      </c>
      <c r="O131" s="69">
        <f>O26</f>
        <v>0</v>
      </c>
    </row>
    <row r="132" spans="1:15" x14ac:dyDescent="0.25">
      <c r="A132" s="96"/>
      <c r="B132" s="97" t="s">
        <v>230</v>
      </c>
      <c r="C132" s="98"/>
      <c r="D132" s="201">
        <f>E132+G132</f>
        <v>13718</v>
      </c>
      <c r="E132" s="201">
        <f>E27</f>
        <v>13718</v>
      </c>
      <c r="F132" s="201">
        <f>F27</f>
        <v>9917</v>
      </c>
      <c r="G132" s="201">
        <f>G27</f>
        <v>0</v>
      </c>
      <c r="H132" s="199">
        <f>I132+K132</f>
        <v>0</v>
      </c>
      <c r="I132" s="199">
        <f>I27</f>
        <v>0</v>
      </c>
      <c r="J132" s="199">
        <f>J27</f>
        <v>0</v>
      </c>
      <c r="K132" s="199">
        <f>K27</f>
        <v>0</v>
      </c>
      <c r="L132" s="69">
        <f>M132+O132</f>
        <v>13718</v>
      </c>
      <c r="M132" s="69">
        <f>M27</f>
        <v>13718</v>
      </c>
      <c r="N132" s="69">
        <f>N27</f>
        <v>9917</v>
      </c>
      <c r="O132" s="69">
        <f>O27</f>
        <v>0</v>
      </c>
    </row>
    <row r="133" spans="1:15" ht="26.25" x14ac:dyDescent="0.25">
      <c r="A133" s="96"/>
      <c r="B133" s="97" t="s">
        <v>221</v>
      </c>
      <c r="C133" s="98"/>
      <c r="D133" s="201">
        <f>E133+G133</f>
        <v>8689</v>
      </c>
      <c r="E133" s="201">
        <f>E28</f>
        <v>8689</v>
      </c>
      <c r="F133" s="201">
        <f>F28</f>
        <v>6634</v>
      </c>
      <c r="G133" s="201">
        <f>G28</f>
        <v>0</v>
      </c>
      <c r="H133" s="199">
        <f>I133+K133</f>
        <v>0</v>
      </c>
      <c r="I133" s="199">
        <f>I28</f>
        <v>0</v>
      </c>
      <c r="J133" s="199">
        <f>J28</f>
        <v>-126</v>
      </c>
      <c r="K133" s="199">
        <f>K28</f>
        <v>0</v>
      </c>
      <c r="L133" s="69">
        <f>M133+O133</f>
        <v>8689</v>
      </c>
      <c r="M133" s="69">
        <f>M28</f>
        <v>8689</v>
      </c>
      <c r="N133" s="69">
        <f>N28</f>
        <v>6508</v>
      </c>
      <c r="O133" s="69">
        <f>O28</f>
        <v>0</v>
      </c>
    </row>
    <row r="134" spans="1:15" x14ac:dyDescent="0.25">
      <c r="A134" s="96"/>
      <c r="B134" s="97" t="s">
        <v>231</v>
      </c>
      <c r="C134" s="98"/>
      <c r="D134" s="201">
        <f>E134+G134</f>
        <v>12483</v>
      </c>
      <c r="E134" s="201">
        <f>E29</f>
        <v>12483</v>
      </c>
      <c r="F134" s="201">
        <f>F29</f>
        <v>3215</v>
      </c>
      <c r="G134" s="201">
        <f>G29</f>
        <v>0</v>
      </c>
      <c r="H134" s="199">
        <f>I134+K134</f>
        <v>0</v>
      </c>
      <c r="I134" s="199">
        <f>I29</f>
        <v>0</v>
      </c>
      <c r="J134" s="199">
        <f>J29</f>
        <v>0</v>
      </c>
      <c r="K134" s="199">
        <f>K29</f>
        <v>0</v>
      </c>
      <c r="L134" s="69">
        <f>M134+O134</f>
        <v>12483</v>
      </c>
      <c r="M134" s="69">
        <f>M29</f>
        <v>12483</v>
      </c>
      <c r="N134" s="69">
        <f>N29</f>
        <v>3215</v>
      </c>
      <c r="O134" s="69">
        <f>O29</f>
        <v>0</v>
      </c>
    </row>
    <row r="135" spans="1:15" ht="26.25" x14ac:dyDescent="0.25">
      <c r="A135" s="96"/>
      <c r="B135" s="97" t="s">
        <v>246</v>
      </c>
      <c r="C135" s="98"/>
      <c r="D135" s="201">
        <f>E135+G135</f>
        <v>579</v>
      </c>
      <c r="E135" s="201">
        <f>E30</f>
        <v>579</v>
      </c>
      <c r="F135" s="201">
        <f>F30</f>
        <v>442</v>
      </c>
      <c r="G135" s="201">
        <f>G30</f>
        <v>0</v>
      </c>
      <c r="H135" s="199">
        <f>I135+K135</f>
        <v>0</v>
      </c>
      <c r="I135" s="199">
        <f>I30</f>
        <v>0</v>
      </c>
      <c r="J135" s="199">
        <f>J30</f>
        <v>0</v>
      </c>
      <c r="K135" s="199">
        <f>K30</f>
        <v>0</v>
      </c>
      <c r="L135" s="69">
        <f>M135+O135</f>
        <v>579</v>
      </c>
      <c r="M135" s="69">
        <f>M30</f>
        <v>579</v>
      </c>
      <c r="N135" s="69">
        <f>N30</f>
        <v>442</v>
      </c>
      <c r="O135" s="69">
        <f>O30</f>
        <v>0</v>
      </c>
    </row>
    <row r="136" spans="1:15" x14ac:dyDescent="0.25">
      <c r="A136" s="96"/>
      <c r="B136" s="97" t="s">
        <v>227</v>
      </c>
      <c r="C136" s="98"/>
      <c r="D136" s="201">
        <f>E136+G136</f>
        <v>16855</v>
      </c>
      <c r="E136" s="201">
        <f>E31</f>
        <v>16855</v>
      </c>
      <c r="F136" s="201">
        <f>F31</f>
        <v>11448</v>
      </c>
      <c r="G136" s="201">
        <f>G31</f>
        <v>0</v>
      </c>
      <c r="H136" s="199">
        <f>I136+K136</f>
        <v>0</v>
      </c>
      <c r="I136" s="199">
        <f>I31</f>
        <v>0</v>
      </c>
      <c r="J136" s="199">
        <f>J31</f>
        <v>0</v>
      </c>
      <c r="K136" s="199">
        <f>K31</f>
        <v>0</v>
      </c>
      <c r="L136" s="69">
        <f>M136+O136</f>
        <v>16855</v>
      </c>
      <c r="M136" s="69">
        <f>M31</f>
        <v>16855</v>
      </c>
      <c r="N136" s="69">
        <f>N31</f>
        <v>11448</v>
      </c>
      <c r="O136" s="69">
        <f>O31</f>
        <v>0</v>
      </c>
    </row>
    <row r="137" spans="1:15" x14ac:dyDescent="0.25">
      <c r="A137" s="96"/>
      <c r="B137" s="97" t="s">
        <v>217</v>
      </c>
      <c r="C137" s="98"/>
      <c r="D137" s="201">
        <f>E137+G137</f>
        <v>7501</v>
      </c>
      <c r="E137" s="201">
        <f>E32</f>
        <v>7501</v>
      </c>
      <c r="F137" s="201">
        <f>F32</f>
        <v>5096</v>
      </c>
      <c r="G137" s="201">
        <f>G32</f>
        <v>0</v>
      </c>
      <c r="H137" s="199">
        <f>I137+K137</f>
        <v>0</v>
      </c>
      <c r="I137" s="199">
        <f>I32</f>
        <v>0</v>
      </c>
      <c r="J137" s="199">
        <f>J32</f>
        <v>0</v>
      </c>
      <c r="K137" s="199">
        <f>K32</f>
        <v>0</v>
      </c>
      <c r="L137" s="69">
        <f>M137+O137</f>
        <v>7501</v>
      </c>
      <c r="M137" s="69">
        <f>M32</f>
        <v>7501</v>
      </c>
      <c r="N137" s="69">
        <f>N32</f>
        <v>5096</v>
      </c>
      <c r="O137" s="69">
        <f>O32</f>
        <v>0</v>
      </c>
    </row>
    <row r="138" spans="1:15" x14ac:dyDescent="0.25">
      <c r="A138" s="96"/>
      <c r="B138" s="97" t="s">
        <v>234</v>
      </c>
      <c r="C138" s="98"/>
      <c r="D138" s="201">
        <f>E138+G138</f>
        <v>232565</v>
      </c>
      <c r="E138" s="201">
        <f>E33+E40+E44+E48+E52+E56+E60+E64+E68+E72+E76</f>
        <v>232565</v>
      </c>
      <c r="F138" s="201">
        <f>F33+F40+F44+F48+F52+F56+F60+F64+F68+F72+F76</f>
        <v>143176</v>
      </c>
      <c r="G138" s="201">
        <f>G33+G40+G44+G48+G52+G56+G60+G64+G68+G72+G76</f>
        <v>0</v>
      </c>
      <c r="H138" s="199">
        <f>I138+K138</f>
        <v>0</v>
      </c>
      <c r="I138" s="199">
        <f>I33+I40+I44+I48+I52+I56+I60+I64+I68+I72+I76</f>
        <v>0</v>
      </c>
      <c r="J138" s="199">
        <f>J33+J40+J44+J48+J52+J56+J60+J64+J68+J72+J76</f>
        <v>0</v>
      </c>
      <c r="K138" s="199">
        <f>K33+K40+K44+K48+K52+K56+K60+K64+K68+K72+K76</f>
        <v>0</v>
      </c>
      <c r="L138" s="69">
        <f>M138+O138</f>
        <v>232565</v>
      </c>
      <c r="M138" s="69">
        <f>M33+M40+M44+M48+M52+M56+M60+M64+M68+M72+M76</f>
        <v>232565</v>
      </c>
      <c r="N138" s="69">
        <f>N33+N40+N44+N48+N52+N56+N60+N64+N68+N72+N76</f>
        <v>143176</v>
      </c>
      <c r="O138" s="69">
        <f>O33+O40+O44+O48+O52+O56+O60+O64+O68+O72+O76</f>
        <v>0</v>
      </c>
    </row>
    <row r="139" spans="1:15" ht="40.5" customHeight="1" x14ac:dyDescent="0.25">
      <c r="A139" s="96"/>
      <c r="B139" s="97" t="s">
        <v>241</v>
      </c>
      <c r="C139" s="98"/>
      <c r="D139" s="201">
        <f>E139+G139</f>
        <v>201865</v>
      </c>
      <c r="E139" s="201">
        <f>E90</f>
        <v>201865</v>
      </c>
      <c r="F139" s="201">
        <f>F90</f>
        <v>0</v>
      </c>
      <c r="G139" s="201">
        <f>G90</f>
        <v>0</v>
      </c>
      <c r="H139" s="199">
        <f>I139+K139</f>
        <v>0</v>
      </c>
      <c r="I139" s="199">
        <f>I90</f>
        <v>0</v>
      </c>
      <c r="J139" s="199">
        <f>J90</f>
        <v>0</v>
      </c>
      <c r="K139" s="199">
        <f>K90</f>
        <v>0</v>
      </c>
      <c r="L139" s="69">
        <f>M139+O139</f>
        <v>201865</v>
      </c>
      <c r="M139" s="69">
        <f>M90</f>
        <v>201865</v>
      </c>
      <c r="N139" s="69">
        <f>N90</f>
        <v>0</v>
      </c>
      <c r="O139" s="69">
        <f>O90</f>
        <v>0</v>
      </c>
    </row>
    <row r="140" spans="1:15" x14ac:dyDescent="0.25">
      <c r="A140" s="96"/>
      <c r="B140" s="97" t="s">
        <v>239</v>
      </c>
      <c r="C140" s="98"/>
      <c r="D140" s="201">
        <f>E140+G140</f>
        <v>320514</v>
      </c>
      <c r="E140" s="201">
        <f>E80</f>
        <v>320514</v>
      </c>
      <c r="F140" s="201">
        <f>F80</f>
        <v>222593</v>
      </c>
      <c r="G140" s="201">
        <f>G80</f>
        <v>0</v>
      </c>
      <c r="H140" s="199">
        <f>I140+K140</f>
        <v>0</v>
      </c>
      <c r="I140" s="199">
        <f>I80</f>
        <v>0</v>
      </c>
      <c r="J140" s="199">
        <f>J80</f>
        <v>-8000</v>
      </c>
      <c r="K140" s="199">
        <f>K80</f>
        <v>0</v>
      </c>
      <c r="L140" s="69">
        <f>M140+O140</f>
        <v>320514</v>
      </c>
      <c r="M140" s="69">
        <f>M80</f>
        <v>320514</v>
      </c>
      <c r="N140" s="69">
        <f>N80</f>
        <v>214593</v>
      </c>
      <c r="O140" s="69">
        <f>O80</f>
        <v>0</v>
      </c>
    </row>
    <row r="141" spans="1:15" ht="26.25" x14ac:dyDescent="0.25">
      <c r="A141" s="96"/>
      <c r="B141" s="97" t="s">
        <v>219</v>
      </c>
      <c r="C141" s="98"/>
      <c r="D141" s="201">
        <f>E141+G141</f>
        <v>148302</v>
      </c>
      <c r="E141" s="201">
        <f>E86+E87</f>
        <v>148302</v>
      </c>
      <c r="F141" s="201">
        <f>F86+F87</f>
        <v>80621</v>
      </c>
      <c r="G141" s="201">
        <f>G86+G87</f>
        <v>0</v>
      </c>
      <c r="H141" s="199">
        <f>I141+K141</f>
        <v>0</v>
      </c>
      <c r="I141" s="199">
        <f>I86+I87</f>
        <v>0</v>
      </c>
      <c r="J141" s="199">
        <f>J86+J87</f>
        <v>117</v>
      </c>
      <c r="K141" s="199">
        <f>K86+K87</f>
        <v>0</v>
      </c>
      <c r="L141" s="69">
        <f>M141+O141</f>
        <v>148302</v>
      </c>
      <c r="M141" s="69">
        <f>M86+M87</f>
        <v>148302</v>
      </c>
      <c r="N141" s="69">
        <f>N86+N87</f>
        <v>80738</v>
      </c>
      <c r="O141" s="69">
        <f>O86+O87</f>
        <v>0</v>
      </c>
    </row>
    <row r="142" spans="1:15" ht="26.25" x14ac:dyDescent="0.25">
      <c r="A142" s="96"/>
      <c r="B142" s="97" t="s">
        <v>242</v>
      </c>
      <c r="C142" s="98"/>
      <c r="D142" s="201">
        <f>E142+G142</f>
        <v>29958</v>
      </c>
      <c r="E142" s="201">
        <f>E34+E118</f>
        <v>29958</v>
      </c>
      <c r="F142" s="201">
        <f>F34+F118</f>
        <v>880</v>
      </c>
      <c r="G142" s="201">
        <f>G34+G118</f>
        <v>0</v>
      </c>
      <c r="H142" s="199">
        <f>I142+K142</f>
        <v>-7489</v>
      </c>
      <c r="I142" s="199">
        <f>I34+I118</f>
        <v>-7489</v>
      </c>
      <c r="J142" s="199">
        <f>J34+J118</f>
        <v>-220</v>
      </c>
      <c r="K142" s="199">
        <f>K34+K118</f>
        <v>0</v>
      </c>
      <c r="L142" s="69">
        <f>M142+O142</f>
        <v>22469</v>
      </c>
      <c r="M142" s="69">
        <f>M34+M118</f>
        <v>22469</v>
      </c>
      <c r="N142" s="69">
        <f>N34+N118</f>
        <v>660</v>
      </c>
      <c r="O142" s="69">
        <f>O34+O118</f>
        <v>0</v>
      </c>
    </row>
    <row r="143" spans="1:15" ht="26.25" x14ac:dyDescent="0.25">
      <c r="A143" s="96"/>
      <c r="B143" s="97" t="s">
        <v>218</v>
      </c>
      <c r="C143" s="98"/>
      <c r="D143" s="201">
        <f>E143+G143</f>
        <v>214069</v>
      </c>
      <c r="E143" s="201">
        <f>E35+E119</f>
        <v>214069</v>
      </c>
      <c r="F143" s="201">
        <f>F35+F119</f>
        <v>0</v>
      </c>
      <c r="G143" s="201">
        <f>G35+G119</f>
        <v>0</v>
      </c>
      <c r="H143" s="199">
        <f>I143+K143</f>
        <v>0</v>
      </c>
      <c r="I143" s="199">
        <f>I35+I119</f>
        <v>0</v>
      </c>
      <c r="J143" s="199">
        <f>J35+J119</f>
        <v>0</v>
      </c>
      <c r="K143" s="199">
        <f>K35+K119</f>
        <v>0</v>
      </c>
      <c r="L143" s="69">
        <f>M143+O143</f>
        <v>214069</v>
      </c>
      <c r="M143" s="69">
        <f>M35+M119</f>
        <v>214069</v>
      </c>
      <c r="N143" s="69">
        <f>N35+N119</f>
        <v>0</v>
      </c>
      <c r="O143" s="69">
        <f>O35+O119</f>
        <v>0</v>
      </c>
    </row>
    <row r="144" spans="1:15" x14ac:dyDescent="0.25">
      <c r="A144" s="96"/>
      <c r="B144" s="97" t="s">
        <v>243</v>
      </c>
      <c r="C144" s="98"/>
      <c r="D144" s="201">
        <f>E144+G144</f>
        <v>492341</v>
      </c>
      <c r="E144" s="201">
        <f>E36+E120</f>
        <v>492341</v>
      </c>
      <c r="F144" s="201">
        <f>F36+F120</f>
        <v>12225</v>
      </c>
      <c r="G144" s="201">
        <f>G36+G120</f>
        <v>0</v>
      </c>
      <c r="H144" s="199">
        <f>I144+K144</f>
        <v>-77473</v>
      </c>
      <c r="I144" s="199">
        <f>I36+I120</f>
        <v>-77473</v>
      </c>
      <c r="J144" s="199">
        <f>J36+J120</f>
        <v>-376</v>
      </c>
      <c r="K144" s="199">
        <f>K36+K120</f>
        <v>0</v>
      </c>
      <c r="L144" s="69">
        <f>M144+O144</f>
        <v>414868</v>
      </c>
      <c r="M144" s="69">
        <f>M36+M120</f>
        <v>414868</v>
      </c>
      <c r="N144" s="69">
        <f>N36+N120</f>
        <v>11849</v>
      </c>
      <c r="O144" s="69">
        <f>O36+O120</f>
        <v>0</v>
      </c>
    </row>
    <row r="145" spans="1:15" x14ac:dyDescent="0.25">
      <c r="A145" s="96"/>
      <c r="B145" s="97" t="s">
        <v>247</v>
      </c>
      <c r="C145" s="98"/>
      <c r="D145" s="201">
        <f>E145+G145</f>
        <v>452733</v>
      </c>
      <c r="E145" s="201">
        <f>E37+E121+E122</f>
        <v>452733</v>
      </c>
      <c r="F145" s="201">
        <f>F37+F121+F122</f>
        <v>82782</v>
      </c>
      <c r="G145" s="201">
        <f>G37+G121+G122</f>
        <v>0</v>
      </c>
      <c r="H145" s="199">
        <f>I145+K145</f>
        <v>0</v>
      </c>
      <c r="I145" s="199">
        <f>I37+I121+I122</f>
        <v>0</v>
      </c>
      <c r="J145" s="199">
        <f>J37+J121+J122</f>
        <v>55</v>
      </c>
      <c r="K145" s="199">
        <f>K37+K121+K122</f>
        <v>0</v>
      </c>
      <c r="L145" s="69">
        <f>M145+O145</f>
        <v>452733</v>
      </c>
      <c r="M145" s="69">
        <f>M37+M121+M122</f>
        <v>452733</v>
      </c>
      <c r="N145" s="69">
        <f>N37+N121+N122</f>
        <v>82837</v>
      </c>
      <c r="O145" s="69">
        <f>O37+O121+O122</f>
        <v>0</v>
      </c>
    </row>
    <row r="146" spans="1:15" ht="39" x14ac:dyDescent="0.25">
      <c r="A146" s="95"/>
      <c r="B146" s="100" t="s">
        <v>240</v>
      </c>
      <c r="C146" s="98"/>
      <c r="D146" s="201">
        <f>E146+G146</f>
        <v>204105</v>
      </c>
      <c r="E146" s="201">
        <f>E41+E45+E49+E53+E57+E61+E65+E69+E73+E77+E78+E92+E94+E96+E98+E100+E102+E104+E106+E108+E110+E112</f>
        <v>204105</v>
      </c>
      <c r="F146" s="201">
        <f>F41+F45+F49+F53+F57+F61+F65+F69+F73+F77+F78+F92+F94+F96+F98+F100+F102+F104+F106+F108+F110+F112</f>
        <v>136127</v>
      </c>
      <c r="G146" s="201">
        <f>G41+G45+G49+G53+G57+G61+G65+G69+G73+G77+G78+G92+G94+G96+G98+G100+G102+G104+G106+G108+G110+G112</f>
        <v>0</v>
      </c>
      <c r="H146" s="199">
        <f>I146+K146</f>
        <v>0</v>
      </c>
      <c r="I146" s="199">
        <f>I41+I45+I49+I53+I57+I61+I65+I69+I73+I77+I78+I92+I94+I96+I98+I100+I102+I104+I106+I108+I110+I112</f>
        <v>0</v>
      </c>
      <c r="J146" s="199">
        <f>J41+J45+J49+J53+J57+J61+J65+J69+J73+J77+J78+J92+J94+J96+J98+J100+J102+J104+J106+J108+J110+J112</f>
        <v>0</v>
      </c>
      <c r="K146" s="199">
        <f>K41+K45+K49+K53+K57+K61+K65+K69+K73+K77+K78+K92+K94+K96+K98+K100+K102+K104+K106+K108+K110+K112</f>
        <v>0</v>
      </c>
      <c r="L146" s="69">
        <f>M146+O146</f>
        <v>204105</v>
      </c>
      <c r="M146" s="69">
        <f>M41+M45+M49+M53+M57+M61+M65+M69+M73+M77+M78+M92+M94+M96+M98+M100+M102+M104+M106+M108+M110+M112</f>
        <v>204105</v>
      </c>
      <c r="N146" s="69">
        <f>N41+N45+N49+N53+N57+N61+N65+N69+N73+N77+N78+N92+N94+N96+N98+N100+N102+N104+N106+N108+N110+N112</f>
        <v>136127</v>
      </c>
      <c r="O146" s="69">
        <f>O41+O45+O49+O53+O57+O61+O65+O69+O73+O77+O78+O92+O94+O96+O98+O100+O102+O104+O106+O108+O110+O112</f>
        <v>0</v>
      </c>
    </row>
    <row r="147" spans="1:15" x14ac:dyDescent="0.25">
      <c r="A147" s="12"/>
      <c r="B147" s="184"/>
      <c r="C147" s="185"/>
      <c r="D147" s="184"/>
      <c r="E147" s="184"/>
      <c r="F147" s="184"/>
      <c r="G147" s="184"/>
      <c r="H147" s="184"/>
      <c r="I147" s="184"/>
      <c r="J147" s="184"/>
      <c r="K147" s="184"/>
      <c r="L147" s="184"/>
      <c r="M147" s="184"/>
      <c r="N147" s="184"/>
      <c r="O147" s="12"/>
    </row>
    <row r="148" spans="1:15" x14ac:dyDescent="0.25">
      <c r="A148" s="12"/>
      <c r="B148" s="12"/>
      <c r="C148" s="44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</row>
    <row r="149" spans="1:15" x14ac:dyDescent="0.25">
      <c r="A149" s="12"/>
      <c r="B149" s="12"/>
      <c r="C149" s="44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</row>
    <row r="150" spans="1:15" x14ac:dyDescent="0.25">
      <c r="A150" s="12"/>
      <c r="B150" s="12"/>
      <c r="C150" s="44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</row>
    <row r="151" spans="1:15" x14ac:dyDescent="0.25">
      <c r="A151" s="12"/>
      <c r="B151" s="12"/>
      <c r="C151" s="44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</row>
    <row r="152" spans="1:15" x14ac:dyDescent="0.25">
      <c r="A152" s="12"/>
      <c r="B152" s="12"/>
      <c r="C152" s="44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</row>
    <row r="153" spans="1:15" x14ac:dyDescent="0.25">
      <c r="A153" s="12"/>
      <c r="B153" s="12"/>
      <c r="C153" s="44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</row>
    <row r="154" spans="1:15" x14ac:dyDescent="0.25">
      <c r="A154" s="12"/>
      <c r="B154" s="12"/>
      <c r="C154" s="44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</row>
    <row r="155" spans="1:15" x14ac:dyDescent="0.25">
      <c r="A155" s="12"/>
      <c r="B155" s="12"/>
      <c r="C155" s="44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</row>
    <row r="156" spans="1:15" x14ac:dyDescent="0.25">
      <c r="A156" s="12"/>
      <c r="B156" s="12"/>
      <c r="C156" s="44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</row>
    <row r="157" spans="1:15" x14ac:dyDescent="0.25">
      <c r="A157" s="12"/>
      <c r="B157" s="12"/>
      <c r="C157" s="44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</row>
    <row r="158" spans="1:15" x14ac:dyDescent="0.25">
      <c r="A158" s="12"/>
      <c r="B158" s="12"/>
      <c r="C158" s="44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</row>
    <row r="159" spans="1:15" x14ac:dyDescent="0.25">
      <c r="A159" s="12"/>
      <c r="B159" s="12"/>
      <c r="C159" s="44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</row>
    <row r="160" spans="1:15" x14ac:dyDescent="0.25">
      <c r="A160" s="12"/>
      <c r="B160" s="12"/>
      <c r="C160" s="44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</row>
    <row r="161" spans="1:15" x14ac:dyDescent="0.25">
      <c r="A161" s="12"/>
      <c r="B161" s="12"/>
      <c r="C161" s="44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</row>
    <row r="162" spans="1:15" x14ac:dyDescent="0.25">
      <c r="A162" s="12"/>
      <c r="B162" s="12"/>
      <c r="C162" s="44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</row>
    <row r="163" spans="1:15" x14ac:dyDescent="0.25">
      <c r="A163" s="12"/>
      <c r="B163" s="12"/>
      <c r="C163" s="44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</row>
    <row r="164" spans="1:15" x14ac:dyDescent="0.25">
      <c r="A164" s="12"/>
      <c r="B164" s="12"/>
      <c r="C164" s="44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</row>
    <row r="165" spans="1:15" x14ac:dyDescent="0.25">
      <c r="A165" s="12"/>
      <c r="B165" s="12"/>
      <c r="C165" s="44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</row>
    <row r="166" spans="1:15" x14ac:dyDescent="0.25">
      <c r="A166" s="12"/>
      <c r="B166" s="12"/>
      <c r="C166" s="44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</row>
    <row r="167" spans="1:15" x14ac:dyDescent="0.25">
      <c r="A167" s="12"/>
      <c r="B167" s="12"/>
      <c r="C167" s="44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</row>
    <row r="168" spans="1:15" x14ac:dyDescent="0.25">
      <c r="A168" s="12"/>
      <c r="B168" s="12"/>
      <c r="C168" s="44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</row>
    <row r="169" spans="1:15" x14ac:dyDescent="0.25">
      <c r="A169" s="12"/>
      <c r="B169" s="12"/>
      <c r="C169" s="44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</row>
    <row r="170" spans="1:15" x14ac:dyDescent="0.25">
      <c r="A170" s="12"/>
      <c r="B170" s="12"/>
      <c r="C170" s="44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</row>
    <row r="171" spans="1:15" x14ac:dyDescent="0.25">
      <c r="A171" s="12"/>
      <c r="B171" s="12"/>
      <c r="C171" s="44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</row>
    <row r="172" spans="1:15" x14ac:dyDescent="0.25">
      <c r="A172" s="12"/>
      <c r="B172" s="12"/>
      <c r="C172" s="44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</row>
    <row r="173" spans="1:15" x14ac:dyDescent="0.25">
      <c r="A173" s="12"/>
      <c r="B173" s="12"/>
      <c r="C173" s="44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</row>
    <row r="174" spans="1:15" x14ac:dyDescent="0.25">
      <c r="A174" s="12"/>
      <c r="B174" s="12"/>
      <c r="C174" s="44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</row>
    <row r="175" spans="1:15" x14ac:dyDescent="0.25">
      <c r="A175" s="12"/>
      <c r="B175" s="12"/>
      <c r="C175" s="44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</row>
    <row r="176" spans="1:15" x14ac:dyDescent="0.25">
      <c r="A176" s="12"/>
      <c r="B176" s="12"/>
      <c r="C176" s="44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</row>
    <row r="177" spans="1:15" x14ac:dyDescent="0.25">
      <c r="A177" s="12"/>
      <c r="B177" s="12"/>
      <c r="C177" s="44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</row>
    <row r="178" spans="1:15" x14ac:dyDescent="0.25">
      <c r="A178" s="12"/>
      <c r="B178" s="12"/>
      <c r="C178" s="44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</row>
    <row r="179" spans="1:15" x14ac:dyDescent="0.25">
      <c r="A179" s="12"/>
      <c r="B179" s="12"/>
      <c r="C179" s="44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</row>
    <row r="180" spans="1:15" x14ac:dyDescent="0.25">
      <c r="A180" s="12"/>
      <c r="B180" s="12"/>
      <c r="C180" s="44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</row>
    <row r="181" spans="1:15" x14ac:dyDescent="0.25">
      <c r="A181" s="12"/>
      <c r="B181" s="12"/>
      <c r="C181" s="44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</row>
    <row r="182" spans="1:15" x14ac:dyDescent="0.25">
      <c r="A182" s="12"/>
      <c r="B182" s="12"/>
      <c r="C182" s="44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</row>
    <row r="183" spans="1:15" x14ac:dyDescent="0.25">
      <c r="A183" s="12"/>
      <c r="B183" s="12"/>
      <c r="C183" s="44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</row>
    <row r="184" spans="1:15" x14ac:dyDescent="0.25">
      <c r="A184" s="12"/>
      <c r="B184" s="12"/>
      <c r="C184" s="44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</row>
    <row r="185" spans="1:15" x14ac:dyDescent="0.25">
      <c r="A185" s="12"/>
      <c r="B185" s="12"/>
      <c r="C185" s="44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</row>
    <row r="186" spans="1:15" x14ac:dyDescent="0.25">
      <c r="A186" s="12"/>
      <c r="B186" s="12"/>
      <c r="C186" s="44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</row>
    <row r="187" spans="1:15" x14ac:dyDescent="0.25">
      <c r="A187" s="12"/>
      <c r="B187" s="12"/>
      <c r="C187" s="44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</row>
    <row r="188" spans="1:15" x14ac:dyDescent="0.25">
      <c r="A188" s="12"/>
      <c r="B188" s="12"/>
      <c r="C188" s="44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</row>
    <row r="189" spans="1:15" x14ac:dyDescent="0.25">
      <c r="A189" s="12"/>
      <c r="B189" s="12"/>
      <c r="C189" s="44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</row>
    <row r="190" spans="1:15" x14ac:dyDescent="0.25">
      <c r="A190" s="12"/>
      <c r="B190" s="12"/>
      <c r="C190" s="44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</row>
    <row r="191" spans="1:15" x14ac:dyDescent="0.25">
      <c r="A191" s="12"/>
      <c r="B191" s="12"/>
      <c r="C191" s="44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</row>
    <row r="192" spans="1:15" x14ac:dyDescent="0.25">
      <c r="A192" s="12"/>
      <c r="B192" s="12"/>
      <c r="C192" s="44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</row>
    <row r="193" spans="1:15" x14ac:dyDescent="0.25">
      <c r="A193" s="12"/>
      <c r="B193" s="12"/>
      <c r="C193" s="44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</row>
    <row r="194" spans="1:15" x14ac:dyDescent="0.25">
      <c r="A194" s="12"/>
      <c r="B194" s="12"/>
      <c r="C194" s="44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</row>
    <row r="195" spans="1:15" x14ac:dyDescent="0.25">
      <c r="A195" s="12"/>
      <c r="B195" s="12"/>
      <c r="C195" s="44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</row>
    <row r="196" spans="1:15" x14ac:dyDescent="0.25">
      <c r="A196" s="12"/>
      <c r="B196" s="12"/>
      <c r="C196" s="44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</row>
    <row r="197" spans="1:15" x14ac:dyDescent="0.25">
      <c r="A197" s="12"/>
      <c r="B197" s="12"/>
      <c r="C197" s="44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</row>
    <row r="198" spans="1:15" x14ac:dyDescent="0.25">
      <c r="A198" s="12"/>
      <c r="B198" s="12"/>
      <c r="C198" s="44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</row>
    <row r="199" spans="1:15" x14ac:dyDescent="0.25">
      <c r="A199" s="12"/>
      <c r="B199" s="12"/>
      <c r="C199" s="44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</row>
    <row r="200" spans="1:15" x14ac:dyDescent="0.25">
      <c r="A200" s="12"/>
      <c r="B200" s="12"/>
      <c r="C200" s="44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</row>
    <row r="201" spans="1:15" x14ac:dyDescent="0.25">
      <c r="A201" s="12"/>
      <c r="B201" s="12"/>
      <c r="C201" s="44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</row>
    <row r="202" spans="1:15" x14ac:dyDescent="0.25">
      <c r="A202" s="12"/>
      <c r="B202" s="12"/>
      <c r="C202" s="44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</row>
    <row r="203" spans="1:15" x14ac:dyDescent="0.25">
      <c r="A203" s="12"/>
      <c r="B203" s="12"/>
      <c r="C203" s="44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</row>
    <row r="204" spans="1:15" x14ac:dyDescent="0.25">
      <c r="A204" s="12"/>
      <c r="B204" s="12"/>
      <c r="C204" s="44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</row>
    <row r="205" spans="1:15" x14ac:dyDescent="0.25">
      <c r="A205" s="12"/>
      <c r="B205" s="12"/>
      <c r="C205" s="44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</row>
    <row r="206" spans="1:15" x14ac:dyDescent="0.25">
      <c r="A206" s="12"/>
      <c r="B206" s="12"/>
      <c r="C206" s="44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</row>
    <row r="207" spans="1:15" x14ac:dyDescent="0.25">
      <c r="A207" s="12"/>
      <c r="B207" s="12"/>
      <c r="C207" s="44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</row>
    <row r="208" spans="1:15" x14ac:dyDescent="0.25">
      <c r="A208" s="12"/>
      <c r="B208" s="12"/>
      <c r="C208" s="44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</row>
    <row r="209" spans="1:15" x14ac:dyDescent="0.25">
      <c r="A209" s="12"/>
      <c r="B209" s="12"/>
      <c r="C209" s="44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</row>
    <row r="210" spans="1:15" x14ac:dyDescent="0.25">
      <c r="A210" s="12"/>
      <c r="B210" s="12"/>
      <c r="C210" s="44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</row>
    <row r="211" spans="1:15" x14ac:dyDescent="0.25">
      <c r="A211" s="12"/>
      <c r="B211" s="12"/>
      <c r="C211" s="44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</row>
    <row r="212" spans="1:15" x14ac:dyDescent="0.25">
      <c r="A212" s="12"/>
      <c r="B212" s="12"/>
      <c r="C212" s="44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</row>
    <row r="213" spans="1:15" x14ac:dyDescent="0.25">
      <c r="A213" s="12"/>
      <c r="B213" s="12"/>
      <c r="C213" s="44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</row>
    <row r="214" spans="1:15" x14ac:dyDescent="0.25">
      <c r="A214" s="12"/>
      <c r="B214" s="12"/>
      <c r="C214" s="44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</row>
    <row r="215" spans="1:15" x14ac:dyDescent="0.25">
      <c r="A215" s="12"/>
      <c r="B215" s="12"/>
      <c r="C215" s="44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</row>
    <row r="216" spans="1:15" x14ac:dyDescent="0.25">
      <c r="A216" s="12"/>
      <c r="B216" s="12"/>
      <c r="C216" s="44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</row>
    <row r="217" spans="1:15" x14ac:dyDescent="0.25">
      <c r="A217" s="12"/>
      <c r="B217" s="12"/>
      <c r="C217" s="44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</row>
    <row r="218" spans="1:15" x14ac:dyDescent="0.25">
      <c r="A218" s="12"/>
      <c r="B218" s="12"/>
      <c r="C218" s="44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</row>
    <row r="219" spans="1:15" x14ac:dyDescent="0.25">
      <c r="A219" s="12"/>
      <c r="B219" s="12"/>
      <c r="C219" s="44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</row>
    <row r="220" spans="1:15" x14ac:dyDescent="0.25">
      <c r="A220" s="12"/>
      <c r="B220" s="12"/>
      <c r="C220" s="44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</row>
    <row r="221" spans="1:15" x14ac:dyDescent="0.25">
      <c r="A221" s="12"/>
      <c r="B221" s="12"/>
      <c r="C221" s="44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</row>
    <row r="222" spans="1:15" x14ac:dyDescent="0.25">
      <c r="A222" s="12"/>
      <c r="B222" s="12"/>
      <c r="C222" s="44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</row>
    <row r="223" spans="1:15" x14ac:dyDescent="0.25">
      <c r="A223" s="12"/>
      <c r="B223" s="12"/>
      <c r="C223" s="44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</row>
    <row r="224" spans="1:15" x14ac:dyDescent="0.25">
      <c r="A224" s="12"/>
      <c r="B224" s="12"/>
      <c r="C224" s="44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</row>
    <row r="225" spans="1:15" x14ac:dyDescent="0.25">
      <c r="A225" s="12"/>
      <c r="B225" s="12"/>
      <c r="C225" s="44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</row>
    <row r="226" spans="1:15" x14ac:dyDescent="0.25">
      <c r="A226" s="12"/>
      <c r="B226" s="12"/>
      <c r="C226" s="44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</row>
    <row r="227" spans="1:15" x14ac:dyDescent="0.25">
      <c r="A227" s="12"/>
      <c r="B227" s="12"/>
      <c r="C227" s="44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</row>
    <row r="228" spans="1:15" x14ac:dyDescent="0.25">
      <c r="A228" s="12"/>
      <c r="B228" s="12"/>
      <c r="C228" s="44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</row>
    <row r="229" spans="1:15" x14ac:dyDescent="0.25">
      <c r="A229" s="12"/>
      <c r="B229" s="12"/>
      <c r="C229" s="44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</row>
    <row r="230" spans="1:15" x14ac:dyDescent="0.25">
      <c r="A230" s="12"/>
      <c r="B230" s="12"/>
      <c r="C230" s="44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</row>
    <row r="231" spans="1:15" x14ac:dyDescent="0.25">
      <c r="A231" s="12"/>
      <c r="B231" s="12"/>
      <c r="C231" s="44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</row>
    <row r="232" spans="1:15" x14ac:dyDescent="0.25">
      <c r="A232" s="12"/>
      <c r="B232" s="12"/>
      <c r="C232" s="44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</row>
    <row r="233" spans="1:15" x14ac:dyDescent="0.25">
      <c r="A233" s="12"/>
      <c r="B233" s="12"/>
      <c r="C233" s="44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</row>
    <row r="234" spans="1:15" x14ac:dyDescent="0.25">
      <c r="A234" s="12"/>
      <c r="B234" s="12"/>
      <c r="C234" s="44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</row>
    <row r="235" spans="1:15" x14ac:dyDescent="0.25">
      <c r="A235" s="12"/>
      <c r="B235" s="12"/>
      <c r="C235" s="44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</row>
    <row r="236" spans="1:15" x14ac:dyDescent="0.25">
      <c r="A236" s="12"/>
      <c r="B236" s="12"/>
      <c r="C236" s="44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</row>
    <row r="237" spans="1:15" x14ac:dyDescent="0.25">
      <c r="A237" s="12"/>
      <c r="B237" s="12"/>
      <c r="C237" s="44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</row>
    <row r="238" spans="1:15" x14ac:dyDescent="0.25">
      <c r="A238" s="12"/>
      <c r="B238" s="12"/>
      <c r="C238" s="44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</row>
    <row r="239" spans="1:15" x14ac:dyDescent="0.25">
      <c r="A239" s="12"/>
      <c r="B239" s="12"/>
      <c r="C239" s="44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</row>
    <row r="240" spans="1:15" x14ac:dyDescent="0.25">
      <c r="A240" s="12"/>
      <c r="B240" s="12"/>
      <c r="C240" s="44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</row>
    <row r="241" spans="1:15" x14ac:dyDescent="0.25">
      <c r="A241" s="12"/>
      <c r="B241" s="12"/>
      <c r="C241" s="44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</row>
    <row r="242" spans="1:15" x14ac:dyDescent="0.25">
      <c r="C242" s="45"/>
    </row>
    <row r="243" spans="1:15" x14ac:dyDescent="0.25">
      <c r="C243" s="45"/>
    </row>
    <row r="244" spans="1:15" x14ac:dyDescent="0.25">
      <c r="C244" s="45"/>
    </row>
    <row r="245" spans="1:15" x14ac:dyDescent="0.25">
      <c r="C245" s="45"/>
    </row>
    <row r="246" spans="1:15" x14ac:dyDescent="0.25">
      <c r="C246" s="45"/>
    </row>
    <row r="247" spans="1:15" x14ac:dyDescent="0.25">
      <c r="C247" s="45"/>
    </row>
    <row r="248" spans="1:15" x14ac:dyDescent="0.25">
      <c r="C248" s="45"/>
    </row>
    <row r="249" spans="1:15" x14ac:dyDescent="0.25">
      <c r="C249" s="45"/>
    </row>
    <row r="250" spans="1:15" x14ac:dyDescent="0.25">
      <c r="C250" s="45"/>
    </row>
    <row r="251" spans="1:15" x14ac:dyDescent="0.25">
      <c r="C251" s="45"/>
    </row>
    <row r="252" spans="1:15" x14ac:dyDescent="0.25">
      <c r="C252" s="45"/>
    </row>
    <row r="253" spans="1:15" x14ac:dyDescent="0.25">
      <c r="C253" s="45"/>
    </row>
    <row r="254" spans="1:15" x14ac:dyDescent="0.25">
      <c r="C254" s="45"/>
    </row>
    <row r="255" spans="1:15" x14ac:dyDescent="0.25">
      <c r="C255" s="45"/>
    </row>
    <row r="256" spans="1:15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  <row r="538" spans="3:3" x14ac:dyDescent="0.25">
      <c r="C538" s="45"/>
    </row>
    <row r="539" spans="3:3" x14ac:dyDescent="0.25">
      <c r="C539" s="45"/>
    </row>
    <row r="540" spans="3:3" x14ac:dyDescent="0.25">
      <c r="C540" s="45"/>
    </row>
    <row r="541" spans="3:3" x14ac:dyDescent="0.25">
      <c r="C541" s="45"/>
    </row>
    <row r="542" spans="3:3" x14ac:dyDescent="0.25">
      <c r="C542" s="45"/>
    </row>
    <row r="543" spans="3:3" x14ac:dyDescent="0.25">
      <c r="C543" s="45"/>
    </row>
    <row r="544" spans="3:3" x14ac:dyDescent="0.25">
      <c r="C544" s="45"/>
    </row>
    <row r="545" spans="3:3" x14ac:dyDescent="0.25">
      <c r="C545" s="45"/>
    </row>
    <row r="546" spans="3:3" x14ac:dyDescent="0.25">
      <c r="C546" s="45"/>
    </row>
    <row r="547" spans="3:3" x14ac:dyDescent="0.25">
      <c r="C547" s="45"/>
    </row>
    <row r="548" spans="3:3" x14ac:dyDescent="0.25">
      <c r="C548" s="45"/>
    </row>
    <row r="549" spans="3:3" x14ac:dyDescent="0.25">
      <c r="C549" s="45"/>
    </row>
    <row r="550" spans="3:3" x14ac:dyDescent="0.25">
      <c r="C550" s="45"/>
    </row>
    <row r="551" spans="3:3" x14ac:dyDescent="0.25">
      <c r="C551" s="45"/>
    </row>
    <row r="552" spans="3:3" x14ac:dyDescent="0.25">
      <c r="C552" s="45"/>
    </row>
    <row r="553" spans="3:3" x14ac:dyDescent="0.25">
      <c r="C553" s="45"/>
    </row>
    <row r="554" spans="3:3" x14ac:dyDescent="0.25">
      <c r="C554" s="45"/>
    </row>
    <row r="555" spans="3:3" x14ac:dyDescent="0.25">
      <c r="C555" s="45"/>
    </row>
    <row r="556" spans="3:3" x14ac:dyDescent="0.25">
      <c r="C556" s="45"/>
    </row>
    <row r="557" spans="3:3" x14ac:dyDescent="0.25">
      <c r="C557" s="45"/>
    </row>
    <row r="558" spans="3:3" x14ac:dyDescent="0.25">
      <c r="C558" s="45"/>
    </row>
    <row r="559" spans="3:3" x14ac:dyDescent="0.25">
      <c r="C559" s="45"/>
    </row>
    <row r="560" spans="3:3" x14ac:dyDescent="0.25">
      <c r="C560" s="45"/>
    </row>
    <row r="561" spans="3:3" x14ac:dyDescent="0.25">
      <c r="C561" s="45"/>
    </row>
    <row r="562" spans="3:3" x14ac:dyDescent="0.25">
      <c r="C562" s="45"/>
    </row>
    <row r="563" spans="3:3" x14ac:dyDescent="0.25">
      <c r="C563" s="45"/>
    </row>
    <row r="564" spans="3:3" x14ac:dyDescent="0.25">
      <c r="C564" s="45"/>
    </row>
    <row r="565" spans="3:3" x14ac:dyDescent="0.25">
      <c r="C565" s="45"/>
    </row>
    <row r="566" spans="3:3" x14ac:dyDescent="0.25">
      <c r="C566" s="45"/>
    </row>
    <row r="567" spans="3:3" x14ac:dyDescent="0.25">
      <c r="C567" s="45"/>
    </row>
    <row r="568" spans="3:3" x14ac:dyDescent="0.25">
      <c r="C568" s="45"/>
    </row>
    <row r="569" spans="3:3" x14ac:dyDescent="0.25">
      <c r="C569" s="45"/>
    </row>
    <row r="570" spans="3:3" x14ac:dyDescent="0.25">
      <c r="C570" s="45"/>
    </row>
  </sheetData>
  <mergeCells count="50">
    <mergeCell ref="C78:C79"/>
    <mergeCell ref="B19:O19"/>
    <mergeCell ref="I17:J17"/>
    <mergeCell ref="D16:D18"/>
    <mergeCell ref="A84:A87"/>
    <mergeCell ref="C112:C113"/>
    <mergeCell ref="C90:C91"/>
    <mergeCell ref="B11:O11"/>
    <mergeCell ref="B12:O12"/>
    <mergeCell ref="C92:C93"/>
    <mergeCell ref="C94:C95"/>
    <mergeCell ref="H16:H18"/>
    <mergeCell ref="B89:O89"/>
    <mergeCell ref="E16:G16"/>
    <mergeCell ref="C110:C111"/>
    <mergeCell ref="B115:O115"/>
    <mergeCell ref="C108:C109"/>
    <mergeCell ref="C100:C101"/>
    <mergeCell ref="C104:C105"/>
    <mergeCell ref="C102:C103"/>
    <mergeCell ref="B83:O83"/>
    <mergeCell ref="C80:C81"/>
    <mergeCell ref="B9:O9"/>
    <mergeCell ref="B10:O10"/>
    <mergeCell ref="A122:A123"/>
    <mergeCell ref="A116:A121"/>
    <mergeCell ref="C122:C123"/>
    <mergeCell ref="C96:C97"/>
    <mergeCell ref="C98:C99"/>
    <mergeCell ref="C106:C107"/>
    <mergeCell ref="B5:O5"/>
    <mergeCell ref="B6:O6"/>
    <mergeCell ref="A16:A18"/>
    <mergeCell ref="B16:B18"/>
    <mergeCell ref="C16:C18"/>
    <mergeCell ref="K17:K18"/>
    <mergeCell ref="B7:O7"/>
    <mergeCell ref="B8:O8"/>
    <mergeCell ref="E17:F17"/>
    <mergeCell ref="G17:G18"/>
    <mergeCell ref="B1:O1"/>
    <mergeCell ref="B2:O2"/>
    <mergeCell ref="B3:O3"/>
    <mergeCell ref="B4:O4"/>
    <mergeCell ref="I16:K16"/>
    <mergeCell ref="A14:O14"/>
    <mergeCell ref="L16:L18"/>
    <mergeCell ref="M16:O16"/>
    <mergeCell ref="M17:N17"/>
    <mergeCell ref="O17:O18"/>
  </mergeCells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5"/>
  <sheetViews>
    <sheetView showZeros="0" workbookViewId="0">
      <selection activeCell="T14" sqref="T1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5" x14ac:dyDescent="0.25">
      <c r="B1" s="466" t="s">
        <v>376</v>
      </c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</row>
    <row r="2" spans="1:15" x14ac:dyDescent="0.25">
      <c r="B2" s="466" t="s">
        <v>375</v>
      </c>
      <c r="C2" s="466"/>
      <c r="D2" s="466"/>
      <c r="E2" s="466"/>
      <c r="F2" s="466"/>
      <c r="G2" s="466"/>
      <c r="H2" s="466"/>
      <c r="I2" s="466"/>
      <c r="J2" s="466"/>
      <c r="K2" s="466"/>
      <c r="L2" s="466"/>
      <c r="M2" s="466"/>
      <c r="N2" s="466"/>
      <c r="O2" s="466"/>
    </row>
    <row r="3" spans="1:15" x14ac:dyDescent="0.25">
      <c r="B3" s="466" t="s">
        <v>374</v>
      </c>
      <c r="C3" s="466"/>
      <c r="D3" s="466"/>
      <c r="E3" s="466"/>
      <c r="F3" s="466"/>
      <c r="G3" s="466"/>
      <c r="H3" s="466"/>
      <c r="I3" s="466"/>
      <c r="J3" s="466"/>
      <c r="K3" s="466"/>
      <c r="L3" s="466"/>
      <c r="M3" s="466"/>
      <c r="N3" s="466"/>
      <c r="O3" s="466"/>
    </row>
    <row r="4" spans="1:15" x14ac:dyDescent="0.25">
      <c r="B4" s="466" t="s">
        <v>432</v>
      </c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</row>
    <row r="5" spans="1:15" ht="15" customHeight="1" x14ac:dyDescent="0.25">
      <c r="B5" s="466" t="s">
        <v>428</v>
      </c>
      <c r="C5" s="466"/>
      <c r="D5" s="466"/>
      <c r="E5" s="466"/>
      <c r="F5" s="466"/>
      <c r="G5" s="466"/>
      <c r="H5" s="466"/>
      <c r="I5" s="466"/>
      <c r="J5" s="466"/>
      <c r="K5" s="466"/>
      <c r="L5" s="466"/>
      <c r="M5" s="466"/>
      <c r="N5" s="466"/>
      <c r="O5" s="466"/>
    </row>
    <row r="6" spans="1:15" ht="15" customHeight="1" x14ac:dyDescent="0.25">
      <c r="B6" s="466" t="s">
        <v>415</v>
      </c>
      <c r="C6" s="466"/>
      <c r="D6" s="466"/>
      <c r="E6" s="466"/>
      <c r="F6" s="466"/>
      <c r="G6" s="466"/>
      <c r="H6" s="466"/>
      <c r="I6" s="466"/>
      <c r="J6" s="466"/>
      <c r="K6" s="466"/>
      <c r="L6" s="466"/>
      <c r="M6" s="466"/>
      <c r="N6" s="466"/>
      <c r="O6" s="466"/>
    </row>
    <row r="7" spans="1:15" ht="15" customHeight="1" x14ac:dyDescent="0.25">
      <c r="B7" s="466" t="s">
        <v>507</v>
      </c>
      <c r="C7" s="466"/>
      <c r="D7" s="466"/>
      <c r="E7" s="466"/>
      <c r="F7" s="466"/>
      <c r="G7" s="466"/>
      <c r="H7" s="466"/>
      <c r="I7" s="466"/>
      <c r="J7" s="466"/>
      <c r="K7" s="466"/>
      <c r="L7" s="466"/>
      <c r="M7" s="466"/>
      <c r="N7" s="466"/>
      <c r="O7" s="466"/>
    </row>
    <row r="8" spans="1:15" ht="15" customHeight="1" x14ac:dyDescent="0.25">
      <c r="B8" s="466" t="s">
        <v>503</v>
      </c>
      <c r="C8" s="466"/>
      <c r="D8" s="466"/>
      <c r="E8" s="466"/>
      <c r="F8" s="466"/>
      <c r="G8" s="466"/>
      <c r="H8" s="466"/>
      <c r="I8" s="466"/>
      <c r="J8" s="466"/>
      <c r="K8" s="466"/>
      <c r="L8" s="466"/>
      <c r="M8" s="466"/>
      <c r="N8" s="466"/>
      <c r="O8" s="466"/>
    </row>
    <row r="9" spans="1:15" ht="15" customHeight="1" x14ac:dyDescent="0.25">
      <c r="B9" s="466" t="s">
        <v>522</v>
      </c>
      <c r="C9" s="466"/>
      <c r="D9" s="466"/>
      <c r="E9" s="466"/>
      <c r="F9" s="466"/>
      <c r="G9" s="466"/>
      <c r="H9" s="466"/>
      <c r="I9" s="466"/>
      <c r="J9" s="466"/>
      <c r="K9" s="466"/>
      <c r="L9" s="466"/>
      <c r="M9" s="466"/>
      <c r="N9" s="466"/>
      <c r="O9" s="466"/>
    </row>
    <row r="10" spans="1:15" ht="15" customHeight="1" x14ac:dyDescent="0.25">
      <c r="B10" s="466" t="s">
        <v>517</v>
      </c>
      <c r="C10" s="466"/>
      <c r="D10" s="466"/>
      <c r="E10" s="466"/>
      <c r="F10" s="466"/>
      <c r="G10" s="466"/>
      <c r="H10" s="466"/>
      <c r="I10" s="466"/>
      <c r="J10" s="466"/>
      <c r="K10" s="466"/>
      <c r="L10" s="466"/>
      <c r="M10" s="466"/>
      <c r="N10" s="466"/>
      <c r="O10" s="466"/>
    </row>
    <row r="11" spans="1:15" ht="15" customHeight="1" x14ac:dyDescent="0.25">
      <c r="B11" s="466" t="s">
        <v>532</v>
      </c>
      <c r="C11" s="466"/>
      <c r="D11" s="466"/>
      <c r="E11" s="466"/>
      <c r="F11" s="466"/>
      <c r="G11" s="466"/>
      <c r="H11" s="466"/>
      <c r="I11" s="466"/>
      <c r="J11" s="466"/>
      <c r="K11" s="466"/>
      <c r="L11" s="466"/>
      <c r="M11" s="466"/>
      <c r="N11" s="466"/>
      <c r="O11" s="466"/>
    </row>
    <row r="12" spans="1:15" ht="15" customHeight="1" x14ac:dyDescent="0.25">
      <c r="B12" s="466" t="s">
        <v>528</v>
      </c>
      <c r="C12" s="466"/>
      <c r="D12" s="466"/>
      <c r="E12" s="466"/>
      <c r="F12" s="466"/>
      <c r="G12" s="466"/>
      <c r="H12" s="466"/>
      <c r="I12" s="466"/>
      <c r="J12" s="466"/>
      <c r="K12" s="466"/>
      <c r="L12" s="466"/>
      <c r="M12" s="466"/>
      <c r="N12" s="466"/>
      <c r="O12" s="466"/>
    </row>
    <row r="13" spans="1:15" x14ac:dyDescent="0.25">
      <c r="A13" s="12"/>
      <c r="B13" s="12"/>
      <c r="C13" s="254"/>
      <c r="D13" s="12"/>
      <c r="E13" s="254"/>
      <c r="F13" s="254"/>
      <c r="G13" s="254"/>
      <c r="H13" s="254"/>
      <c r="I13" s="254"/>
      <c r="J13" s="254"/>
      <c r="K13" s="254"/>
      <c r="L13" s="254"/>
      <c r="M13" s="254"/>
      <c r="N13" s="254"/>
      <c r="O13" s="12"/>
    </row>
    <row r="14" spans="1:15" ht="27" customHeight="1" x14ac:dyDescent="0.25">
      <c r="A14" s="467" t="s">
        <v>211</v>
      </c>
      <c r="B14" s="467"/>
      <c r="C14" s="467"/>
      <c r="D14" s="467"/>
      <c r="E14" s="467"/>
      <c r="F14" s="467"/>
      <c r="G14" s="467"/>
      <c r="H14" s="467"/>
      <c r="I14" s="467"/>
      <c r="J14" s="467"/>
      <c r="K14" s="467"/>
      <c r="L14" s="467"/>
      <c r="M14" s="467"/>
      <c r="N14" s="467"/>
      <c r="O14" s="467"/>
    </row>
    <row r="15" spans="1:15" x14ac:dyDescent="0.25">
      <c r="A15" s="380"/>
      <c r="B15" s="380"/>
      <c r="C15" s="380"/>
      <c r="D15" s="252"/>
      <c r="E15" s="252"/>
      <c r="F15" s="252"/>
      <c r="G15" s="252"/>
      <c r="H15" s="252"/>
      <c r="I15" s="252"/>
      <c r="J15" s="252"/>
      <c r="K15" s="252"/>
      <c r="L15" s="252"/>
      <c r="M15" s="252"/>
      <c r="N15" s="252"/>
      <c r="O15" s="4" t="s">
        <v>185</v>
      </c>
    </row>
    <row r="16" spans="1:15" ht="15" customHeight="1" x14ac:dyDescent="0.25">
      <c r="A16" s="430" t="s">
        <v>5</v>
      </c>
      <c r="B16" s="433" t="s">
        <v>431</v>
      </c>
      <c r="C16" s="433" t="s">
        <v>60</v>
      </c>
      <c r="D16" s="416" t="s">
        <v>420</v>
      </c>
      <c r="E16" s="420" t="s">
        <v>213</v>
      </c>
      <c r="F16" s="420"/>
      <c r="G16" s="421"/>
      <c r="H16" s="436" t="s">
        <v>422</v>
      </c>
      <c r="I16" s="439" t="s">
        <v>213</v>
      </c>
      <c r="J16" s="440"/>
      <c r="K16" s="441"/>
      <c r="L16" s="468" t="s">
        <v>0</v>
      </c>
      <c r="M16" s="423" t="s">
        <v>213</v>
      </c>
      <c r="N16" s="424"/>
      <c r="O16" s="425"/>
    </row>
    <row r="17" spans="1:17" x14ac:dyDescent="0.25">
      <c r="A17" s="431"/>
      <c r="B17" s="434"/>
      <c r="C17" s="434"/>
      <c r="D17" s="417"/>
      <c r="E17" s="421" t="s">
        <v>1</v>
      </c>
      <c r="F17" s="443"/>
      <c r="G17" s="422" t="s">
        <v>2</v>
      </c>
      <c r="H17" s="437"/>
      <c r="I17" s="442" t="s">
        <v>1</v>
      </c>
      <c r="J17" s="442"/>
      <c r="K17" s="409" t="s">
        <v>2</v>
      </c>
      <c r="L17" s="469"/>
      <c r="M17" s="415" t="s">
        <v>1</v>
      </c>
      <c r="N17" s="415"/>
      <c r="O17" s="406" t="s">
        <v>2</v>
      </c>
    </row>
    <row r="18" spans="1:17" ht="28.5" customHeight="1" x14ac:dyDescent="0.25">
      <c r="A18" s="432"/>
      <c r="B18" s="435"/>
      <c r="C18" s="435"/>
      <c r="D18" s="418"/>
      <c r="E18" s="371" t="s">
        <v>3</v>
      </c>
      <c r="F18" s="372" t="s">
        <v>4</v>
      </c>
      <c r="G18" s="422"/>
      <c r="H18" s="438"/>
      <c r="I18" s="375" t="s">
        <v>3</v>
      </c>
      <c r="J18" s="368" t="s">
        <v>4</v>
      </c>
      <c r="K18" s="409"/>
      <c r="L18" s="470"/>
      <c r="M18" s="369" t="s">
        <v>3</v>
      </c>
      <c r="N18" s="367" t="s">
        <v>4</v>
      </c>
      <c r="O18" s="406"/>
    </row>
    <row r="19" spans="1:17" ht="15.95" customHeight="1" x14ac:dyDescent="0.25">
      <c r="A19" s="11" t="s">
        <v>78</v>
      </c>
      <c r="B19" s="410" t="s">
        <v>187</v>
      </c>
      <c r="C19" s="411"/>
      <c r="D19" s="411"/>
      <c r="E19" s="411"/>
      <c r="F19" s="411"/>
      <c r="G19" s="411"/>
      <c r="H19" s="411"/>
      <c r="I19" s="411"/>
      <c r="J19" s="411"/>
      <c r="K19" s="411"/>
      <c r="L19" s="411"/>
      <c r="M19" s="411"/>
      <c r="N19" s="411"/>
      <c r="O19" s="412"/>
    </row>
    <row r="20" spans="1:17" ht="15" customHeight="1" x14ac:dyDescent="0.25">
      <c r="A20" s="5" t="s">
        <v>198</v>
      </c>
      <c r="B20" s="62" t="s">
        <v>20</v>
      </c>
      <c r="C20" s="208"/>
      <c r="D20" s="194">
        <f>E20+G20</f>
        <v>955098</v>
      </c>
      <c r="E20" s="194">
        <f>E21+E22</f>
        <v>955098</v>
      </c>
      <c r="F20" s="194">
        <f>F21+F22</f>
        <v>669778</v>
      </c>
      <c r="G20" s="194">
        <f>G21+G22</f>
        <v>0</v>
      </c>
      <c r="H20" s="195">
        <f>H21+H22</f>
        <v>-210782</v>
      </c>
      <c r="I20" s="195">
        <f>I21+I22</f>
        <v>-210782</v>
      </c>
      <c r="J20" s="195">
        <f>J21+J22</f>
        <v>-161265</v>
      </c>
      <c r="K20" s="195">
        <f>K21+K22</f>
        <v>0</v>
      </c>
      <c r="L20" s="77">
        <f>L21+L22</f>
        <v>744316</v>
      </c>
      <c r="M20" s="77">
        <f>M21+M22</f>
        <v>744316</v>
      </c>
      <c r="N20" s="77">
        <f>N21+N22</f>
        <v>508513</v>
      </c>
      <c r="O20" s="77">
        <f>O21+O22</f>
        <v>0</v>
      </c>
      <c r="P20" s="145"/>
      <c r="Q20" s="250" t="s">
        <v>430</v>
      </c>
    </row>
    <row r="21" spans="1:17" ht="15" customHeight="1" x14ac:dyDescent="0.25">
      <c r="A21" s="11"/>
      <c r="B21" s="62"/>
      <c r="C21" s="20" t="s">
        <v>32</v>
      </c>
      <c r="D21" s="191">
        <f>E21+G21</f>
        <v>3084</v>
      </c>
      <c r="E21" s="191">
        <v>3084</v>
      </c>
      <c r="F21" s="191"/>
      <c r="G21" s="191"/>
      <c r="H21" s="190">
        <f>I21+K21</f>
        <v>0</v>
      </c>
      <c r="I21" s="190"/>
      <c r="J21" s="190"/>
      <c r="K21" s="190"/>
      <c r="L21" s="8">
        <f>M21+O21</f>
        <v>3084</v>
      </c>
      <c r="M21" s="8">
        <f>E21+I21</f>
        <v>3084</v>
      </c>
      <c r="N21" s="8">
        <f>F21+J21</f>
        <v>0</v>
      </c>
      <c r="O21" s="8">
        <f>G21+K21</f>
        <v>0</v>
      </c>
      <c r="P21" s="222" t="s">
        <v>389</v>
      </c>
      <c r="Q21" s="145"/>
    </row>
    <row r="22" spans="1:17" ht="15" customHeight="1" x14ac:dyDescent="0.25">
      <c r="A22" s="83"/>
      <c r="B22" s="101"/>
      <c r="C22" s="20" t="s">
        <v>57</v>
      </c>
      <c r="D22" s="191">
        <f>E22+G22</f>
        <v>952014</v>
      </c>
      <c r="E22" s="191">
        <v>952014</v>
      </c>
      <c r="F22" s="191">
        <v>669778</v>
      </c>
      <c r="G22" s="191"/>
      <c r="H22" s="190">
        <f>I22+K22</f>
        <v>-210782</v>
      </c>
      <c r="I22" s="190">
        <v>-210782</v>
      </c>
      <c r="J22" s="190">
        <v>-161265</v>
      </c>
      <c r="K22" s="190"/>
      <c r="L22" s="8">
        <f>M22+O22</f>
        <v>741232</v>
      </c>
      <c r="M22" s="8">
        <f>E22+I22</f>
        <v>741232</v>
      </c>
      <c r="N22" s="8">
        <f>F22+J22</f>
        <v>508513</v>
      </c>
      <c r="O22" s="8">
        <f>G22+K22</f>
        <v>0</v>
      </c>
      <c r="P22" s="222" t="s">
        <v>388</v>
      </c>
      <c r="Q22" s="145"/>
    </row>
    <row r="23" spans="1:17" ht="15" customHeight="1" x14ac:dyDescent="0.25">
      <c r="A23" s="11" t="s">
        <v>79</v>
      </c>
      <c r="B23" s="62" t="s">
        <v>61</v>
      </c>
      <c r="C23" s="20" t="s">
        <v>57</v>
      </c>
      <c r="D23" s="191">
        <f>E23+G23</f>
        <v>437244</v>
      </c>
      <c r="E23" s="191">
        <v>437244</v>
      </c>
      <c r="F23" s="191">
        <v>325175</v>
      </c>
      <c r="G23" s="191"/>
      <c r="H23" s="190">
        <f>I23+K23</f>
        <v>-817</v>
      </c>
      <c r="I23" s="190">
        <v>-817</v>
      </c>
      <c r="J23" s="190">
        <v>-2444</v>
      </c>
      <c r="K23" s="190"/>
      <c r="L23" s="8">
        <f>M23+O23</f>
        <v>436427</v>
      </c>
      <c r="M23" s="8">
        <f>E23+I23</f>
        <v>436427</v>
      </c>
      <c r="N23" s="8">
        <f>F23+J23</f>
        <v>322731</v>
      </c>
      <c r="O23" s="8">
        <f>G23+K23</f>
        <v>0</v>
      </c>
      <c r="P23" s="222" t="s">
        <v>387</v>
      </c>
      <c r="Q23" s="145"/>
    </row>
    <row r="24" spans="1:17" ht="15" customHeight="1" x14ac:dyDescent="0.25">
      <c r="A24" s="5" t="s">
        <v>80</v>
      </c>
      <c r="B24" s="19" t="s">
        <v>35</v>
      </c>
      <c r="C24" s="20" t="s">
        <v>57</v>
      </c>
      <c r="D24" s="191">
        <f>E24+G24</f>
        <v>489747</v>
      </c>
      <c r="E24" s="191">
        <v>489747</v>
      </c>
      <c r="F24" s="191">
        <v>363210</v>
      </c>
      <c r="G24" s="191"/>
      <c r="H24" s="190">
        <f>I24+K24</f>
        <v>0</v>
      </c>
      <c r="I24" s="190"/>
      <c r="J24" s="190">
        <v>923</v>
      </c>
      <c r="K24" s="190"/>
      <c r="L24" s="8">
        <f>M24+O24</f>
        <v>489747</v>
      </c>
      <c r="M24" s="8">
        <f>E24+I24</f>
        <v>489747</v>
      </c>
      <c r="N24" s="8">
        <f>F24+J24</f>
        <v>364133</v>
      </c>
      <c r="O24" s="8">
        <f>G24+K24</f>
        <v>0</v>
      </c>
      <c r="P24" s="222" t="s">
        <v>386</v>
      </c>
      <c r="Q24" s="145"/>
    </row>
    <row r="25" spans="1:17" ht="15" customHeight="1" x14ac:dyDescent="0.25">
      <c r="A25" s="5" t="s">
        <v>81</v>
      </c>
      <c r="B25" s="19" t="s">
        <v>173</v>
      </c>
      <c r="C25" s="20" t="s">
        <v>57</v>
      </c>
      <c r="D25" s="191">
        <f>E25+G25</f>
        <v>673221</v>
      </c>
      <c r="E25" s="191">
        <v>673221</v>
      </c>
      <c r="F25" s="191">
        <v>499316</v>
      </c>
      <c r="G25" s="191"/>
      <c r="H25" s="190">
        <f>I25+K25</f>
        <v>10975</v>
      </c>
      <c r="I25" s="190">
        <v>10975</v>
      </c>
      <c r="J25" s="190">
        <v>13804</v>
      </c>
      <c r="K25" s="190"/>
      <c r="L25" s="8">
        <f>M25+O25</f>
        <v>684196</v>
      </c>
      <c r="M25" s="8">
        <f>E25+I25</f>
        <v>684196</v>
      </c>
      <c r="N25" s="8">
        <f>F25+J25</f>
        <v>513120</v>
      </c>
      <c r="O25" s="8">
        <f>G25+K25</f>
        <v>0</v>
      </c>
      <c r="P25" s="222" t="s">
        <v>385</v>
      </c>
      <c r="Q25" s="145"/>
    </row>
    <row r="26" spans="1:17" ht="15" customHeight="1" x14ac:dyDescent="0.25">
      <c r="A26" s="5" t="s">
        <v>82</v>
      </c>
      <c r="B26" s="19" t="s">
        <v>181</v>
      </c>
      <c r="C26" s="20" t="s">
        <v>57</v>
      </c>
      <c r="D26" s="191">
        <f>E26+G26</f>
        <v>394250</v>
      </c>
      <c r="E26" s="191">
        <v>394250</v>
      </c>
      <c r="F26" s="191">
        <v>292839</v>
      </c>
      <c r="G26" s="191"/>
      <c r="H26" s="190">
        <f>I26+K26</f>
        <v>0</v>
      </c>
      <c r="I26" s="190"/>
      <c r="J26" s="190"/>
      <c r="K26" s="190"/>
      <c r="L26" s="8">
        <f>M26+O26</f>
        <v>394250</v>
      </c>
      <c r="M26" s="8">
        <f>E26+I26</f>
        <v>394250</v>
      </c>
      <c r="N26" s="8">
        <f>F26+J26</f>
        <v>292839</v>
      </c>
      <c r="O26" s="8">
        <f>G26+K26</f>
        <v>0</v>
      </c>
      <c r="P26" s="222" t="s">
        <v>384</v>
      </c>
      <c r="Q26" s="145"/>
    </row>
    <row r="27" spans="1:17" ht="15" customHeight="1" x14ac:dyDescent="0.25">
      <c r="A27" s="9" t="s">
        <v>83</v>
      </c>
      <c r="B27" s="10" t="s">
        <v>162</v>
      </c>
      <c r="C27" s="20" t="s">
        <v>57</v>
      </c>
      <c r="D27" s="191">
        <f>E27+G27</f>
        <v>244528</v>
      </c>
      <c r="E27" s="191">
        <v>244528</v>
      </c>
      <c r="F27" s="191">
        <v>180928</v>
      </c>
      <c r="G27" s="191"/>
      <c r="H27" s="190">
        <f>I27+K27</f>
        <v>14017</v>
      </c>
      <c r="I27" s="190">
        <v>11617</v>
      </c>
      <c r="J27" s="190">
        <v>12727</v>
      </c>
      <c r="K27" s="190">
        <v>2400</v>
      </c>
      <c r="L27" s="8">
        <f>M27+O27</f>
        <v>258545</v>
      </c>
      <c r="M27" s="8">
        <f>E27+I27</f>
        <v>256145</v>
      </c>
      <c r="N27" s="8">
        <f>F27+J27</f>
        <v>193655</v>
      </c>
      <c r="O27" s="8">
        <f>G27+K27</f>
        <v>2400</v>
      </c>
      <c r="P27" s="222" t="s">
        <v>383</v>
      </c>
      <c r="Q27" s="145"/>
    </row>
    <row r="28" spans="1:17" ht="15" customHeight="1" x14ac:dyDescent="0.25">
      <c r="A28" s="11" t="s">
        <v>84</v>
      </c>
      <c r="B28" s="21" t="s">
        <v>417</v>
      </c>
      <c r="C28" s="20" t="s">
        <v>57</v>
      </c>
      <c r="D28" s="191">
        <f>E28+G28</f>
        <v>373396</v>
      </c>
      <c r="E28" s="191">
        <v>373396</v>
      </c>
      <c r="F28" s="191">
        <v>277462</v>
      </c>
      <c r="G28" s="191"/>
      <c r="H28" s="190">
        <f>I28+K28</f>
        <v>170</v>
      </c>
      <c r="I28" s="190">
        <v>170</v>
      </c>
      <c r="J28" s="190">
        <v>2698</v>
      </c>
      <c r="K28" s="190"/>
      <c r="L28" s="8">
        <f>M28+O28</f>
        <v>373566</v>
      </c>
      <c r="M28" s="8">
        <f>E28+I28</f>
        <v>373566</v>
      </c>
      <c r="N28" s="8">
        <f>F28+J28</f>
        <v>280160</v>
      </c>
      <c r="O28" s="8">
        <f>G28+K28</f>
        <v>0</v>
      </c>
      <c r="P28" s="222" t="s">
        <v>382</v>
      </c>
      <c r="Q28" s="221">
        <f>L21+L62</f>
        <v>10896</v>
      </c>
    </row>
    <row r="29" spans="1:17" ht="15" customHeight="1" x14ac:dyDescent="0.25">
      <c r="A29" s="5" t="s">
        <v>85</v>
      </c>
      <c r="B29" s="19" t="s">
        <v>45</v>
      </c>
      <c r="C29" s="20" t="s">
        <v>57</v>
      </c>
      <c r="D29" s="191">
        <f>E29+G29</f>
        <v>141381</v>
      </c>
      <c r="E29" s="191">
        <v>141381</v>
      </c>
      <c r="F29" s="191">
        <v>106840</v>
      </c>
      <c r="G29" s="191"/>
      <c r="H29" s="190">
        <f>I29+K29</f>
        <v>0</v>
      </c>
      <c r="I29" s="190"/>
      <c r="J29" s="190"/>
      <c r="K29" s="190"/>
      <c r="L29" s="8">
        <f>M29+O29</f>
        <v>141381</v>
      </c>
      <c r="M29" s="8">
        <f>E29+I29</f>
        <v>141381</v>
      </c>
      <c r="N29" s="8">
        <f>F29+J29</f>
        <v>106840</v>
      </c>
      <c r="O29" s="8">
        <f>G29+K29</f>
        <v>0</v>
      </c>
      <c r="P29" s="222" t="s">
        <v>381</v>
      </c>
      <c r="Q29" s="221">
        <f>SUM(L22:L61)</f>
        <v>8854072</v>
      </c>
    </row>
    <row r="30" spans="1:17" ht="15" customHeight="1" x14ac:dyDescent="0.25">
      <c r="A30" s="5" t="s">
        <v>86</v>
      </c>
      <c r="B30" s="19" t="s">
        <v>165</v>
      </c>
      <c r="C30" s="7" t="s">
        <v>57</v>
      </c>
      <c r="D30" s="191">
        <f>E30+G30</f>
        <v>413776</v>
      </c>
      <c r="E30" s="191">
        <v>413776</v>
      </c>
      <c r="F30" s="191">
        <v>305759</v>
      </c>
      <c r="G30" s="191"/>
      <c r="H30" s="190">
        <f>I30+K30</f>
        <v>18405</v>
      </c>
      <c r="I30" s="190">
        <v>18405</v>
      </c>
      <c r="J30" s="190">
        <v>17480</v>
      </c>
      <c r="K30" s="190"/>
      <c r="L30" s="8">
        <f>M30+O30</f>
        <v>432181</v>
      </c>
      <c r="M30" s="8">
        <f>E30+I30</f>
        <v>432181</v>
      </c>
      <c r="N30" s="8">
        <f>F30+J30</f>
        <v>323239</v>
      </c>
      <c r="O30" s="8">
        <f>G30+K30</f>
        <v>0</v>
      </c>
      <c r="P30" s="222" t="s">
        <v>380</v>
      </c>
      <c r="Q30" s="145"/>
    </row>
    <row r="31" spans="1:17" ht="15" customHeight="1" x14ac:dyDescent="0.25">
      <c r="A31" s="5" t="s">
        <v>87</v>
      </c>
      <c r="B31" s="19" t="s">
        <v>164</v>
      </c>
      <c r="C31" s="7" t="s">
        <v>57</v>
      </c>
      <c r="D31" s="191">
        <f>E31+G31</f>
        <v>514201</v>
      </c>
      <c r="E31" s="191">
        <v>514201</v>
      </c>
      <c r="F31" s="191">
        <v>379791</v>
      </c>
      <c r="G31" s="191"/>
      <c r="H31" s="190">
        <f>I31+K31</f>
        <v>16767</v>
      </c>
      <c r="I31" s="190">
        <v>16767</v>
      </c>
      <c r="J31" s="190">
        <v>15381</v>
      </c>
      <c r="K31" s="190"/>
      <c r="L31" s="8">
        <f>M31+O31</f>
        <v>530968</v>
      </c>
      <c r="M31" s="8">
        <f>E31+I31</f>
        <v>530968</v>
      </c>
      <c r="N31" s="8">
        <f>F31+J31</f>
        <v>395172</v>
      </c>
      <c r="O31" s="8">
        <f>G31+K31</f>
        <v>0</v>
      </c>
      <c r="P31" s="220" t="s">
        <v>188</v>
      </c>
      <c r="Q31" s="219">
        <f>SUM(Q21:Q30)</f>
        <v>8864968</v>
      </c>
    </row>
    <row r="32" spans="1:17" ht="15" customHeight="1" x14ac:dyDescent="0.25">
      <c r="A32" s="5" t="s">
        <v>88</v>
      </c>
      <c r="B32" s="19" t="s">
        <v>163</v>
      </c>
      <c r="C32" s="7" t="s">
        <v>57</v>
      </c>
      <c r="D32" s="191">
        <f>E32+G32</f>
        <v>546452</v>
      </c>
      <c r="E32" s="191">
        <v>546452</v>
      </c>
      <c r="F32" s="191">
        <v>402983</v>
      </c>
      <c r="G32" s="191"/>
      <c r="H32" s="190">
        <f>I32+K32</f>
        <v>5455</v>
      </c>
      <c r="I32" s="190">
        <v>5455</v>
      </c>
      <c r="J32" s="190">
        <v>9115</v>
      </c>
      <c r="K32" s="190"/>
      <c r="L32" s="8">
        <f>M32+O32</f>
        <v>551907</v>
      </c>
      <c r="M32" s="8">
        <f>E32+I32</f>
        <v>551907</v>
      </c>
      <c r="N32" s="8">
        <f>F32+J32</f>
        <v>412098</v>
      </c>
      <c r="O32" s="8">
        <f>G32+K32</f>
        <v>0</v>
      </c>
      <c r="P32" s="145"/>
      <c r="Q32" s="145"/>
    </row>
    <row r="33" spans="1:17" ht="15" customHeight="1" x14ac:dyDescent="0.25">
      <c r="A33" s="5" t="s">
        <v>89</v>
      </c>
      <c r="B33" s="19" t="s">
        <v>502</v>
      </c>
      <c r="C33" s="7" t="s">
        <v>57</v>
      </c>
      <c r="D33" s="191">
        <f>E33+G33</f>
        <v>597892</v>
      </c>
      <c r="E33" s="191">
        <v>597892</v>
      </c>
      <c r="F33" s="191">
        <v>440883</v>
      </c>
      <c r="G33" s="191"/>
      <c r="H33" s="190">
        <f>I33+K33</f>
        <v>0</v>
      </c>
      <c r="I33" s="190"/>
      <c r="J33" s="190">
        <v>6205</v>
      </c>
      <c r="K33" s="190"/>
      <c r="L33" s="8">
        <f>M33+O33</f>
        <v>597892</v>
      </c>
      <c r="M33" s="8">
        <f>E33+I33</f>
        <v>597892</v>
      </c>
      <c r="N33" s="8">
        <f>F33+J33</f>
        <v>447088</v>
      </c>
      <c r="O33" s="8">
        <f>G33+K33</f>
        <v>0</v>
      </c>
      <c r="P33" s="145"/>
      <c r="Q33" s="145">
        <f>Q31-L63</f>
        <v>0</v>
      </c>
    </row>
    <row r="34" spans="1:17" ht="15" customHeight="1" x14ac:dyDescent="0.25">
      <c r="A34" s="5" t="s">
        <v>90</v>
      </c>
      <c r="B34" s="22" t="s">
        <v>52</v>
      </c>
      <c r="C34" s="20" t="s">
        <v>57</v>
      </c>
      <c r="D34" s="191">
        <f>E34+G34</f>
        <v>87596</v>
      </c>
      <c r="E34" s="191">
        <v>87596</v>
      </c>
      <c r="F34" s="191">
        <v>65971</v>
      </c>
      <c r="G34" s="191"/>
      <c r="H34" s="190">
        <f>I34+K34</f>
        <v>0</v>
      </c>
      <c r="I34" s="190"/>
      <c r="J34" s="190"/>
      <c r="K34" s="190"/>
      <c r="L34" s="8">
        <f>M34+O34</f>
        <v>87596</v>
      </c>
      <c r="M34" s="8">
        <f>E34+I34</f>
        <v>87596</v>
      </c>
      <c r="N34" s="8">
        <f>F34+J34</f>
        <v>65971</v>
      </c>
      <c r="O34" s="8">
        <f>G34+K34</f>
        <v>0</v>
      </c>
    </row>
    <row r="35" spans="1:17" ht="15" customHeight="1" x14ac:dyDescent="0.25">
      <c r="A35" s="5" t="s">
        <v>91</v>
      </c>
      <c r="B35" s="22" t="s">
        <v>51</v>
      </c>
      <c r="C35" s="20" t="s">
        <v>57</v>
      </c>
      <c r="D35" s="191">
        <f>E35+G35</f>
        <v>151887</v>
      </c>
      <c r="E35" s="191">
        <v>151887</v>
      </c>
      <c r="F35" s="191">
        <v>113475</v>
      </c>
      <c r="G35" s="191"/>
      <c r="H35" s="190">
        <f>I35+K35</f>
        <v>4753</v>
      </c>
      <c r="I35" s="190">
        <v>4753</v>
      </c>
      <c r="J35" s="190">
        <v>4544</v>
      </c>
      <c r="K35" s="190"/>
      <c r="L35" s="8">
        <f>M35+O35</f>
        <v>156640</v>
      </c>
      <c r="M35" s="8">
        <f>E35+I35</f>
        <v>156640</v>
      </c>
      <c r="N35" s="8">
        <f>F35+J35</f>
        <v>118019</v>
      </c>
      <c r="O35" s="8">
        <f>G35+K35</f>
        <v>0</v>
      </c>
    </row>
    <row r="36" spans="1:17" ht="15" customHeight="1" x14ac:dyDescent="0.25">
      <c r="A36" s="5" t="s">
        <v>92</v>
      </c>
      <c r="B36" s="19" t="s">
        <v>47</v>
      </c>
      <c r="C36" s="20" t="s">
        <v>57</v>
      </c>
      <c r="D36" s="191">
        <f>E36+G36</f>
        <v>183608</v>
      </c>
      <c r="E36" s="191">
        <v>183608</v>
      </c>
      <c r="F36" s="191">
        <v>137301</v>
      </c>
      <c r="G36" s="191"/>
      <c r="H36" s="190">
        <f>I36+K36</f>
        <v>12411</v>
      </c>
      <c r="I36" s="190">
        <v>12411</v>
      </c>
      <c r="J36" s="190">
        <v>10578</v>
      </c>
      <c r="K36" s="190"/>
      <c r="L36" s="8">
        <f>M36+O36</f>
        <v>196019</v>
      </c>
      <c r="M36" s="8">
        <f>E36+I36</f>
        <v>196019</v>
      </c>
      <c r="N36" s="8">
        <f>F36+J36</f>
        <v>147879</v>
      </c>
      <c r="O36" s="8">
        <f>G36+K36</f>
        <v>0</v>
      </c>
    </row>
    <row r="37" spans="1:17" ht="15" customHeight="1" x14ac:dyDescent="0.25">
      <c r="A37" s="5" t="s">
        <v>93</v>
      </c>
      <c r="B37" s="19" t="s">
        <v>50</v>
      </c>
      <c r="C37" s="20" t="s">
        <v>57</v>
      </c>
      <c r="D37" s="191">
        <f>E37+G37</f>
        <v>169218</v>
      </c>
      <c r="E37" s="191">
        <v>169218</v>
      </c>
      <c r="F37" s="191">
        <v>126492</v>
      </c>
      <c r="G37" s="191"/>
      <c r="H37" s="190">
        <f>I37+K37</f>
        <v>4768</v>
      </c>
      <c r="I37" s="190">
        <v>4768</v>
      </c>
      <c r="J37" s="190">
        <v>3828</v>
      </c>
      <c r="K37" s="190"/>
      <c r="L37" s="8">
        <f>M37+O37</f>
        <v>173986</v>
      </c>
      <c r="M37" s="8">
        <f>E37+I37</f>
        <v>173986</v>
      </c>
      <c r="N37" s="8">
        <f>F37+J37</f>
        <v>130320</v>
      </c>
      <c r="O37" s="8">
        <f>G37+K37</f>
        <v>0</v>
      </c>
    </row>
    <row r="38" spans="1:17" ht="15" customHeight="1" x14ac:dyDescent="0.25">
      <c r="A38" s="5" t="s">
        <v>94</v>
      </c>
      <c r="B38" s="19" t="s">
        <v>179</v>
      </c>
      <c r="C38" s="20" t="s">
        <v>57</v>
      </c>
      <c r="D38" s="191">
        <f>E38+G38</f>
        <v>265532</v>
      </c>
      <c r="E38" s="191">
        <v>265532</v>
      </c>
      <c r="F38" s="191">
        <v>197668</v>
      </c>
      <c r="G38" s="191"/>
      <c r="H38" s="190">
        <f>I38+K38</f>
        <v>7574</v>
      </c>
      <c r="I38" s="190">
        <v>7574</v>
      </c>
      <c r="J38" s="190">
        <v>6476</v>
      </c>
      <c r="K38" s="190"/>
      <c r="L38" s="8">
        <f>M38+O38</f>
        <v>273106</v>
      </c>
      <c r="M38" s="8">
        <f>E38+I38</f>
        <v>273106</v>
      </c>
      <c r="N38" s="8">
        <f>F38+J38</f>
        <v>204144</v>
      </c>
      <c r="O38" s="8">
        <f>G38+K38</f>
        <v>0</v>
      </c>
    </row>
    <row r="39" spans="1:17" ht="15" customHeight="1" x14ac:dyDescent="0.25">
      <c r="A39" s="5" t="s">
        <v>95</v>
      </c>
      <c r="B39" s="19" t="s">
        <v>49</v>
      </c>
      <c r="C39" s="20" t="s">
        <v>57</v>
      </c>
      <c r="D39" s="191">
        <f>E39+G39</f>
        <v>116038</v>
      </c>
      <c r="E39" s="191">
        <v>116038</v>
      </c>
      <c r="F39" s="191">
        <v>88371</v>
      </c>
      <c r="G39" s="191"/>
      <c r="H39" s="190">
        <f>I39+K39</f>
        <v>0</v>
      </c>
      <c r="I39" s="190"/>
      <c r="J39" s="190"/>
      <c r="K39" s="190"/>
      <c r="L39" s="8">
        <f>M39+O39</f>
        <v>116038</v>
      </c>
      <c r="M39" s="8">
        <f>E39+I39</f>
        <v>116038</v>
      </c>
      <c r="N39" s="8">
        <f>F39+J39</f>
        <v>88371</v>
      </c>
      <c r="O39" s="8">
        <f>G39+K39</f>
        <v>0</v>
      </c>
    </row>
    <row r="40" spans="1:17" ht="15" customHeight="1" x14ac:dyDescent="0.25">
      <c r="A40" s="5" t="s">
        <v>96</v>
      </c>
      <c r="B40" s="19" t="s">
        <v>48</v>
      </c>
      <c r="C40" s="20" t="s">
        <v>57</v>
      </c>
      <c r="D40" s="191">
        <f>E40+G40</f>
        <v>118322</v>
      </c>
      <c r="E40" s="191">
        <v>118322</v>
      </c>
      <c r="F40" s="191">
        <v>88541</v>
      </c>
      <c r="G40" s="191"/>
      <c r="H40" s="190">
        <f>I40+K40</f>
        <v>7945</v>
      </c>
      <c r="I40" s="190">
        <v>7945</v>
      </c>
      <c r="J40" s="190">
        <v>6443</v>
      </c>
      <c r="K40" s="190"/>
      <c r="L40" s="8">
        <f>M40+O40</f>
        <v>126267</v>
      </c>
      <c r="M40" s="8">
        <f>E40+I40</f>
        <v>126267</v>
      </c>
      <c r="N40" s="8">
        <f>F40+J40</f>
        <v>94984</v>
      </c>
      <c r="O40" s="8">
        <f>G40+K40</f>
        <v>0</v>
      </c>
    </row>
    <row r="41" spans="1:17" ht="15" customHeight="1" x14ac:dyDescent="0.25">
      <c r="A41" s="5" t="s">
        <v>97</v>
      </c>
      <c r="B41" s="22" t="s">
        <v>53</v>
      </c>
      <c r="C41" s="20" t="s">
        <v>57</v>
      </c>
      <c r="D41" s="191">
        <f>E41+G41</f>
        <v>221446</v>
      </c>
      <c r="E41" s="191">
        <v>221446</v>
      </c>
      <c r="F41" s="191">
        <v>165047</v>
      </c>
      <c r="G41" s="191"/>
      <c r="H41" s="190">
        <f>I41+K41</f>
        <v>5338</v>
      </c>
      <c r="I41" s="190">
        <v>5338</v>
      </c>
      <c r="J41" s="190">
        <v>5151</v>
      </c>
      <c r="K41" s="190"/>
      <c r="L41" s="8">
        <f>M41+O41</f>
        <v>226784</v>
      </c>
      <c r="M41" s="8">
        <f>E41+I41</f>
        <v>226784</v>
      </c>
      <c r="N41" s="8">
        <f>F41+J41</f>
        <v>170198</v>
      </c>
      <c r="O41" s="8">
        <f>G41+K41</f>
        <v>0</v>
      </c>
    </row>
    <row r="42" spans="1:17" ht="15" customHeight="1" x14ac:dyDescent="0.25">
      <c r="A42" s="25" t="s">
        <v>98</v>
      </c>
      <c r="B42" s="355" t="s">
        <v>501</v>
      </c>
      <c r="C42" s="20" t="s">
        <v>57</v>
      </c>
      <c r="D42" s="191">
        <f>E42+G42</f>
        <v>45414</v>
      </c>
      <c r="E42" s="191">
        <v>45414</v>
      </c>
      <c r="F42" s="191">
        <v>32911</v>
      </c>
      <c r="G42" s="191"/>
      <c r="H42" s="190">
        <f>I42+K42</f>
        <v>11722</v>
      </c>
      <c r="I42" s="190">
        <v>11722</v>
      </c>
      <c r="J42" s="190">
        <v>9489</v>
      </c>
      <c r="K42" s="190"/>
      <c r="L42" s="8">
        <f>M42+O42</f>
        <v>57136</v>
      </c>
      <c r="M42" s="8">
        <f>E42+I42</f>
        <v>57136</v>
      </c>
      <c r="N42" s="8">
        <f>F42+J42</f>
        <v>42400</v>
      </c>
      <c r="O42" s="8"/>
    </row>
    <row r="43" spans="1:17" ht="15" customHeight="1" x14ac:dyDescent="0.25">
      <c r="A43" s="5" t="s">
        <v>99</v>
      </c>
      <c r="B43" s="19" t="s">
        <v>70</v>
      </c>
      <c r="C43" s="20" t="s">
        <v>57</v>
      </c>
      <c r="D43" s="191">
        <f>E43+G43</f>
        <v>78118</v>
      </c>
      <c r="E43" s="191">
        <v>78118</v>
      </c>
      <c r="F43" s="191">
        <v>58104</v>
      </c>
      <c r="G43" s="191"/>
      <c r="H43" s="190">
        <f>I43+K43</f>
        <v>4760</v>
      </c>
      <c r="I43" s="190">
        <v>4760</v>
      </c>
      <c r="J43" s="190">
        <v>3888</v>
      </c>
      <c r="K43" s="190"/>
      <c r="L43" s="8">
        <f>M43+O43</f>
        <v>82878</v>
      </c>
      <c r="M43" s="8">
        <f>E43+I43</f>
        <v>82878</v>
      </c>
      <c r="N43" s="8">
        <f>F43+J43</f>
        <v>61992</v>
      </c>
      <c r="O43" s="8">
        <f>G43+K43</f>
        <v>0</v>
      </c>
    </row>
    <row r="44" spans="1:17" ht="15" customHeight="1" x14ac:dyDescent="0.25">
      <c r="A44" s="5" t="s">
        <v>100</v>
      </c>
      <c r="B44" s="19" t="s">
        <v>44</v>
      </c>
      <c r="C44" s="20" t="s">
        <v>57</v>
      </c>
      <c r="D44" s="191">
        <f>E44+G44</f>
        <v>170364</v>
      </c>
      <c r="E44" s="191">
        <v>170364</v>
      </c>
      <c r="F44" s="191">
        <v>124797</v>
      </c>
      <c r="G44" s="191"/>
      <c r="H44" s="190">
        <f>I44+K44</f>
        <v>0</v>
      </c>
      <c r="I44" s="190"/>
      <c r="J44" s="190">
        <v>1433</v>
      </c>
      <c r="K44" s="190"/>
      <c r="L44" s="8">
        <f>M44+O44</f>
        <v>170364</v>
      </c>
      <c r="M44" s="8">
        <f>E44+I44</f>
        <v>170364</v>
      </c>
      <c r="N44" s="8">
        <f>F44+J44</f>
        <v>126230</v>
      </c>
      <c r="O44" s="8">
        <f>G44+K44</f>
        <v>0</v>
      </c>
    </row>
    <row r="45" spans="1:17" ht="15" customHeight="1" x14ac:dyDescent="0.25">
      <c r="A45" s="25" t="s">
        <v>101</v>
      </c>
      <c r="B45" s="354" t="s">
        <v>500</v>
      </c>
      <c r="C45" s="20" t="s">
        <v>57</v>
      </c>
      <c r="D45" s="191">
        <f>E45+G45</f>
        <v>31889</v>
      </c>
      <c r="E45" s="191">
        <v>31889</v>
      </c>
      <c r="F45" s="191">
        <v>22955</v>
      </c>
      <c r="G45" s="191"/>
      <c r="H45" s="190">
        <f>I45+K45</f>
        <v>6577</v>
      </c>
      <c r="I45" s="190">
        <v>6577</v>
      </c>
      <c r="J45" s="190">
        <v>5021</v>
      </c>
      <c r="K45" s="190"/>
      <c r="L45" s="8">
        <f>M45+O45</f>
        <v>38466</v>
      </c>
      <c r="M45" s="8">
        <f>E45+I45</f>
        <v>38466</v>
      </c>
      <c r="N45" s="8">
        <f>F45+J45</f>
        <v>27976</v>
      </c>
      <c r="O45" s="8">
        <f>G45+K45</f>
        <v>0</v>
      </c>
    </row>
    <row r="46" spans="1:17" ht="15" customHeight="1" x14ac:dyDescent="0.25">
      <c r="A46" s="5" t="s">
        <v>102</v>
      </c>
      <c r="B46" s="22" t="s">
        <v>43</v>
      </c>
      <c r="C46" s="20" t="s">
        <v>57</v>
      </c>
      <c r="D46" s="191">
        <f>E46+G46</f>
        <v>85106</v>
      </c>
      <c r="E46" s="191">
        <v>85106</v>
      </c>
      <c r="F46" s="191">
        <v>62731</v>
      </c>
      <c r="G46" s="191"/>
      <c r="H46" s="190">
        <f>I46+K46</f>
        <v>3168</v>
      </c>
      <c r="I46" s="190">
        <v>3168</v>
      </c>
      <c r="J46" s="190">
        <v>3270</v>
      </c>
      <c r="K46" s="190"/>
      <c r="L46" s="8">
        <f>M46+O46</f>
        <v>88274</v>
      </c>
      <c r="M46" s="8">
        <f>E46+I46</f>
        <v>88274</v>
      </c>
      <c r="N46" s="8">
        <f>F46+J46</f>
        <v>66001</v>
      </c>
      <c r="O46" s="8">
        <f>G46+K46</f>
        <v>0</v>
      </c>
    </row>
    <row r="47" spans="1:17" ht="15" customHeight="1" x14ac:dyDescent="0.25">
      <c r="A47" s="5" t="s">
        <v>103</v>
      </c>
      <c r="B47" s="19" t="s">
        <v>174</v>
      </c>
      <c r="C47" s="20" t="s">
        <v>57</v>
      </c>
      <c r="D47" s="191">
        <f>E47+G47</f>
        <v>76373</v>
      </c>
      <c r="E47" s="191">
        <v>76373</v>
      </c>
      <c r="F47" s="191">
        <v>56866</v>
      </c>
      <c r="G47" s="191"/>
      <c r="H47" s="190">
        <f>I47+K47</f>
        <v>4265</v>
      </c>
      <c r="I47" s="190">
        <v>4265</v>
      </c>
      <c r="J47" s="190">
        <v>3464</v>
      </c>
      <c r="K47" s="190"/>
      <c r="L47" s="8">
        <f>M47+O47</f>
        <v>80638</v>
      </c>
      <c r="M47" s="8">
        <f>E47+I47</f>
        <v>80638</v>
      </c>
      <c r="N47" s="8">
        <f>F47+J47</f>
        <v>60330</v>
      </c>
      <c r="O47" s="8">
        <f>G47+K47</f>
        <v>0</v>
      </c>
    </row>
    <row r="48" spans="1:17" ht="15" customHeight="1" x14ac:dyDescent="0.25">
      <c r="A48" s="5" t="s">
        <v>104</v>
      </c>
      <c r="B48" s="19" t="s">
        <v>166</v>
      </c>
      <c r="C48" s="20" t="s">
        <v>57</v>
      </c>
      <c r="D48" s="191">
        <f>E48+G48</f>
        <v>160642</v>
      </c>
      <c r="E48" s="191">
        <v>160642</v>
      </c>
      <c r="F48" s="191">
        <v>117173</v>
      </c>
      <c r="G48" s="191"/>
      <c r="H48" s="190">
        <f>I48+K48</f>
        <v>0</v>
      </c>
      <c r="I48" s="190"/>
      <c r="J48" s="190">
        <v>1810</v>
      </c>
      <c r="K48" s="190"/>
      <c r="L48" s="8">
        <f>M48+O48</f>
        <v>160642</v>
      </c>
      <c r="M48" s="8">
        <f>E48+I48</f>
        <v>160642</v>
      </c>
      <c r="N48" s="8">
        <f>F48+J48</f>
        <v>118983</v>
      </c>
      <c r="O48" s="8">
        <f>G48+K48</f>
        <v>0</v>
      </c>
    </row>
    <row r="49" spans="1:15" ht="15" customHeight="1" x14ac:dyDescent="0.25">
      <c r="A49" s="5" t="s">
        <v>105</v>
      </c>
      <c r="B49" s="19" t="s">
        <v>36</v>
      </c>
      <c r="C49" s="20" t="s">
        <v>57</v>
      </c>
      <c r="D49" s="191">
        <f>E49+G49</f>
        <v>90926</v>
      </c>
      <c r="E49" s="191">
        <v>90926</v>
      </c>
      <c r="F49" s="191">
        <v>66450</v>
      </c>
      <c r="G49" s="191"/>
      <c r="H49" s="190">
        <f>I49+K49</f>
        <v>4659</v>
      </c>
      <c r="I49" s="190">
        <v>4659</v>
      </c>
      <c r="J49" s="190">
        <v>4536</v>
      </c>
      <c r="K49" s="190"/>
      <c r="L49" s="8">
        <f>M49+O49</f>
        <v>95585</v>
      </c>
      <c r="M49" s="8">
        <f>E49+I49</f>
        <v>95585</v>
      </c>
      <c r="N49" s="8">
        <f>F49+J49</f>
        <v>70986</v>
      </c>
      <c r="O49" s="8">
        <f>G49+K49</f>
        <v>0</v>
      </c>
    </row>
    <row r="50" spans="1:15" ht="15" customHeight="1" x14ac:dyDescent="0.25">
      <c r="A50" s="5" t="s">
        <v>106</v>
      </c>
      <c r="B50" s="19" t="s">
        <v>38</v>
      </c>
      <c r="C50" s="20" t="s">
        <v>57</v>
      </c>
      <c r="D50" s="191">
        <f>E50+G50</f>
        <v>91443</v>
      </c>
      <c r="E50" s="191">
        <v>91443</v>
      </c>
      <c r="F50" s="191">
        <v>66744</v>
      </c>
      <c r="G50" s="191"/>
      <c r="H50" s="190">
        <f>I50+K50</f>
        <v>4330</v>
      </c>
      <c r="I50" s="190">
        <v>4330</v>
      </c>
      <c r="J50" s="190">
        <v>4284</v>
      </c>
      <c r="K50" s="190"/>
      <c r="L50" s="8">
        <f>M50+O50</f>
        <v>95773</v>
      </c>
      <c r="M50" s="8">
        <f>E50+I50</f>
        <v>95773</v>
      </c>
      <c r="N50" s="8">
        <f>F50+J50</f>
        <v>71028</v>
      </c>
      <c r="O50" s="8">
        <f>G50+K50</f>
        <v>0</v>
      </c>
    </row>
    <row r="51" spans="1:15" ht="15" customHeight="1" x14ac:dyDescent="0.25">
      <c r="A51" s="5" t="s">
        <v>107</v>
      </c>
      <c r="B51" s="19" t="s">
        <v>40</v>
      </c>
      <c r="C51" s="20" t="s">
        <v>57</v>
      </c>
      <c r="D51" s="191">
        <f>E51+G51</f>
        <v>182714</v>
      </c>
      <c r="E51" s="191">
        <v>182714</v>
      </c>
      <c r="F51" s="191">
        <v>133230</v>
      </c>
      <c r="G51" s="191"/>
      <c r="H51" s="190">
        <f>I51+K51</f>
        <v>0</v>
      </c>
      <c r="I51" s="190">
        <v>-1382</v>
      </c>
      <c r="J51" s="190">
        <v>2447</v>
      </c>
      <c r="K51" s="190">
        <v>1382</v>
      </c>
      <c r="L51" s="8">
        <f>M51+O51</f>
        <v>182714</v>
      </c>
      <c r="M51" s="8">
        <f>E51+I51</f>
        <v>181332</v>
      </c>
      <c r="N51" s="8">
        <f>F51+J51</f>
        <v>135677</v>
      </c>
      <c r="O51" s="8">
        <f>G51+K51</f>
        <v>1382</v>
      </c>
    </row>
    <row r="52" spans="1:15" ht="15" customHeight="1" x14ac:dyDescent="0.25">
      <c r="A52" s="5" t="s">
        <v>108</v>
      </c>
      <c r="B52" s="19" t="s">
        <v>39</v>
      </c>
      <c r="C52" s="20" t="s">
        <v>57</v>
      </c>
      <c r="D52" s="191">
        <f>E52+G52</f>
        <v>94663</v>
      </c>
      <c r="E52" s="191">
        <v>94663</v>
      </c>
      <c r="F52" s="191">
        <v>69284</v>
      </c>
      <c r="G52" s="191"/>
      <c r="H52" s="190">
        <f>I52+K52</f>
        <v>5630</v>
      </c>
      <c r="I52" s="190">
        <v>5630</v>
      </c>
      <c r="J52" s="190">
        <v>4972</v>
      </c>
      <c r="K52" s="190"/>
      <c r="L52" s="8">
        <f>M52+O52</f>
        <v>100293</v>
      </c>
      <c r="M52" s="8">
        <f>E52+I52</f>
        <v>100293</v>
      </c>
      <c r="N52" s="8">
        <f>F52+J52</f>
        <v>74256</v>
      </c>
      <c r="O52" s="8">
        <f>G52+K52</f>
        <v>0</v>
      </c>
    </row>
    <row r="53" spans="1:15" ht="15" customHeight="1" x14ac:dyDescent="0.25">
      <c r="A53" s="5" t="s">
        <v>109</v>
      </c>
      <c r="B53" s="16" t="s">
        <v>37</v>
      </c>
      <c r="C53" s="7" t="s">
        <v>57</v>
      </c>
      <c r="D53" s="191">
        <f>E53+G53</f>
        <v>147696</v>
      </c>
      <c r="E53" s="191">
        <v>147696</v>
      </c>
      <c r="F53" s="191">
        <v>107728</v>
      </c>
      <c r="G53" s="191"/>
      <c r="H53" s="190">
        <f>I53+K53</f>
        <v>0</v>
      </c>
      <c r="I53" s="190"/>
      <c r="J53" s="190">
        <v>1679</v>
      </c>
      <c r="K53" s="190"/>
      <c r="L53" s="8">
        <f>M53+O53</f>
        <v>147696</v>
      </c>
      <c r="M53" s="8">
        <f>E53+I53</f>
        <v>147696</v>
      </c>
      <c r="N53" s="8">
        <f>F53+J53</f>
        <v>109407</v>
      </c>
      <c r="O53" s="8">
        <f>G53+K53</f>
        <v>0</v>
      </c>
    </row>
    <row r="54" spans="1:15" ht="15" customHeight="1" x14ac:dyDescent="0.25">
      <c r="A54" s="5" t="s">
        <v>110</v>
      </c>
      <c r="B54" s="23" t="s">
        <v>41</v>
      </c>
      <c r="C54" s="7" t="s">
        <v>57</v>
      </c>
      <c r="D54" s="191">
        <f>E54+G54</f>
        <v>29635</v>
      </c>
      <c r="E54" s="191">
        <v>29635</v>
      </c>
      <c r="F54" s="191">
        <v>21898</v>
      </c>
      <c r="G54" s="191"/>
      <c r="H54" s="190">
        <f>I54+K54</f>
        <v>1736</v>
      </c>
      <c r="I54" s="190">
        <v>1736</v>
      </c>
      <c r="J54" s="190">
        <v>1325</v>
      </c>
      <c r="K54" s="190"/>
      <c r="L54" s="8">
        <f>M54+O54</f>
        <v>31371</v>
      </c>
      <c r="M54" s="8">
        <f>E54+I54</f>
        <v>31371</v>
      </c>
      <c r="N54" s="8">
        <f>F54+J54</f>
        <v>23223</v>
      </c>
      <c r="O54" s="8">
        <f>G54+K54</f>
        <v>0</v>
      </c>
    </row>
    <row r="55" spans="1:15" ht="15" customHeight="1" x14ac:dyDescent="0.25">
      <c r="A55" s="5" t="s">
        <v>111</v>
      </c>
      <c r="B55" s="23" t="s">
        <v>42</v>
      </c>
      <c r="C55" s="7" t="s">
        <v>57</v>
      </c>
      <c r="D55" s="191">
        <f>E55+G55</f>
        <v>46625</v>
      </c>
      <c r="E55" s="191">
        <v>46625</v>
      </c>
      <c r="F55" s="191">
        <v>34188</v>
      </c>
      <c r="G55" s="191"/>
      <c r="H55" s="190">
        <f>I55+K55</f>
        <v>1860</v>
      </c>
      <c r="I55" s="190">
        <v>1860</v>
      </c>
      <c r="J55" s="190">
        <v>1778</v>
      </c>
      <c r="K55" s="190"/>
      <c r="L55" s="8">
        <f>M55+O55</f>
        <v>48485</v>
      </c>
      <c r="M55" s="8">
        <f>E55+I55</f>
        <v>48485</v>
      </c>
      <c r="N55" s="8">
        <f>F55+J55</f>
        <v>35966</v>
      </c>
      <c r="O55" s="8">
        <f>G55+K55</f>
        <v>0</v>
      </c>
    </row>
    <row r="56" spans="1:15" ht="15" customHeight="1" x14ac:dyDescent="0.25">
      <c r="A56" s="5" t="s">
        <v>112</v>
      </c>
      <c r="B56" s="16" t="s">
        <v>55</v>
      </c>
      <c r="C56" s="7" t="s">
        <v>57</v>
      </c>
      <c r="D56" s="191">
        <f>E56+G56</f>
        <v>732</v>
      </c>
      <c r="E56" s="191">
        <v>732</v>
      </c>
      <c r="F56" s="191">
        <v>559</v>
      </c>
      <c r="G56" s="191"/>
      <c r="H56" s="190">
        <f>I56+K56</f>
        <v>0</v>
      </c>
      <c r="I56" s="190"/>
      <c r="J56" s="190"/>
      <c r="K56" s="190"/>
      <c r="L56" s="8">
        <f>M56+O56</f>
        <v>732</v>
      </c>
      <c r="M56" s="8">
        <f>E56+I56</f>
        <v>732</v>
      </c>
      <c r="N56" s="8">
        <f>F56+J56</f>
        <v>559</v>
      </c>
      <c r="O56" s="8">
        <f>G56+K56</f>
        <v>0</v>
      </c>
    </row>
    <row r="57" spans="1:15" ht="15" customHeight="1" x14ac:dyDescent="0.25">
      <c r="A57" s="5" t="s">
        <v>113</v>
      </c>
      <c r="B57" s="16" t="s">
        <v>54</v>
      </c>
      <c r="C57" s="7" t="s">
        <v>57</v>
      </c>
      <c r="D57" s="191">
        <f>E57+G57</f>
        <v>7188</v>
      </c>
      <c r="E57" s="191">
        <v>7188</v>
      </c>
      <c r="F57" s="191">
        <v>5488</v>
      </c>
      <c r="G57" s="191"/>
      <c r="H57" s="190">
        <f>I57+K57</f>
        <v>0</v>
      </c>
      <c r="I57" s="190"/>
      <c r="J57" s="190"/>
      <c r="K57" s="190"/>
      <c r="L57" s="8">
        <f>M57+O57</f>
        <v>7188</v>
      </c>
      <c r="M57" s="8">
        <f>E57+I57</f>
        <v>7188</v>
      </c>
      <c r="N57" s="8">
        <f>F57+J57</f>
        <v>5488</v>
      </c>
      <c r="O57" s="8">
        <f>G57+K57</f>
        <v>0</v>
      </c>
    </row>
    <row r="58" spans="1:15" ht="15" customHeight="1" x14ac:dyDescent="0.25">
      <c r="A58" s="5" t="s">
        <v>114</v>
      </c>
      <c r="B58" s="16" t="s">
        <v>72</v>
      </c>
      <c r="C58" s="7" t="s">
        <v>57</v>
      </c>
      <c r="D58" s="191">
        <f>E58+G58</f>
        <v>1572</v>
      </c>
      <c r="E58" s="191">
        <v>1572</v>
      </c>
      <c r="F58" s="191">
        <v>1200</v>
      </c>
      <c r="G58" s="191"/>
      <c r="H58" s="190">
        <f>I58+K58</f>
        <v>0</v>
      </c>
      <c r="I58" s="190"/>
      <c r="J58" s="190"/>
      <c r="K58" s="190"/>
      <c r="L58" s="8">
        <f>M58+O58</f>
        <v>1572</v>
      </c>
      <c r="M58" s="8">
        <f>E58+I58</f>
        <v>1572</v>
      </c>
      <c r="N58" s="8">
        <f>F58+J58</f>
        <v>1200</v>
      </c>
      <c r="O58" s="8">
        <f>G58+K58</f>
        <v>0</v>
      </c>
    </row>
    <row r="59" spans="1:15" ht="15" customHeight="1" x14ac:dyDescent="0.25">
      <c r="A59" s="5" t="s">
        <v>115</v>
      </c>
      <c r="B59" s="16" t="s">
        <v>56</v>
      </c>
      <c r="C59" s="7" t="s">
        <v>57</v>
      </c>
      <c r="D59" s="191">
        <f>E59+G59</f>
        <v>59995</v>
      </c>
      <c r="E59" s="191">
        <v>59995</v>
      </c>
      <c r="F59" s="191">
        <v>45805</v>
      </c>
      <c r="G59" s="191"/>
      <c r="H59" s="190">
        <f>I59+K59</f>
        <v>0</v>
      </c>
      <c r="I59" s="190"/>
      <c r="J59" s="190"/>
      <c r="K59" s="190"/>
      <c r="L59" s="8">
        <f>M59+O59</f>
        <v>59995</v>
      </c>
      <c r="M59" s="8">
        <f>E59+I59</f>
        <v>59995</v>
      </c>
      <c r="N59" s="8">
        <f>F59+J59</f>
        <v>45805</v>
      </c>
      <c r="O59" s="8">
        <f>G59+K59</f>
        <v>0</v>
      </c>
    </row>
    <row r="60" spans="1:15" ht="15" customHeight="1" x14ac:dyDescent="0.25">
      <c r="A60" s="5" t="s">
        <v>116</v>
      </c>
      <c r="B60" s="16" t="s">
        <v>182</v>
      </c>
      <c r="C60" s="7" t="s">
        <v>57</v>
      </c>
      <c r="D60" s="191">
        <f>E60+G60</f>
        <v>245952</v>
      </c>
      <c r="E60" s="191">
        <v>245952</v>
      </c>
      <c r="F60" s="191">
        <v>184798</v>
      </c>
      <c r="G60" s="191"/>
      <c r="H60" s="190">
        <f>I60+K60</f>
        <v>0</v>
      </c>
      <c r="I60" s="190"/>
      <c r="J60" s="190"/>
      <c r="K60" s="190"/>
      <c r="L60" s="8">
        <f>M60+O60</f>
        <v>245952</v>
      </c>
      <c r="M60" s="8">
        <f>E60+I60</f>
        <v>245952</v>
      </c>
      <c r="N60" s="8">
        <f>F60+J60</f>
        <v>184798</v>
      </c>
      <c r="O60" s="8">
        <f>G60+K60</f>
        <v>0</v>
      </c>
    </row>
    <row r="61" spans="1:15" s="24" customFormat="1" ht="15" customHeight="1" x14ac:dyDescent="0.25">
      <c r="A61" s="5" t="s">
        <v>168</v>
      </c>
      <c r="B61" s="16" t="s">
        <v>183</v>
      </c>
      <c r="C61" s="7" t="s">
        <v>57</v>
      </c>
      <c r="D61" s="191">
        <f>E61+G61</f>
        <v>165669</v>
      </c>
      <c r="E61" s="191">
        <v>165669</v>
      </c>
      <c r="F61" s="191">
        <v>124395</v>
      </c>
      <c r="G61" s="191"/>
      <c r="H61" s="190">
        <f>I61+K61</f>
        <v>3921</v>
      </c>
      <c r="I61" s="190">
        <v>3921</v>
      </c>
      <c r="J61" s="190">
        <v>3499</v>
      </c>
      <c r="K61" s="190"/>
      <c r="L61" s="8">
        <f>M61+O61</f>
        <v>169590</v>
      </c>
      <c r="M61" s="8">
        <f>E61+I61</f>
        <v>169590</v>
      </c>
      <c r="N61" s="8">
        <f>F61+J61</f>
        <v>127894</v>
      </c>
      <c r="O61" s="8">
        <f>G61+K61</f>
        <v>0</v>
      </c>
    </row>
    <row r="62" spans="1:15" s="24" customFormat="1" ht="15" customHeight="1" x14ac:dyDescent="0.25">
      <c r="A62" s="5" t="s">
        <v>169</v>
      </c>
      <c r="B62" s="16" t="s">
        <v>71</v>
      </c>
      <c r="C62" s="7" t="s">
        <v>32</v>
      </c>
      <c r="D62" s="191">
        <f>E62+G62</f>
        <v>7812</v>
      </c>
      <c r="E62" s="191">
        <v>7812</v>
      </c>
      <c r="F62" s="191">
        <v>5964</v>
      </c>
      <c r="G62" s="191"/>
      <c r="H62" s="190">
        <f>I62+K62</f>
        <v>0</v>
      </c>
      <c r="I62" s="190"/>
      <c r="J62" s="190"/>
      <c r="K62" s="190"/>
      <c r="L62" s="8">
        <f>M62+O62</f>
        <v>7812</v>
      </c>
      <c r="M62" s="8">
        <f>E62+I62</f>
        <v>7812</v>
      </c>
      <c r="N62" s="8">
        <f>F62+J62</f>
        <v>5964</v>
      </c>
      <c r="O62" s="8">
        <f>G62+K62</f>
        <v>0</v>
      </c>
    </row>
    <row r="63" spans="1:15" ht="15.95" customHeight="1" x14ac:dyDescent="0.25">
      <c r="A63" s="13" t="s">
        <v>117</v>
      </c>
      <c r="B63" s="17" t="s">
        <v>188</v>
      </c>
      <c r="C63" s="15"/>
      <c r="D63" s="189">
        <f>D20+SUM(D23:D62)</f>
        <v>8915361</v>
      </c>
      <c r="E63" s="189">
        <f>E20+SUM(E23:E62)</f>
        <v>8915361</v>
      </c>
      <c r="F63" s="189">
        <f>F20+SUM(F23:F62)</f>
        <v>6571098</v>
      </c>
      <c r="G63" s="189">
        <f>G20+SUM(G23:G62)</f>
        <v>0</v>
      </c>
      <c r="H63" s="188">
        <f>H20+SUM(H23:H62)</f>
        <v>-50393</v>
      </c>
      <c r="I63" s="188">
        <f>I20+SUM(I23:I62)</f>
        <v>-54175</v>
      </c>
      <c r="J63" s="188">
        <f>J20+SUM(J23:J62)</f>
        <v>4539</v>
      </c>
      <c r="K63" s="188">
        <f>K20+SUM(K23:K62)</f>
        <v>3782</v>
      </c>
      <c r="L63" s="1">
        <f>L20+SUM(L23:L62)</f>
        <v>8864968</v>
      </c>
      <c r="M63" s="1">
        <f>M20+SUM(M23:M62)</f>
        <v>8861186</v>
      </c>
      <c r="N63" s="1">
        <f>N20+SUM(N23:N62)</f>
        <v>6575637</v>
      </c>
      <c r="O63" s="1">
        <f>O20+SUM(O23:O62)</f>
        <v>3782</v>
      </c>
    </row>
    <row r="64" spans="1:15" ht="15" customHeight="1" x14ac:dyDescent="0.25">
      <c r="A64" s="38"/>
      <c r="B64" s="184"/>
      <c r="C64" s="251"/>
      <c r="D64" s="184"/>
      <c r="E64" s="184"/>
      <c r="F64" s="41"/>
      <c r="G64" s="41"/>
      <c r="H64" s="41"/>
      <c r="I64" s="41"/>
      <c r="J64" s="41"/>
      <c r="K64" s="41"/>
      <c r="L64" s="41"/>
      <c r="M64" s="41"/>
      <c r="N64" s="41"/>
    </row>
    <row r="65" spans="1:14" x14ac:dyDescent="0.25">
      <c r="A65" s="38"/>
      <c r="B65" s="12"/>
      <c r="C65" s="43"/>
      <c r="D65" s="12"/>
      <c r="E65" s="12"/>
      <c r="F65" s="42"/>
      <c r="G65" s="12"/>
      <c r="H65" s="12"/>
      <c r="I65" s="12"/>
      <c r="J65" s="12"/>
      <c r="K65" s="12"/>
      <c r="L65" s="12"/>
      <c r="M65" s="12"/>
      <c r="N65" s="12"/>
    </row>
    <row r="66" spans="1:14" x14ac:dyDescent="0.25">
      <c r="A66" s="12"/>
      <c r="B66" s="12"/>
      <c r="C66" s="44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</row>
    <row r="67" spans="1:14" x14ac:dyDescent="0.25">
      <c r="A67" s="12"/>
      <c r="B67" s="12"/>
      <c r="C67" s="44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</row>
    <row r="68" spans="1:14" x14ac:dyDescent="0.25">
      <c r="A68" s="12"/>
      <c r="B68" s="12"/>
      <c r="C68" s="44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</row>
    <row r="69" spans="1:14" x14ac:dyDescent="0.25">
      <c r="A69" s="12"/>
      <c r="B69" s="12"/>
      <c r="C69" s="44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</row>
    <row r="70" spans="1:14" x14ac:dyDescent="0.25">
      <c r="A70" s="12"/>
      <c r="B70" s="12"/>
      <c r="C70" s="44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</row>
    <row r="71" spans="1:14" x14ac:dyDescent="0.25">
      <c r="A71" s="12"/>
      <c r="B71" s="12"/>
      <c r="C71" s="44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</row>
    <row r="72" spans="1:14" x14ac:dyDescent="0.25">
      <c r="A72" s="12"/>
      <c r="B72" s="12"/>
      <c r="C72" s="44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</row>
    <row r="73" spans="1:14" x14ac:dyDescent="0.25">
      <c r="A73" s="12"/>
      <c r="B73" s="12"/>
      <c r="C73" s="44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</row>
    <row r="74" spans="1:14" x14ac:dyDescent="0.25">
      <c r="A74" s="12"/>
      <c r="B74" s="12"/>
      <c r="C74" s="44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</row>
    <row r="75" spans="1:14" x14ac:dyDescent="0.25">
      <c r="A75" s="12"/>
      <c r="B75" s="12"/>
      <c r="C75" s="44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</row>
    <row r="76" spans="1:14" x14ac:dyDescent="0.25">
      <c r="A76" s="12"/>
      <c r="B76" s="12"/>
      <c r="C76" s="44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</row>
    <row r="77" spans="1:14" x14ac:dyDescent="0.25">
      <c r="A77" s="12"/>
      <c r="B77" s="12"/>
      <c r="C77" s="44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</row>
    <row r="78" spans="1:14" x14ac:dyDescent="0.25">
      <c r="A78" s="12"/>
      <c r="B78" s="12"/>
      <c r="C78" s="44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</row>
    <row r="79" spans="1:14" x14ac:dyDescent="0.25">
      <c r="A79" s="12"/>
      <c r="B79" s="12"/>
      <c r="C79" s="44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</row>
    <row r="80" spans="1:14" x14ac:dyDescent="0.25">
      <c r="A80" s="12"/>
      <c r="B80" s="12"/>
      <c r="C80" s="44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</row>
    <row r="81" spans="1:14" x14ac:dyDescent="0.25">
      <c r="A81" s="12"/>
      <c r="B81" s="12"/>
      <c r="C81" s="44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</row>
    <row r="82" spans="1:14" x14ac:dyDescent="0.25">
      <c r="A82" s="12"/>
      <c r="B82" s="12"/>
      <c r="C82" s="44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4" x14ac:dyDescent="0.25">
      <c r="A83" s="12"/>
      <c r="B83" s="12"/>
      <c r="C83" s="44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</row>
    <row r="84" spans="1:14" x14ac:dyDescent="0.25">
      <c r="A84" s="12"/>
      <c r="B84" s="12"/>
      <c r="C84" s="44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</row>
    <row r="85" spans="1:14" x14ac:dyDescent="0.25">
      <c r="A85" s="12"/>
      <c r="B85" s="12"/>
      <c r="C85" s="44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</row>
    <row r="86" spans="1:14" x14ac:dyDescent="0.25">
      <c r="A86" s="12"/>
      <c r="B86" s="12"/>
      <c r="C86" s="44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</row>
    <row r="87" spans="1:14" x14ac:dyDescent="0.25">
      <c r="A87" s="12"/>
      <c r="B87" s="12"/>
      <c r="C87" s="44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</row>
    <row r="88" spans="1:14" x14ac:dyDescent="0.25">
      <c r="A88" s="12"/>
      <c r="B88" s="12"/>
      <c r="C88" s="44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</row>
    <row r="89" spans="1:14" x14ac:dyDescent="0.25">
      <c r="A89" s="12"/>
      <c r="B89" s="12"/>
      <c r="C89" s="44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</row>
    <row r="90" spans="1:14" x14ac:dyDescent="0.25">
      <c r="A90" s="12"/>
      <c r="B90" s="12"/>
      <c r="C90" s="44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</row>
    <row r="91" spans="1:14" x14ac:dyDescent="0.25">
      <c r="A91" s="12"/>
      <c r="B91" s="12"/>
      <c r="C91" s="44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</row>
    <row r="92" spans="1:14" x14ac:dyDescent="0.25">
      <c r="A92" s="12"/>
      <c r="B92" s="12"/>
      <c r="C92" s="44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</row>
    <row r="93" spans="1:14" x14ac:dyDescent="0.25">
      <c r="A93" s="12"/>
      <c r="B93" s="12"/>
      <c r="C93" s="44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</row>
    <row r="94" spans="1:14" x14ac:dyDescent="0.25">
      <c r="A94" s="12"/>
      <c r="B94" s="12"/>
      <c r="C94" s="44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</row>
    <row r="95" spans="1:14" x14ac:dyDescent="0.25">
      <c r="A95" s="12"/>
      <c r="B95" s="12"/>
      <c r="C95" s="44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</row>
    <row r="96" spans="1:14" x14ac:dyDescent="0.25">
      <c r="A96" s="12"/>
      <c r="B96" s="12"/>
      <c r="C96" s="44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</row>
    <row r="97" spans="1:14" x14ac:dyDescent="0.25">
      <c r="A97" s="12"/>
      <c r="B97" s="12"/>
      <c r="C97" s="44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</row>
    <row r="98" spans="1:14" x14ac:dyDescent="0.25">
      <c r="A98" s="12"/>
      <c r="B98" s="12"/>
      <c r="C98" s="44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</row>
    <row r="99" spans="1:14" x14ac:dyDescent="0.25">
      <c r="A99" s="12"/>
      <c r="B99" s="12"/>
      <c r="C99" s="44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</row>
    <row r="100" spans="1:14" x14ac:dyDescent="0.25">
      <c r="A100" s="12"/>
      <c r="B100" s="12"/>
      <c r="C100" s="44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</row>
    <row r="101" spans="1:14" x14ac:dyDescent="0.25">
      <c r="A101" s="12"/>
      <c r="B101" s="12"/>
      <c r="C101" s="44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</row>
    <row r="102" spans="1:14" x14ac:dyDescent="0.25">
      <c r="A102" s="12"/>
      <c r="B102" s="12"/>
      <c r="C102" s="44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</row>
    <row r="103" spans="1:14" x14ac:dyDescent="0.25">
      <c r="A103" s="12"/>
      <c r="B103" s="12"/>
      <c r="C103" s="44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</row>
    <row r="104" spans="1:14" x14ac:dyDescent="0.25">
      <c r="A104" s="12"/>
      <c r="B104" s="12"/>
      <c r="C104" s="44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</row>
    <row r="105" spans="1:14" x14ac:dyDescent="0.25">
      <c r="A105" s="12"/>
      <c r="B105" s="12"/>
      <c r="C105" s="44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</row>
    <row r="106" spans="1:14" x14ac:dyDescent="0.25">
      <c r="A106" s="12"/>
      <c r="B106" s="12"/>
      <c r="C106" s="44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</row>
    <row r="107" spans="1:14" x14ac:dyDescent="0.25">
      <c r="A107" s="12"/>
      <c r="B107" s="12"/>
      <c r="C107" s="44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</row>
    <row r="108" spans="1:14" x14ac:dyDescent="0.25">
      <c r="A108" s="12"/>
      <c r="B108" s="12"/>
      <c r="C108" s="44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</row>
    <row r="109" spans="1:14" x14ac:dyDescent="0.25">
      <c r="A109" s="12"/>
      <c r="B109" s="12"/>
      <c r="C109" s="44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</row>
    <row r="110" spans="1:14" x14ac:dyDescent="0.25">
      <c r="A110" s="12"/>
      <c r="B110" s="12"/>
      <c r="C110" s="44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</row>
    <row r="111" spans="1:14" x14ac:dyDescent="0.25">
      <c r="A111" s="12"/>
      <c r="B111" s="12"/>
      <c r="C111" s="44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</row>
    <row r="112" spans="1:14" x14ac:dyDescent="0.25">
      <c r="A112" s="12"/>
      <c r="B112" s="12"/>
      <c r="C112" s="44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</row>
    <row r="113" spans="1:14" x14ac:dyDescent="0.25">
      <c r="A113" s="12"/>
      <c r="B113" s="12"/>
      <c r="C113" s="44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</row>
    <row r="114" spans="1:14" x14ac:dyDescent="0.25">
      <c r="A114" s="12"/>
      <c r="B114" s="12"/>
      <c r="C114" s="44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</row>
    <row r="115" spans="1:14" x14ac:dyDescent="0.25">
      <c r="A115" s="12"/>
      <c r="B115" s="12"/>
      <c r="C115" s="44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</row>
    <row r="116" spans="1:14" x14ac:dyDescent="0.25">
      <c r="A116" s="12"/>
      <c r="B116" s="12"/>
      <c r="C116" s="44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</row>
    <row r="117" spans="1:14" x14ac:dyDescent="0.25">
      <c r="A117" s="12"/>
      <c r="B117" s="12"/>
      <c r="C117" s="44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</row>
    <row r="118" spans="1:14" x14ac:dyDescent="0.25">
      <c r="A118" s="12"/>
      <c r="B118" s="12"/>
      <c r="C118" s="44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</row>
    <row r="119" spans="1:14" x14ac:dyDescent="0.25">
      <c r="A119" s="12"/>
      <c r="B119" s="12"/>
      <c r="C119" s="44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</row>
    <row r="120" spans="1:14" x14ac:dyDescent="0.25">
      <c r="A120" s="12"/>
      <c r="B120" s="12"/>
      <c r="C120" s="44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</row>
    <row r="121" spans="1:14" x14ac:dyDescent="0.25">
      <c r="A121" s="12"/>
      <c r="B121" s="12"/>
      <c r="C121" s="44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</row>
    <row r="122" spans="1:14" x14ac:dyDescent="0.25">
      <c r="A122" s="12"/>
      <c r="B122" s="12"/>
      <c r="C122" s="44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</row>
    <row r="123" spans="1:14" x14ac:dyDescent="0.25">
      <c r="A123" s="12"/>
      <c r="B123" s="12"/>
      <c r="C123" s="44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</row>
    <row r="124" spans="1:14" x14ac:dyDescent="0.25">
      <c r="A124" s="12"/>
      <c r="B124" s="12"/>
      <c r="C124" s="44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</row>
    <row r="125" spans="1:14" x14ac:dyDescent="0.25">
      <c r="A125" s="12"/>
      <c r="B125" s="12"/>
      <c r="C125" s="44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</row>
    <row r="126" spans="1:14" x14ac:dyDescent="0.25">
      <c r="A126" s="12"/>
      <c r="B126" s="12"/>
      <c r="C126" s="44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</row>
    <row r="127" spans="1:14" x14ac:dyDescent="0.25">
      <c r="A127" s="12"/>
      <c r="B127" s="12"/>
      <c r="C127" s="44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</row>
    <row r="128" spans="1:14" x14ac:dyDescent="0.25">
      <c r="A128" s="12"/>
      <c r="B128" s="12"/>
      <c r="C128" s="44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</row>
    <row r="129" spans="1:14" x14ac:dyDescent="0.25">
      <c r="A129" s="12"/>
      <c r="B129" s="12"/>
      <c r="C129" s="44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</row>
    <row r="130" spans="1:14" x14ac:dyDescent="0.25">
      <c r="A130" s="12"/>
      <c r="B130" s="12"/>
      <c r="C130" s="44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</row>
    <row r="131" spans="1:14" x14ac:dyDescent="0.25">
      <c r="A131" s="12"/>
      <c r="B131" s="12"/>
      <c r="C131" s="44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</row>
    <row r="132" spans="1:14" x14ac:dyDescent="0.25">
      <c r="A132" s="12"/>
      <c r="B132" s="12"/>
      <c r="C132" s="44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</row>
    <row r="133" spans="1:14" x14ac:dyDescent="0.25">
      <c r="A133" s="12"/>
      <c r="B133" s="12"/>
      <c r="C133" s="44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</row>
    <row r="134" spans="1:14" x14ac:dyDescent="0.25">
      <c r="A134" s="12"/>
      <c r="B134" s="12"/>
      <c r="C134" s="44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</row>
    <row r="135" spans="1:14" x14ac:dyDescent="0.25">
      <c r="A135" s="12"/>
      <c r="B135" s="12"/>
      <c r="C135" s="44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</row>
    <row r="136" spans="1:14" x14ac:dyDescent="0.25">
      <c r="A136" s="12"/>
      <c r="B136" s="12"/>
      <c r="C136" s="44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</row>
    <row r="137" spans="1:14" x14ac:dyDescent="0.25">
      <c r="A137" s="12"/>
      <c r="B137" s="12"/>
      <c r="C137" s="44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</row>
    <row r="138" spans="1:14" x14ac:dyDescent="0.25">
      <c r="A138" s="12"/>
      <c r="B138" s="12"/>
      <c r="C138" s="44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</row>
    <row r="139" spans="1:14" x14ac:dyDescent="0.25">
      <c r="A139" s="12"/>
      <c r="B139" s="12"/>
      <c r="C139" s="44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</row>
    <row r="140" spans="1:14" x14ac:dyDescent="0.25">
      <c r="A140" s="12"/>
      <c r="B140" s="12"/>
      <c r="C140" s="44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</row>
    <row r="141" spans="1:14" x14ac:dyDescent="0.25">
      <c r="A141" s="12"/>
      <c r="B141" s="12"/>
      <c r="C141" s="44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</row>
    <row r="142" spans="1:14" x14ac:dyDescent="0.25">
      <c r="A142" s="12"/>
      <c r="B142" s="12"/>
      <c r="C142" s="44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</row>
    <row r="143" spans="1:14" x14ac:dyDescent="0.25">
      <c r="A143" s="12"/>
      <c r="B143" s="12"/>
      <c r="C143" s="44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</row>
    <row r="144" spans="1:14" x14ac:dyDescent="0.25">
      <c r="A144" s="12"/>
      <c r="B144" s="12"/>
      <c r="C144" s="44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</row>
    <row r="145" spans="1:14" x14ac:dyDescent="0.25">
      <c r="A145" s="12"/>
      <c r="B145" s="12"/>
      <c r="C145" s="44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</row>
    <row r="146" spans="1:14" x14ac:dyDescent="0.25">
      <c r="A146" s="12"/>
      <c r="B146" s="12"/>
      <c r="C146" s="44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</row>
    <row r="147" spans="1:14" x14ac:dyDescent="0.25">
      <c r="A147" s="12"/>
      <c r="B147" s="12"/>
      <c r="C147" s="44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</row>
    <row r="148" spans="1:14" x14ac:dyDescent="0.25">
      <c r="A148" s="12"/>
      <c r="B148" s="12"/>
      <c r="C148" s="44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</row>
    <row r="149" spans="1:14" x14ac:dyDescent="0.25">
      <c r="A149" s="12"/>
      <c r="B149" s="12"/>
      <c r="C149" s="44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</row>
    <row r="150" spans="1:14" x14ac:dyDescent="0.25">
      <c r="A150" s="12"/>
      <c r="B150" s="12"/>
      <c r="C150" s="44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</row>
    <row r="151" spans="1:14" x14ac:dyDescent="0.25">
      <c r="A151" s="12"/>
      <c r="B151" s="12"/>
      <c r="C151" s="44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</row>
    <row r="152" spans="1:14" x14ac:dyDescent="0.25">
      <c r="A152" s="12"/>
      <c r="B152" s="12"/>
      <c r="C152" s="44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</row>
    <row r="153" spans="1:14" x14ac:dyDescent="0.25">
      <c r="A153" s="12"/>
      <c r="B153" s="12"/>
      <c r="C153" s="44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</row>
    <row r="154" spans="1:14" x14ac:dyDescent="0.25">
      <c r="A154" s="12"/>
      <c r="B154" s="12"/>
      <c r="C154" s="44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</row>
    <row r="155" spans="1:14" x14ac:dyDescent="0.25">
      <c r="A155" s="12"/>
      <c r="B155" s="12"/>
      <c r="C155" s="44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</row>
    <row r="156" spans="1:14" x14ac:dyDescent="0.25">
      <c r="A156" s="12"/>
      <c r="B156" s="12"/>
      <c r="C156" s="44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</row>
    <row r="157" spans="1:14" x14ac:dyDescent="0.25">
      <c r="A157" s="12"/>
      <c r="B157" s="12"/>
      <c r="C157" s="44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</row>
    <row r="158" spans="1:14" x14ac:dyDescent="0.25">
      <c r="A158" s="12"/>
      <c r="B158" s="12"/>
      <c r="C158" s="44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</row>
    <row r="159" spans="1:14" x14ac:dyDescent="0.25">
      <c r="A159" s="12"/>
      <c r="B159" s="12"/>
      <c r="C159" s="44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</row>
    <row r="160" spans="1:14" x14ac:dyDescent="0.25">
      <c r="A160" s="12"/>
      <c r="B160" s="12"/>
      <c r="C160" s="44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</row>
    <row r="161" spans="1:14" x14ac:dyDescent="0.25">
      <c r="A161" s="12"/>
      <c r="B161" s="12"/>
      <c r="C161" s="44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</row>
    <row r="162" spans="1:14" x14ac:dyDescent="0.25">
      <c r="A162" s="12"/>
      <c r="B162" s="12"/>
      <c r="C162" s="44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</row>
    <row r="163" spans="1:14" x14ac:dyDescent="0.25">
      <c r="A163" s="12"/>
      <c r="B163" s="12"/>
      <c r="C163" s="44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</row>
    <row r="164" spans="1:14" x14ac:dyDescent="0.25">
      <c r="A164" s="12"/>
      <c r="B164" s="12"/>
      <c r="C164" s="44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</row>
    <row r="165" spans="1:14" x14ac:dyDescent="0.25">
      <c r="A165" s="12"/>
      <c r="B165" s="12"/>
      <c r="C165" s="44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</row>
    <row r="166" spans="1:14" x14ac:dyDescent="0.25">
      <c r="A166" s="12"/>
      <c r="B166" s="12"/>
      <c r="C166" s="44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</row>
    <row r="167" spans="1:14" x14ac:dyDescent="0.25">
      <c r="A167" s="12"/>
      <c r="B167" s="12"/>
      <c r="C167" s="44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</row>
    <row r="168" spans="1:14" x14ac:dyDescent="0.25">
      <c r="A168" s="12"/>
      <c r="B168" s="12"/>
      <c r="C168" s="44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</row>
    <row r="169" spans="1:14" x14ac:dyDescent="0.25">
      <c r="A169" s="12"/>
      <c r="B169" s="12"/>
      <c r="C169" s="44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</row>
    <row r="170" spans="1:14" x14ac:dyDescent="0.25">
      <c r="A170" s="12"/>
      <c r="B170" s="12"/>
      <c r="C170" s="44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</row>
    <row r="171" spans="1:14" x14ac:dyDescent="0.25">
      <c r="A171" s="12"/>
      <c r="B171" s="12"/>
      <c r="C171" s="44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</row>
    <row r="172" spans="1:14" x14ac:dyDescent="0.25">
      <c r="A172" s="12"/>
      <c r="B172" s="12"/>
      <c r="C172" s="44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</row>
    <row r="173" spans="1:14" x14ac:dyDescent="0.25">
      <c r="A173" s="12"/>
      <c r="B173" s="12"/>
      <c r="C173" s="44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</row>
    <row r="174" spans="1:14" x14ac:dyDescent="0.25">
      <c r="A174" s="12"/>
      <c r="B174" s="12"/>
      <c r="C174" s="44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</row>
    <row r="175" spans="1:14" x14ac:dyDescent="0.25">
      <c r="A175" s="12"/>
      <c r="B175" s="12"/>
      <c r="C175" s="44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</row>
    <row r="176" spans="1:14" x14ac:dyDescent="0.25">
      <c r="A176" s="12"/>
      <c r="B176" s="12"/>
      <c r="C176" s="44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</sheetData>
  <mergeCells count="29">
    <mergeCell ref="B11:O11"/>
    <mergeCell ref="B12:O12"/>
    <mergeCell ref="B9:O9"/>
    <mergeCell ref="B10:O10"/>
    <mergeCell ref="B8:O8"/>
    <mergeCell ref="E16:G16"/>
    <mergeCell ref="E17:F17"/>
    <mergeCell ref="G17:G18"/>
    <mergeCell ref="C16:C18"/>
    <mergeCell ref="M16:O16"/>
    <mergeCell ref="I17:J17"/>
    <mergeCell ref="D16:D18"/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B7:O7"/>
    <mergeCell ref="B1:O1"/>
    <mergeCell ref="B2:O2"/>
    <mergeCell ref="B3:O3"/>
    <mergeCell ref="B4:O4"/>
    <mergeCell ref="B5:O5"/>
    <mergeCell ref="B6:O6"/>
  </mergeCells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82"/>
  <sheetViews>
    <sheetView showZeros="0" topLeftCell="A10" workbookViewId="0">
      <selection activeCell="W24" sqref="W24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30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9" width="9.140625" style="2" hidden="1" customWidth="1"/>
    <col min="20" max="16384" width="9.140625" style="2"/>
  </cols>
  <sheetData>
    <row r="1" spans="2:15" x14ac:dyDescent="0.25">
      <c r="B1" s="466" t="s">
        <v>376</v>
      </c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</row>
    <row r="2" spans="2:15" x14ac:dyDescent="0.25">
      <c r="B2" s="466" t="s">
        <v>375</v>
      </c>
      <c r="C2" s="466"/>
      <c r="D2" s="466"/>
      <c r="E2" s="466"/>
      <c r="F2" s="466"/>
      <c r="G2" s="466"/>
      <c r="H2" s="466"/>
      <c r="I2" s="466"/>
      <c r="J2" s="466"/>
      <c r="K2" s="466"/>
      <c r="L2" s="466"/>
      <c r="M2" s="466"/>
      <c r="N2" s="466"/>
      <c r="O2" s="466"/>
    </row>
    <row r="3" spans="2:15" x14ac:dyDescent="0.25">
      <c r="B3" s="466" t="s">
        <v>374</v>
      </c>
      <c r="C3" s="466"/>
      <c r="D3" s="466"/>
      <c r="E3" s="466"/>
      <c r="F3" s="466"/>
      <c r="G3" s="466"/>
      <c r="H3" s="466"/>
      <c r="I3" s="466"/>
      <c r="J3" s="466"/>
      <c r="K3" s="466"/>
      <c r="L3" s="466"/>
      <c r="M3" s="466"/>
      <c r="N3" s="466"/>
      <c r="O3" s="466"/>
    </row>
    <row r="4" spans="2:15" x14ac:dyDescent="0.25">
      <c r="B4" s="466" t="s">
        <v>391</v>
      </c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</row>
    <row r="5" spans="2:15" ht="15" customHeight="1" x14ac:dyDescent="0.25">
      <c r="B5" s="471" t="s">
        <v>372</v>
      </c>
      <c r="C5" s="471"/>
      <c r="D5" s="471"/>
      <c r="E5" s="471"/>
      <c r="F5" s="471"/>
      <c r="G5" s="471"/>
      <c r="H5" s="471"/>
      <c r="I5" s="471"/>
      <c r="J5" s="471"/>
      <c r="K5" s="471"/>
      <c r="L5" s="471"/>
      <c r="M5" s="471"/>
      <c r="N5" s="471"/>
      <c r="O5" s="471"/>
    </row>
    <row r="6" spans="2:15" x14ac:dyDescent="0.25">
      <c r="B6" s="471" t="s">
        <v>378</v>
      </c>
      <c r="C6" s="471"/>
      <c r="D6" s="471"/>
      <c r="E6" s="471"/>
      <c r="F6" s="471"/>
      <c r="G6" s="471"/>
      <c r="H6" s="471"/>
      <c r="I6" s="471"/>
      <c r="J6" s="471"/>
      <c r="K6" s="471"/>
      <c r="L6" s="471"/>
      <c r="M6" s="471"/>
      <c r="N6" s="471"/>
      <c r="O6" s="471"/>
    </row>
    <row r="7" spans="2:15" ht="15" customHeight="1" x14ac:dyDescent="0.25">
      <c r="B7" s="471" t="s">
        <v>396</v>
      </c>
      <c r="C7" s="471"/>
      <c r="D7" s="471"/>
      <c r="E7" s="471"/>
      <c r="F7" s="471"/>
      <c r="G7" s="471"/>
      <c r="H7" s="471"/>
      <c r="I7" s="471"/>
      <c r="J7" s="471"/>
      <c r="K7" s="471"/>
      <c r="L7" s="471"/>
      <c r="M7" s="471"/>
      <c r="N7" s="471"/>
      <c r="O7" s="471"/>
    </row>
    <row r="8" spans="2:15" x14ac:dyDescent="0.25">
      <c r="B8" s="471" t="s">
        <v>398</v>
      </c>
      <c r="C8" s="471"/>
      <c r="D8" s="471"/>
      <c r="E8" s="471"/>
      <c r="F8" s="471"/>
      <c r="G8" s="471"/>
      <c r="H8" s="471"/>
      <c r="I8" s="471"/>
      <c r="J8" s="471"/>
      <c r="K8" s="471"/>
      <c r="L8" s="471"/>
      <c r="M8" s="471"/>
      <c r="N8" s="471"/>
      <c r="O8" s="471"/>
    </row>
    <row r="9" spans="2:15" x14ac:dyDescent="0.25">
      <c r="B9" s="471" t="s">
        <v>416</v>
      </c>
      <c r="C9" s="471"/>
      <c r="D9" s="471"/>
      <c r="E9" s="471"/>
      <c r="F9" s="471"/>
      <c r="G9" s="471"/>
      <c r="H9" s="471"/>
      <c r="I9" s="471"/>
      <c r="J9" s="471"/>
      <c r="K9" s="471"/>
      <c r="L9" s="471"/>
      <c r="M9" s="471"/>
      <c r="N9" s="471"/>
      <c r="O9" s="471"/>
    </row>
    <row r="10" spans="2:15" x14ac:dyDescent="0.25">
      <c r="B10" s="471" t="s">
        <v>415</v>
      </c>
      <c r="C10" s="471"/>
      <c r="D10" s="471"/>
      <c r="E10" s="471"/>
      <c r="F10" s="471"/>
      <c r="G10" s="471"/>
      <c r="H10" s="471"/>
      <c r="I10" s="471"/>
      <c r="J10" s="471"/>
      <c r="K10" s="471"/>
      <c r="L10" s="471"/>
      <c r="M10" s="471"/>
      <c r="N10" s="471"/>
      <c r="O10" s="471"/>
    </row>
    <row r="11" spans="2:15" x14ac:dyDescent="0.25">
      <c r="B11" s="471" t="s">
        <v>486</v>
      </c>
      <c r="C11" s="471"/>
      <c r="D11" s="471"/>
      <c r="E11" s="471"/>
      <c r="F11" s="471"/>
      <c r="G11" s="471"/>
      <c r="H11" s="471"/>
      <c r="I11" s="471"/>
      <c r="J11" s="471"/>
      <c r="K11" s="471"/>
      <c r="L11" s="471"/>
      <c r="M11" s="471"/>
      <c r="N11" s="471"/>
      <c r="O11" s="471"/>
    </row>
    <row r="12" spans="2:15" x14ac:dyDescent="0.25">
      <c r="B12" s="471" t="s">
        <v>487</v>
      </c>
      <c r="C12" s="471"/>
      <c r="D12" s="471"/>
      <c r="E12" s="471"/>
      <c r="F12" s="471"/>
      <c r="G12" s="471"/>
      <c r="H12" s="471"/>
      <c r="I12" s="471"/>
      <c r="J12" s="471"/>
      <c r="K12" s="471"/>
      <c r="L12" s="471"/>
      <c r="M12" s="471"/>
      <c r="N12" s="471"/>
      <c r="O12" s="471"/>
    </row>
    <row r="13" spans="2:15" x14ac:dyDescent="0.25">
      <c r="B13" s="471" t="s">
        <v>497</v>
      </c>
      <c r="C13" s="471"/>
      <c r="D13" s="471"/>
      <c r="E13" s="471"/>
      <c r="F13" s="471"/>
      <c r="G13" s="471"/>
      <c r="H13" s="471"/>
      <c r="I13" s="471"/>
      <c r="J13" s="471"/>
      <c r="K13" s="471"/>
      <c r="L13" s="471"/>
      <c r="M13" s="471"/>
      <c r="N13" s="471"/>
      <c r="O13" s="471"/>
    </row>
    <row r="14" spans="2:15" x14ac:dyDescent="0.25">
      <c r="B14" s="471" t="s">
        <v>503</v>
      </c>
      <c r="C14" s="471"/>
      <c r="D14" s="471"/>
      <c r="E14" s="471"/>
      <c r="F14" s="471"/>
      <c r="G14" s="471"/>
      <c r="H14" s="471"/>
      <c r="I14" s="471"/>
      <c r="J14" s="471"/>
      <c r="K14" s="471"/>
      <c r="L14" s="471"/>
      <c r="M14" s="471"/>
      <c r="N14" s="471"/>
      <c r="O14" s="471"/>
    </row>
    <row r="15" spans="2:15" x14ac:dyDescent="0.25">
      <c r="B15" s="471" t="s">
        <v>518</v>
      </c>
      <c r="C15" s="471"/>
      <c r="D15" s="471"/>
      <c r="E15" s="471"/>
      <c r="F15" s="471"/>
      <c r="G15" s="471"/>
      <c r="H15" s="471"/>
      <c r="I15" s="471"/>
      <c r="J15" s="471"/>
      <c r="K15" s="471"/>
      <c r="L15" s="471"/>
      <c r="M15" s="471"/>
      <c r="N15" s="471"/>
      <c r="O15" s="471"/>
    </row>
    <row r="16" spans="2:15" x14ac:dyDescent="0.25">
      <c r="B16" s="471" t="s">
        <v>517</v>
      </c>
      <c r="C16" s="471"/>
      <c r="D16" s="471"/>
      <c r="E16" s="471"/>
      <c r="F16" s="471"/>
      <c r="G16" s="471"/>
      <c r="H16" s="471"/>
      <c r="I16" s="471"/>
      <c r="J16" s="471"/>
      <c r="K16" s="471"/>
      <c r="L16" s="471"/>
      <c r="M16" s="471"/>
      <c r="N16" s="471"/>
      <c r="O16" s="471"/>
    </row>
    <row r="17" spans="1:17" x14ac:dyDescent="0.25">
      <c r="B17" s="471" t="s">
        <v>529</v>
      </c>
      <c r="C17" s="471"/>
      <c r="D17" s="471"/>
      <c r="E17" s="471"/>
      <c r="F17" s="471"/>
      <c r="G17" s="471"/>
      <c r="H17" s="471"/>
      <c r="I17" s="471"/>
      <c r="J17" s="471"/>
      <c r="K17" s="471"/>
      <c r="L17" s="471"/>
      <c r="M17" s="471"/>
      <c r="N17" s="471"/>
      <c r="O17" s="471"/>
    </row>
    <row r="18" spans="1:17" x14ac:dyDescent="0.25">
      <c r="B18" s="471" t="s">
        <v>528</v>
      </c>
      <c r="C18" s="471"/>
      <c r="D18" s="471"/>
      <c r="E18" s="471"/>
      <c r="F18" s="471"/>
      <c r="G18" s="471"/>
      <c r="H18" s="471"/>
      <c r="I18" s="471"/>
      <c r="J18" s="471"/>
      <c r="K18" s="471"/>
      <c r="L18" s="471"/>
      <c r="M18" s="471"/>
      <c r="N18" s="471"/>
      <c r="O18" s="471"/>
    </row>
    <row r="19" spans="1:17" x14ac:dyDescent="0.25">
      <c r="E19" s="3"/>
      <c r="F19" s="3"/>
      <c r="G19" s="3"/>
      <c r="H19" s="3"/>
      <c r="I19" s="3"/>
      <c r="J19" s="3"/>
      <c r="L19" s="3"/>
      <c r="M19" s="3"/>
      <c r="N19" s="3"/>
    </row>
    <row r="20" spans="1:17" ht="15" customHeight="1" x14ac:dyDescent="0.25">
      <c r="A20" s="414" t="s">
        <v>212</v>
      </c>
      <c r="B20" s="414"/>
      <c r="C20" s="414"/>
      <c r="D20" s="414"/>
      <c r="E20" s="414"/>
      <c r="F20" s="414"/>
      <c r="G20" s="414"/>
      <c r="H20" s="414"/>
      <c r="I20" s="414"/>
      <c r="J20" s="414"/>
      <c r="K20" s="414"/>
      <c r="L20" s="414"/>
      <c r="M20" s="414"/>
      <c r="N20" s="414"/>
      <c r="O20" s="414"/>
    </row>
    <row r="21" spans="1:17" ht="17.25" customHeight="1" x14ac:dyDescent="0.25">
      <c r="A21" s="380"/>
      <c r="B21" s="380"/>
      <c r="C21" s="320"/>
      <c r="D21" s="380"/>
      <c r="E21" s="380"/>
      <c r="F21" s="380"/>
      <c r="G21" s="380"/>
      <c r="H21" s="281"/>
      <c r="I21" s="281"/>
      <c r="J21" s="281"/>
      <c r="K21" s="281"/>
      <c r="L21" s="380"/>
      <c r="M21" s="380"/>
      <c r="N21" s="380"/>
    </row>
    <row r="22" spans="1:17" x14ac:dyDescent="0.25">
      <c r="A22" s="430" t="s">
        <v>5</v>
      </c>
      <c r="B22" s="433" t="s">
        <v>431</v>
      </c>
      <c r="C22" s="476" t="s">
        <v>60</v>
      </c>
      <c r="D22" s="416" t="s">
        <v>420</v>
      </c>
      <c r="E22" s="443" t="s">
        <v>213</v>
      </c>
      <c r="F22" s="443"/>
      <c r="G22" s="443"/>
      <c r="H22" s="436" t="s">
        <v>422</v>
      </c>
      <c r="I22" s="442" t="s">
        <v>213</v>
      </c>
      <c r="J22" s="442"/>
      <c r="K22" s="442"/>
      <c r="L22" s="415" t="s">
        <v>0</v>
      </c>
      <c r="M22" s="415" t="s">
        <v>213</v>
      </c>
      <c r="N22" s="415"/>
      <c r="O22" s="415"/>
    </row>
    <row r="23" spans="1:17" x14ac:dyDescent="0.25">
      <c r="A23" s="431"/>
      <c r="B23" s="434"/>
      <c r="C23" s="477"/>
      <c r="D23" s="417"/>
      <c r="E23" s="443" t="s">
        <v>1</v>
      </c>
      <c r="F23" s="443"/>
      <c r="G23" s="422" t="s">
        <v>2</v>
      </c>
      <c r="H23" s="437"/>
      <c r="I23" s="442" t="s">
        <v>1</v>
      </c>
      <c r="J23" s="442"/>
      <c r="K23" s="409" t="s">
        <v>2</v>
      </c>
      <c r="L23" s="415"/>
      <c r="M23" s="415" t="s">
        <v>1</v>
      </c>
      <c r="N23" s="415"/>
      <c r="O23" s="406" t="s">
        <v>2</v>
      </c>
    </row>
    <row r="24" spans="1:17" ht="27.75" customHeight="1" x14ac:dyDescent="0.25">
      <c r="A24" s="432"/>
      <c r="B24" s="435"/>
      <c r="C24" s="478"/>
      <c r="D24" s="418"/>
      <c r="E24" s="376" t="s">
        <v>3</v>
      </c>
      <c r="F24" s="372" t="s">
        <v>4</v>
      </c>
      <c r="G24" s="422"/>
      <c r="H24" s="438"/>
      <c r="I24" s="375" t="s">
        <v>3</v>
      </c>
      <c r="J24" s="368" t="s">
        <v>4</v>
      </c>
      <c r="K24" s="409"/>
      <c r="L24" s="415"/>
      <c r="M24" s="369" t="s">
        <v>3</v>
      </c>
      <c r="N24" s="367" t="s">
        <v>4</v>
      </c>
      <c r="O24" s="406"/>
    </row>
    <row r="25" spans="1:17" ht="15.95" customHeight="1" x14ac:dyDescent="0.25">
      <c r="A25" s="48" t="s">
        <v>78</v>
      </c>
      <c r="B25" s="445" t="s">
        <v>6</v>
      </c>
      <c r="C25" s="445"/>
      <c r="D25" s="445"/>
      <c r="E25" s="445"/>
      <c r="F25" s="445"/>
      <c r="G25" s="445"/>
      <c r="H25" s="445"/>
      <c r="I25" s="445"/>
      <c r="J25" s="445"/>
      <c r="K25" s="445"/>
      <c r="L25" s="445"/>
      <c r="M25" s="445"/>
      <c r="N25" s="445"/>
      <c r="O25" s="445"/>
    </row>
    <row r="26" spans="1:17" ht="15" customHeight="1" x14ac:dyDescent="0.25">
      <c r="A26" s="5" t="s">
        <v>198</v>
      </c>
      <c r="B26" s="19" t="s">
        <v>20</v>
      </c>
      <c r="C26" s="450" t="s">
        <v>9</v>
      </c>
      <c r="D26" s="240">
        <f>E26+G26</f>
        <v>295</v>
      </c>
      <c r="E26" s="240">
        <v>295</v>
      </c>
      <c r="F26" s="240">
        <v>225</v>
      </c>
      <c r="G26" s="240"/>
      <c r="H26" s="239">
        <f>I26+K26</f>
        <v>0</v>
      </c>
      <c r="I26" s="239"/>
      <c r="J26" s="239"/>
      <c r="K26" s="239"/>
      <c r="L26" s="81">
        <f>M26+O26</f>
        <v>295</v>
      </c>
      <c r="M26" s="81">
        <f>E26+I26</f>
        <v>295</v>
      </c>
      <c r="N26" s="81">
        <f>F26+J26</f>
        <v>225</v>
      </c>
      <c r="O26" s="81">
        <f>G26+K26</f>
        <v>0</v>
      </c>
      <c r="P26" s="274"/>
      <c r="Q26" s="117"/>
    </row>
    <row r="27" spans="1:17" x14ac:dyDescent="0.25">
      <c r="A27" s="83"/>
      <c r="B27" s="351" t="s">
        <v>437</v>
      </c>
      <c r="C27" s="451"/>
      <c r="D27" s="238" t="s">
        <v>189</v>
      </c>
      <c r="E27" s="238"/>
      <c r="F27" s="238"/>
      <c r="G27" s="238"/>
      <c r="H27" s="247"/>
      <c r="I27" s="237"/>
      <c r="J27" s="237"/>
      <c r="K27" s="237"/>
      <c r="L27" s="82"/>
      <c r="M27" s="82"/>
      <c r="N27" s="82"/>
      <c r="O27" s="82"/>
      <c r="P27" s="274"/>
      <c r="Q27" s="117"/>
    </row>
    <row r="28" spans="1:17" ht="15" customHeight="1" x14ac:dyDescent="0.25">
      <c r="A28" s="5" t="s">
        <v>79</v>
      </c>
      <c r="B28" s="6" t="s">
        <v>7</v>
      </c>
      <c r="C28" s="282"/>
      <c r="D28" s="240">
        <f>E28+G28</f>
        <v>888</v>
      </c>
      <c r="E28" s="191">
        <f>E29+E30+E31</f>
        <v>888</v>
      </c>
      <c r="F28" s="191">
        <f>F29+F30+F31</f>
        <v>678</v>
      </c>
      <c r="G28" s="191">
        <f>G29+G30+G31</f>
        <v>0</v>
      </c>
      <c r="H28" s="239">
        <f>I28+K28</f>
        <v>0</v>
      </c>
      <c r="I28" s="190">
        <f>I29+I30+I31</f>
        <v>0</v>
      </c>
      <c r="J28" s="190">
        <f>J29+J30+J31</f>
        <v>0</v>
      </c>
      <c r="K28" s="190">
        <f>K29+K30+K31</f>
        <v>0</v>
      </c>
      <c r="L28" s="81">
        <f>M28+O28</f>
        <v>888</v>
      </c>
      <c r="M28" s="8">
        <f>M29+M30+M31</f>
        <v>888</v>
      </c>
      <c r="N28" s="8">
        <f>N29+N30+N31</f>
        <v>678</v>
      </c>
      <c r="O28" s="8">
        <f>O29+O30+O31</f>
        <v>0</v>
      </c>
      <c r="P28" s="274"/>
      <c r="Q28" s="117"/>
    </row>
    <row r="29" spans="1:17" ht="15" customHeight="1" x14ac:dyDescent="0.25">
      <c r="A29" s="11"/>
      <c r="B29" s="472" t="s">
        <v>437</v>
      </c>
      <c r="C29" s="282" t="s">
        <v>9</v>
      </c>
      <c r="D29" s="191">
        <f>E29+G29</f>
        <v>111</v>
      </c>
      <c r="E29" s="191">
        <v>111</v>
      </c>
      <c r="F29" s="191">
        <v>85</v>
      </c>
      <c r="G29" s="191"/>
      <c r="H29" s="239">
        <f>I29+K29</f>
        <v>0</v>
      </c>
      <c r="I29" s="190"/>
      <c r="J29" s="190"/>
      <c r="K29" s="202"/>
      <c r="L29" s="81">
        <f>M29+O29</f>
        <v>111</v>
      </c>
      <c r="M29" s="81">
        <f>E29+I29</f>
        <v>111</v>
      </c>
      <c r="N29" s="81">
        <f>F29+J29</f>
        <v>85</v>
      </c>
      <c r="O29" s="81">
        <f>G29+K29</f>
        <v>0</v>
      </c>
      <c r="P29" s="274"/>
      <c r="Q29" s="117"/>
    </row>
    <row r="30" spans="1:17" ht="15" customHeight="1" x14ac:dyDescent="0.25">
      <c r="A30" s="11"/>
      <c r="B30" s="472"/>
      <c r="C30" s="282" t="s">
        <v>33</v>
      </c>
      <c r="D30" s="191">
        <f>E30+G30</f>
        <v>110</v>
      </c>
      <c r="E30" s="191">
        <v>110</v>
      </c>
      <c r="F30" s="191">
        <v>84</v>
      </c>
      <c r="G30" s="191"/>
      <c r="H30" s="239">
        <f>I30+K30</f>
        <v>0</v>
      </c>
      <c r="I30" s="190"/>
      <c r="J30" s="190"/>
      <c r="K30" s="202"/>
      <c r="L30" s="81">
        <f>M30+O30</f>
        <v>110</v>
      </c>
      <c r="M30" s="81">
        <f>E30+I30</f>
        <v>110</v>
      </c>
      <c r="N30" s="81">
        <f>F30+J30</f>
        <v>84</v>
      </c>
      <c r="O30" s="81">
        <f>G30+K30</f>
        <v>0</v>
      </c>
      <c r="P30" s="274"/>
      <c r="Q30" s="117"/>
    </row>
    <row r="31" spans="1:17" ht="15" customHeight="1" x14ac:dyDescent="0.25">
      <c r="A31" s="11"/>
      <c r="B31" s="473"/>
      <c r="C31" s="282" t="s">
        <v>22</v>
      </c>
      <c r="D31" s="191">
        <f>E31+G31</f>
        <v>667</v>
      </c>
      <c r="E31" s="191">
        <v>667</v>
      </c>
      <c r="F31" s="191">
        <v>509</v>
      </c>
      <c r="G31" s="191"/>
      <c r="H31" s="239">
        <f>I31+K31</f>
        <v>0</v>
      </c>
      <c r="I31" s="190"/>
      <c r="J31" s="190"/>
      <c r="K31" s="202"/>
      <c r="L31" s="81">
        <f>M31+O31</f>
        <v>667</v>
      </c>
      <c r="M31" s="81">
        <f>E31+I31</f>
        <v>667</v>
      </c>
      <c r="N31" s="81">
        <f>F31+J31</f>
        <v>509</v>
      </c>
      <c r="O31" s="81">
        <f>G31+K31</f>
        <v>0</v>
      </c>
      <c r="P31" s="274"/>
      <c r="Q31" s="117"/>
    </row>
    <row r="32" spans="1:17" ht="15" customHeight="1" x14ac:dyDescent="0.25">
      <c r="A32" s="5" t="s">
        <v>80</v>
      </c>
      <c r="B32" s="6" t="s">
        <v>10</v>
      </c>
      <c r="C32" s="282"/>
      <c r="D32" s="240">
        <f>E32+G32</f>
        <v>777</v>
      </c>
      <c r="E32" s="191">
        <f>E33+E34+E35</f>
        <v>777</v>
      </c>
      <c r="F32" s="191">
        <f>F33+F34+F35</f>
        <v>593</v>
      </c>
      <c r="G32" s="191">
        <f>G33+G34+G35</f>
        <v>0</v>
      </c>
      <c r="H32" s="239">
        <f>I32+K32</f>
        <v>0</v>
      </c>
      <c r="I32" s="190">
        <f>I33+I34+I35</f>
        <v>0</v>
      </c>
      <c r="J32" s="190">
        <f>J33+J34+J35</f>
        <v>0</v>
      </c>
      <c r="K32" s="190">
        <f>K33+K34+K35</f>
        <v>0</v>
      </c>
      <c r="L32" s="81">
        <f>M32+O32</f>
        <v>777</v>
      </c>
      <c r="M32" s="8">
        <f>M33+M34+M35</f>
        <v>777</v>
      </c>
      <c r="N32" s="8">
        <f>N33+N34+N35</f>
        <v>593</v>
      </c>
      <c r="O32" s="8">
        <f>O33+O34+O35</f>
        <v>0</v>
      </c>
      <c r="P32" s="274"/>
      <c r="Q32" s="117"/>
    </row>
    <row r="33" spans="1:17" ht="15" customHeight="1" x14ac:dyDescent="0.25">
      <c r="A33" s="11"/>
      <c r="B33" s="472" t="s">
        <v>437</v>
      </c>
      <c r="C33" s="282" t="s">
        <v>9</v>
      </c>
      <c r="D33" s="191">
        <f>E33+G33</f>
        <v>110</v>
      </c>
      <c r="E33" s="191">
        <v>110</v>
      </c>
      <c r="F33" s="191">
        <v>84</v>
      </c>
      <c r="G33" s="191"/>
      <c r="H33" s="239">
        <f>I33+K33</f>
        <v>0</v>
      </c>
      <c r="I33" s="190"/>
      <c r="J33" s="190"/>
      <c r="K33" s="202"/>
      <c r="L33" s="81">
        <f>M33+O33</f>
        <v>110</v>
      </c>
      <c r="M33" s="81">
        <f>E33+I33</f>
        <v>110</v>
      </c>
      <c r="N33" s="81">
        <f>F33+J33</f>
        <v>84</v>
      </c>
      <c r="O33" s="81">
        <f>G33+K33</f>
        <v>0</v>
      </c>
      <c r="P33" s="274"/>
      <c r="Q33" s="117"/>
    </row>
    <row r="34" spans="1:17" ht="15" customHeight="1" x14ac:dyDescent="0.25">
      <c r="A34" s="11"/>
      <c r="B34" s="472"/>
      <c r="C34" s="282" t="s">
        <v>33</v>
      </c>
      <c r="D34" s="191">
        <f>E34+G34</f>
        <v>110</v>
      </c>
      <c r="E34" s="191">
        <v>110</v>
      </c>
      <c r="F34" s="191">
        <v>84</v>
      </c>
      <c r="G34" s="191"/>
      <c r="H34" s="239">
        <f>I34+K34</f>
        <v>0</v>
      </c>
      <c r="I34" s="190"/>
      <c r="J34" s="190"/>
      <c r="K34" s="202"/>
      <c r="L34" s="81">
        <f>M34+O34</f>
        <v>110</v>
      </c>
      <c r="M34" s="81">
        <f>E34+I34</f>
        <v>110</v>
      </c>
      <c r="N34" s="81">
        <f>F34+J34</f>
        <v>84</v>
      </c>
      <c r="O34" s="81">
        <f>G34+K34</f>
        <v>0</v>
      </c>
      <c r="P34" s="274"/>
      <c r="Q34" s="117"/>
    </row>
    <row r="35" spans="1:17" ht="15" customHeight="1" x14ac:dyDescent="0.25">
      <c r="A35" s="11"/>
      <c r="B35" s="473"/>
      <c r="C35" s="282" t="s">
        <v>22</v>
      </c>
      <c r="D35" s="191">
        <f>E35+G35</f>
        <v>557</v>
      </c>
      <c r="E35" s="191">
        <v>557</v>
      </c>
      <c r="F35" s="191">
        <v>425</v>
      </c>
      <c r="G35" s="191"/>
      <c r="H35" s="239">
        <f>I35+K35</f>
        <v>0</v>
      </c>
      <c r="I35" s="190"/>
      <c r="J35" s="190"/>
      <c r="K35" s="202"/>
      <c r="L35" s="81">
        <f>M35+O35</f>
        <v>557</v>
      </c>
      <c r="M35" s="81">
        <f>E35+I35</f>
        <v>557</v>
      </c>
      <c r="N35" s="81">
        <f>F35+J35</f>
        <v>425</v>
      </c>
      <c r="O35" s="81">
        <f>G35+K35</f>
        <v>0</v>
      </c>
      <c r="P35" s="274"/>
      <c r="Q35" s="117"/>
    </row>
    <row r="36" spans="1:17" ht="15" customHeight="1" x14ac:dyDescent="0.25">
      <c r="A36" s="5" t="s">
        <v>81</v>
      </c>
      <c r="B36" s="6" t="s">
        <v>11</v>
      </c>
      <c r="C36" s="282"/>
      <c r="D36" s="240">
        <f>E36+G36</f>
        <v>3145</v>
      </c>
      <c r="E36" s="191">
        <f>E37+E38+E39</f>
        <v>3145</v>
      </c>
      <c r="F36" s="191">
        <f>F37+F38+F39</f>
        <v>2401</v>
      </c>
      <c r="G36" s="191">
        <f>G37+G38+G39</f>
        <v>0</v>
      </c>
      <c r="H36" s="239">
        <f>I36+K36</f>
        <v>0</v>
      </c>
      <c r="I36" s="190">
        <f>I37+I38+I39</f>
        <v>0</v>
      </c>
      <c r="J36" s="190">
        <f>J37+J38+J39</f>
        <v>0</v>
      </c>
      <c r="K36" s="190">
        <f>K37+K38+K39</f>
        <v>0</v>
      </c>
      <c r="L36" s="81">
        <f>M36+O36</f>
        <v>3145</v>
      </c>
      <c r="M36" s="8">
        <f>M37+M38+M39</f>
        <v>3145</v>
      </c>
      <c r="N36" s="8">
        <f>N37+N38+N39</f>
        <v>2401</v>
      </c>
      <c r="O36" s="8">
        <f>O37+O38+O39</f>
        <v>0</v>
      </c>
      <c r="P36" s="274"/>
      <c r="Q36" s="117"/>
    </row>
    <row r="37" spans="1:17" ht="15" customHeight="1" x14ac:dyDescent="0.25">
      <c r="A37" s="11"/>
      <c r="B37" s="472" t="s">
        <v>437</v>
      </c>
      <c r="C37" s="282" t="s">
        <v>9</v>
      </c>
      <c r="D37" s="191">
        <f>E37+G37</f>
        <v>714</v>
      </c>
      <c r="E37" s="191">
        <v>714</v>
      </c>
      <c r="F37" s="191">
        <v>545</v>
      </c>
      <c r="G37" s="191"/>
      <c r="H37" s="239">
        <f>I37+K37</f>
        <v>0</v>
      </c>
      <c r="I37" s="190"/>
      <c r="J37" s="190"/>
      <c r="K37" s="202"/>
      <c r="L37" s="81">
        <f>M37+O37</f>
        <v>714</v>
      </c>
      <c r="M37" s="81">
        <f>E37+I37</f>
        <v>714</v>
      </c>
      <c r="N37" s="81">
        <f>F37+J37</f>
        <v>545</v>
      </c>
      <c r="O37" s="81">
        <f>G37+K37</f>
        <v>0</v>
      </c>
      <c r="P37" s="274"/>
      <c r="Q37" s="117"/>
    </row>
    <row r="38" spans="1:17" ht="15" customHeight="1" x14ac:dyDescent="0.25">
      <c r="A38" s="11"/>
      <c r="B38" s="472"/>
      <c r="C38" s="282" t="s">
        <v>33</v>
      </c>
      <c r="D38" s="191">
        <f>E38+G38</f>
        <v>223</v>
      </c>
      <c r="E38" s="191">
        <v>223</v>
      </c>
      <c r="F38" s="191">
        <v>170</v>
      </c>
      <c r="G38" s="191"/>
      <c r="H38" s="239">
        <f>I38+K38</f>
        <v>0</v>
      </c>
      <c r="I38" s="190"/>
      <c r="J38" s="190"/>
      <c r="K38" s="202"/>
      <c r="L38" s="81">
        <f>M38+O38</f>
        <v>223</v>
      </c>
      <c r="M38" s="81">
        <f>E38+I38</f>
        <v>223</v>
      </c>
      <c r="N38" s="81">
        <f>F38+J38</f>
        <v>170</v>
      </c>
      <c r="O38" s="81">
        <f>G38+K38</f>
        <v>0</v>
      </c>
      <c r="P38" s="274"/>
      <c r="Q38" s="117"/>
    </row>
    <row r="39" spans="1:17" ht="15" customHeight="1" x14ac:dyDescent="0.25">
      <c r="A39" s="11"/>
      <c r="B39" s="473"/>
      <c r="C39" s="282" t="s">
        <v>22</v>
      </c>
      <c r="D39" s="191">
        <f>E39+G39</f>
        <v>2208</v>
      </c>
      <c r="E39" s="191">
        <v>2208</v>
      </c>
      <c r="F39" s="191">
        <v>1686</v>
      </c>
      <c r="G39" s="191"/>
      <c r="H39" s="239">
        <f>I39+K39</f>
        <v>0</v>
      </c>
      <c r="I39" s="190"/>
      <c r="J39" s="190"/>
      <c r="K39" s="202"/>
      <c r="L39" s="81">
        <f>M39+O39</f>
        <v>2208</v>
      </c>
      <c r="M39" s="81">
        <f>E39+I39</f>
        <v>2208</v>
      </c>
      <c r="N39" s="81">
        <f>F39+J39</f>
        <v>1686</v>
      </c>
      <c r="O39" s="81">
        <f>G39+K39</f>
        <v>0</v>
      </c>
      <c r="P39" s="274"/>
      <c r="Q39" s="117"/>
    </row>
    <row r="40" spans="1:17" ht="15" customHeight="1" x14ac:dyDescent="0.25">
      <c r="A40" s="5" t="s">
        <v>82</v>
      </c>
      <c r="B40" s="6" t="s">
        <v>12</v>
      </c>
      <c r="C40" s="282"/>
      <c r="D40" s="240">
        <f>E40+G40</f>
        <v>3145</v>
      </c>
      <c r="E40" s="191">
        <f>E41+E42+E43</f>
        <v>3145</v>
      </c>
      <c r="F40" s="191">
        <f>F41+F42+F43</f>
        <v>2402</v>
      </c>
      <c r="G40" s="191">
        <f>G41+G42+G43</f>
        <v>0</v>
      </c>
      <c r="H40" s="239">
        <f>I40+K40</f>
        <v>0</v>
      </c>
      <c r="I40" s="190">
        <f>I41+I42+I43</f>
        <v>0</v>
      </c>
      <c r="J40" s="190">
        <f>J41+J42+J43</f>
        <v>0</v>
      </c>
      <c r="K40" s="190">
        <f>K41+K42+K43</f>
        <v>0</v>
      </c>
      <c r="L40" s="81">
        <f>M40+O40</f>
        <v>3145</v>
      </c>
      <c r="M40" s="8">
        <f>M41+M42+M43</f>
        <v>3145</v>
      </c>
      <c r="N40" s="8">
        <f>N41+N42+N43</f>
        <v>2402</v>
      </c>
      <c r="O40" s="8">
        <f>O41+O42+O43</f>
        <v>0</v>
      </c>
      <c r="P40" s="274"/>
      <c r="Q40" s="117"/>
    </row>
    <row r="41" spans="1:17" ht="15" customHeight="1" x14ac:dyDescent="0.25">
      <c r="A41" s="11"/>
      <c r="B41" s="472" t="s">
        <v>437</v>
      </c>
      <c r="C41" s="282" t="s">
        <v>9</v>
      </c>
      <c r="D41" s="191">
        <f>E41+G41</f>
        <v>602</v>
      </c>
      <c r="E41" s="191">
        <v>602</v>
      </c>
      <c r="F41" s="191">
        <v>460</v>
      </c>
      <c r="G41" s="191"/>
      <c r="H41" s="239">
        <f>I41+K41</f>
        <v>0</v>
      </c>
      <c r="I41" s="190"/>
      <c r="J41" s="190"/>
      <c r="K41" s="202"/>
      <c r="L41" s="81">
        <f>M41+O41</f>
        <v>602</v>
      </c>
      <c r="M41" s="81">
        <f>E41+I41</f>
        <v>602</v>
      </c>
      <c r="N41" s="81">
        <f>F41+J41</f>
        <v>460</v>
      </c>
      <c r="O41" s="81">
        <f>G41+K41</f>
        <v>0</v>
      </c>
      <c r="P41" s="274"/>
      <c r="Q41" s="117"/>
    </row>
    <row r="42" spans="1:17" ht="15" customHeight="1" x14ac:dyDescent="0.25">
      <c r="A42" s="11"/>
      <c r="B42" s="472"/>
      <c r="C42" s="282" t="s">
        <v>33</v>
      </c>
      <c r="D42" s="191">
        <f>E42+G42</f>
        <v>335</v>
      </c>
      <c r="E42" s="191">
        <v>335</v>
      </c>
      <c r="F42" s="191">
        <v>256</v>
      </c>
      <c r="G42" s="191"/>
      <c r="H42" s="239">
        <f>I42+K42</f>
        <v>0</v>
      </c>
      <c r="I42" s="190"/>
      <c r="J42" s="190"/>
      <c r="K42" s="202"/>
      <c r="L42" s="81">
        <f>M42+O42</f>
        <v>335</v>
      </c>
      <c r="M42" s="81">
        <f>E42+I42</f>
        <v>335</v>
      </c>
      <c r="N42" s="81">
        <f>F42+J42</f>
        <v>256</v>
      </c>
      <c r="O42" s="81">
        <f>G42+K42</f>
        <v>0</v>
      </c>
      <c r="P42" s="274"/>
      <c r="Q42" s="117"/>
    </row>
    <row r="43" spans="1:17" ht="15" customHeight="1" x14ac:dyDescent="0.25">
      <c r="A43" s="11"/>
      <c r="B43" s="473"/>
      <c r="C43" s="282" t="s">
        <v>22</v>
      </c>
      <c r="D43" s="191">
        <f>E43+G43</f>
        <v>2208</v>
      </c>
      <c r="E43" s="191">
        <v>2208</v>
      </c>
      <c r="F43" s="191">
        <v>1686</v>
      </c>
      <c r="G43" s="191"/>
      <c r="H43" s="239">
        <f>I43+K43</f>
        <v>0</v>
      </c>
      <c r="I43" s="190"/>
      <c r="J43" s="190"/>
      <c r="K43" s="202"/>
      <c r="L43" s="81">
        <f>M43+O43</f>
        <v>2208</v>
      </c>
      <c r="M43" s="81">
        <f>E43+I43</f>
        <v>2208</v>
      </c>
      <c r="N43" s="81">
        <f>F43+J43</f>
        <v>1686</v>
      </c>
      <c r="O43" s="81">
        <f>G43+K43</f>
        <v>0</v>
      </c>
      <c r="P43" s="274"/>
      <c r="Q43" s="117"/>
    </row>
    <row r="44" spans="1:17" ht="15" customHeight="1" x14ac:dyDescent="0.25">
      <c r="A44" s="5" t="s">
        <v>83</v>
      </c>
      <c r="B44" s="6" t="s">
        <v>13</v>
      </c>
      <c r="C44" s="282"/>
      <c r="D44" s="240">
        <f>E44+G44</f>
        <v>669</v>
      </c>
      <c r="E44" s="191">
        <f>E45+E46+E47</f>
        <v>669</v>
      </c>
      <c r="F44" s="191">
        <f>F45+F46+F47</f>
        <v>511</v>
      </c>
      <c r="G44" s="191">
        <f>G45+G46+G47</f>
        <v>0</v>
      </c>
      <c r="H44" s="239">
        <f>I44+K44</f>
        <v>0</v>
      </c>
      <c r="I44" s="190">
        <f>I45+I46+I47</f>
        <v>0</v>
      </c>
      <c r="J44" s="190">
        <f>J45+J46+J47</f>
        <v>0</v>
      </c>
      <c r="K44" s="190">
        <f>K45+K46+K47</f>
        <v>0</v>
      </c>
      <c r="L44" s="81">
        <f>M44+O44</f>
        <v>669</v>
      </c>
      <c r="M44" s="8">
        <f>M45+M46+M47</f>
        <v>669</v>
      </c>
      <c r="N44" s="8">
        <f>N45+N46+N47</f>
        <v>511</v>
      </c>
      <c r="O44" s="8">
        <f>O45+O46+O47</f>
        <v>0</v>
      </c>
      <c r="P44" s="274"/>
      <c r="Q44" s="117"/>
    </row>
    <row r="45" spans="1:17" ht="15" customHeight="1" x14ac:dyDescent="0.25">
      <c r="A45" s="11"/>
      <c r="B45" s="472" t="s">
        <v>437</v>
      </c>
      <c r="C45" s="282" t="s">
        <v>9</v>
      </c>
      <c r="D45" s="191">
        <f>E45+G45</f>
        <v>111</v>
      </c>
      <c r="E45" s="191">
        <v>111</v>
      </c>
      <c r="F45" s="191">
        <v>85</v>
      </c>
      <c r="G45" s="191"/>
      <c r="H45" s="239">
        <f>I45+K45</f>
        <v>0</v>
      </c>
      <c r="I45" s="190"/>
      <c r="J45" s="190"/>
      <c r="K45" s="202"/>
      <c r="L45" s="81">
        <f>M45+O45</f>
        <v>111</v>
      </c>
      <c r="M45" s="81">
        <f>E45+I45</f>
        <v>111</v>
      </c>
      <c r="N45" s="81">
        <f>F45+J45</f>
        <v>85</v>
      </c>
      <c r="O45" s="81">
        <f>G45+K45</f>
        <v>0</v>
      </c>
      <c r="P45" s="274"/>
      <c r="Q45" s="117"/>
    </row>
    <row r="46" spans="1:17" ht="15" customHeight="1" x14ac:dyDescent="0.25">
      <c r="A46" s="11"/>
      <c r="B46" s="472"/>
      <c r="C46" s="282" t="s">
        <v>33</v>
      </c>
      <c r="D46" s="191">
        <f>E46+G46</f>
        <v>223</v>
      </c>
      <c r="E46" s="191">
        <v>223</v>
      </c>
      <c r="F46" s="191">
        <v>170</v>
      </c>
      <c r="G46" s="191"/>
      <c r="H46" s="239">
        <f>I46+K46</f>
        <v>0</v>
      </c>
      <c r="I46" s="190"/>
      <c r="J46" s="190"/>
      <c r="K46" s="202"/>
      <c r="L46" s="81">
        <f>M46+O46</f>
        <v>223</v>
      </c>
      <c r="M46" s="81">
        <f>E46+I46</f>
        <v>223</v>
      </c>
      <c r="N46" s="81">
        <f>F46+J46</f>
        <v>170</v>
      </c>
      <c r="O46" s="81">
        <f>G46+K46</f>
        <v>0</v>
      </c>
      <c r="P46" s="274"/>
      <c r="Q46" s="117"/>
    </row>
    <row r="47" spans="1:17" ht="15" customHeight="1" x14ac:dyDescent="0.25">
      <c r="A47" s="11"/>
      <c r="B47" s="473"/>
      <c r="C47" s="282" t="s">
        <v>22</v>
      </c>
      <c r="D47" s="191">
        <f>E47+G47</f>
        <v>335</v>
      </c>
      <c r="E47" s="191">
        <v>335</v>
      </c>
      <c r="F47" s="191">
        <v>256</v>
      </c>
      <c r="G47" s="191"/>
      <c r="H47" s="239">
        <f>I47+K47</f>
        <v>0</v>
      </c>
      <c r="I47" s="190"/>
      <c r="J47" s="190"/>
      <c r="K47" s="202"/>
      <c r="L47" s="81">
        <f>M47+O47</f>
        <v>335</v>
      </c>
      <c r="M47" s="81">
        <f>E47+I47</f>
        <v>335</v>
      </c>
      <c r="N47" s="81">
        <f>F47+J47</f>
        <v>256</v>
      </c>
      <c r="O47" s="81">
        <f>G47+K47</f>
        <v>0</v>
      </c>
      <c r="P47" s="274"/>
      <c r="Q47" s="117"/>
    </row>
    <row r="48" spans="1:17" ht="15" customHeight="1" x14ac:dyDescent="0.25">
      <c r="A48" s="5" t="s">
        <v>84</v>
      </c>
      <c r="B48" s="6" t="s">
        <v>14</v>
      </c>
      <c r="C48" s="282"/>
      <c r="D48" s="240">
        <f>E48+G48</f>
        <v>1494</v>
      </c>
      <c r="E48" s="191">
        <f>E49+E50+E51</f>
        <v>1494</v>
      </c>
      <c r="F48" s="191">
        <f>F49+F50+F51</f>
        <v>1140</v>
      </c>
      <c r="G48" s="191">
        <f>G49+G50+G51</f>
        <v>0</v>
      </c>
      <c r="H48" s="239">
        <f>I48+K48</f>
        <v>0</v>
      </c>
      <c r="I48" s="190">
        <f>I49+I50+I51</f>
        <v>0</v>
      </c>
      <c r="J48" s="190">
        <f>J49+J50+J51</f>
        <v>0</v>
      </c>
      <c r="K48" s="190">
        <f>K49+K50+K51</f>
        <v>0</v>
      </c>
      <c r="L48" s="81">
        <f>M48+O48</f>
        <v>1494</v>
      </c>
      <c r="M48" s="8">
        <f>M49+M50+M51</f>
        <v>1494</v>
      </c>
      <c r="N48" s="8">
        <f>N49+N50+N51</f>
        <v>1140</v>
      </c>
      <c r="O48" s="8">
        <f>O49+O50+O51</f>
        <v>0</v>
      </c>
      <c r="P48" s="274"/>
      <c r="Q48" s="117"/>
    </row>
    <row r="49" spans="1:17" ht="15" customHeight="1" x14ac:dyDescent="0.25">
      <c r="A49" s="11"/>
      <c r="B49" s="472" t="s">
        <v>437</v>
      </c>
      <c r="C49" s="282" t="s">
        <v>9</v>
      </c>
      <c r="D49" s="191">
        <f>E49+G49</f>
        <v>714</v>
      </c>
      <c r="E49" s="191">
        <v>714</v>
      </c>
      <c r="F49" s="191">
        <v>545</v>
      </c>
      <c r="G49" s="191"/>
      <c r="H49" s="239">
        <f>I49+K49</f>
        <v>0</v>
      </c>
      <c r="I49" s="190"/>
      <c r="J49" s="190"/>
      <c r="K49" s="202"/>
      <c r="L49" s="81">
        <f>M49+O49</f>
        <v>714</v>
      </c>
      <c r="M49" s="81">
        <f>E49+I49</f>
        <v>714</v>
      </c>
      <c r="N49" s="81">
        <f>F49+J49</f>
        <v>545</v>
      </c>
      <c r="O49" s="81">
        <f>G49+K49</f>
        <v>0</v>
      </c>
      <c r="P49" s="274"/>
      <c r="Q49" s="117"/>
    </row>
    <row r="50" spans="1:17" ht="15" customHeight="1" x14ac:dyDescent="0.25">
      <c r="A50" s="11"/>
      <c r="B50" s="472"/>
      <c r="C50" s="282" t="s">
        <v>33</v>
      </c>
      <c r="D50" s="191">
        <f>E50+G50</f>
        <v>223</v>
      </c>
      <c r="E50" s="191">
        <v>223</v>
      </c>
      <c r="F50" s="191">
        <v>170</v>
      </c>
      <c r="G50" s="191"/>
      <c r="H50" s="239">
        <f>I50+K50</f>
        <v>0</v>
      </c>
      <c r="I50" s="190"/>
      <c r="J50" s="190"/>
      <c r="K50" s="202"/>
      <c r="L50" s="81">
        <f>M50+O50</f>
        <v>223</v>
      </c>
      <c r="M50" s="81">
        <f>E50+I50</f>
        <v>223</v>
      </c>
      <c r="N50" s="81">
        <f>F50+J50</f>
        <v>170</v>
      </c>
      <c r="O50" s="81">
        <f>G50+K50</f>
        <v>0</v>
      </c>
      <c r="P50" s="274"/>
      <c r="Q50" s="117"/>
    </row>
    <row r="51" spans="1:17" ht="15" customHeight="1" x14ac:dyDescent="0.25">
      <c r="A51" s="11"/>
      <c r="B51" s="473"/>
      <c r="C51" s="282" t="s">
        <v>22</v>
      </c>
      <c r="D51" s="191">
        <f>E51+G51</f>
        <v>557</v>
      </c>
      <c r="E51" s="191">
        <v>557</v>
      </c>
      <c r="F51" s="191">
        <v>425</v>
      </c>
      <c r="G51" s="191"/>
      <c r="H51" s="239">
        <f>I51+K51</f>
        <v>0</v>
      </c>
      <c r="I51" s="190"/>
      <c r="J51" s="190"/>
      <c r="K51" s="202"/>
      <c r="L51" s="81">
        <f>M51+O51</f>
        <v>557</v>
      </c>
      <c r="M51" s="81">
        <f>E51+I51</f>
        <v>557</v>
      </c>
      <c r="N51" s="81">
        <f>F51+J51</f>
        <v>425</v>
      </c>
      <c r="O51" s="81">
        <f>G51+K51</f>
        <v>0</v>
      </c>
      <c r="P51" s="274"/>
      <c r="Q51" s="117"/>
    </row>
    <row r="52" spans="1:17" ht="15" customHeight="1" x14ac:dyDescent="0.25">
      <c r="A52" s="5" t="s">
        <v>85</v>
      </c>
      <c r="B52" s="6" t="s">
        <v>15</v>
      </c>
      <c r="C52" s="282"/>
      <c r="D52" s="240">
        <f>E52+G52</f>
        <v>1740</v>
      </c>
      <c r="E52" s="191">
        <f>E53+E54+E55</f>
        <v>1740</v>
      </c>
      <c r="F52" s="191">
        <f>F53+F54+F55</f>
        <v>1329</v>
      </c>
      <c r="G52" s="191">
        <f>G53+G54+G55</f>
        <v>0</v>
      </c>
      <c r="H52" s="239">
        <f>I52+K52</f>
        <v>0</v>
      </c>
      <c r="I52" s="190">
        <f>I53+I54+I55</f>
        <v>0</v>
      </c>
      <c r="J52" s="190">
        <f>J53+J54+J55</f>
        <v>0</v>
      </c>
      <c r="K52" s="190">
        <f>K53+K54+K55</f>
        <v>0</v>
      </c>
      <c r="L52" s="81">
        <f>M52+O52</f>
        <v>1740</v>
      </c>
      <c r="M52" s="8">
        <f>M53+M54+M55</f>
        <v>1740</v>
      </c>
      <c r="N52" s="8">
        <f>N53+N54+N55</f>
        <v>1329</v>
      </c>
      <c r="O52" s="8">
        <f>O53+O54+O55</f>
        <v>0</v>
      </c>
      <c r="P52" s="274"/>
      <c r="Q52" s="117"/>
    </row>
    <row r="53" spans="1:17" ht="15" customHeight="1" x14ac:dyDescent="0.25">
      <c r="A53" s="11"/>
      <c r="B53" s="472" t="s">
        <v>437</v>
      </c>
      <c r="C53" s="282" t="s">
        <v>9</v>
      </c>
      <c r="D53" s="191">
        <f>E53+G53</f>
        <v>111</v>
      </c>
      <c r="E53" s="191">
        <v>111</v>
      </c>
      <c r="F53" s="191">
        <v>85</v>
      </c>
      <c r="G53" s="191"/>
      <c r="H53" s="239">
        <f>I53+K53</f>
        <v>0</v>
      </c>
      <c r="I53" s="190"/>
      <c r="J53" s="190"/>
      <c r="K53" s="202"/>
      <c r="L53" s="81">
        <f>M53+O53</f>
        <v>111</v>
      </c>
      <c r="M53" s="81">
        <f>E53+I53</f>
        <v>111</v>
      </c>
      <c r="N53" s="81">
        <f>F53+J53</f>
        <v>85</v>
      </c>
      <c r="O53" s="81">
        <f>G53+K53</f>
        <v>0</v>
      </c>
      <c r="P53" s="274"/>
      <c r="Q53" s="117"/>
    </row>
    <row r="54" spans="1:17" ht="15" customHeight="1" x14ac:dyDescent="0.25">
      <c r="A54" s="11"/>
      <c r="B54" s="472"/>
      <c r="C54" s="282" t="s">
        <v>33</v>
      </c>
      <c r="D54" s="191">
        <f>E54+G54</f>
        <v>335</v>
      </c>
      <c r="E54" s="191">
        <v>335</v>
      </c>
      <c r="F54" s="191">
        <v>256</v>
      </c>
      <c r="G54" s="191"/>
      <c r="H54" s="239">
        <f>I54+K54</f>
        <v>0</v>
      </c>
      <c r="I54" s="190"/>
      <c r="J54" s="190"/>
      <c r="K54" s="202"/>
      <c r="L54" s="81">
        <f>M54+O54</f>
        <v>335</v>
      </c>
      <c r="M54" s="81">
        <f>E54+I54</f>
        <v>335</v>
      </c>
      <c r="N54" s="81">
        <f>F54+J54</f>
        <v>256</v>
      </c>
      <c r="O54" s="81">
        <f>G54+K54</f>
        <v>0</v>
      </c>
      <c r="P54" s="274"/>
      <c r="Q54" s="117"/>
    </row>
    <row r="55" spans="1:17" ht="15" customHeight="1" x14ac:dyDescent="0.25">
      <c r="A55" s="11"/>
      <c r="B55" s="473"/>
      <c r="C55" s="282" t="s">
        <v>22</v>
      </c>
      <c r="D55" s="191">
        <f>E55+G55</f>
        <v>1294</v>
      </c>
      <c r="E55" s="191">
        <v>1294</v>
      </c>
      <c r="F55" s="191">
        <v>988</v>
      </c>
      <c r="G55" s="191"/>
      <c r="H55" s="239">
        <f>I55+K55</f>
        <v>0</v>
      </c>
      <c r="I55" s="190"/>
      <c r="J55" s="190"/>
      <c r="K55" s="202"/>
      <c r="L55" s="81">
        <f>M55+O55</f>
        <v>1294</v>
      </c>
      <c r="M55" s="81">
        <f>E55+I55</f>
        <v>1294</v>
      </c>
      <c r="N55" s="81">
        <f>F55+J55</f>
        <v>988</v>
      </c>
      <c r="O55" s="81">
        <f>G55+K55</f>
        <v>0</v>
      </c>
      <c r="P55" s="274"/>
      <c r="Q55" s="117"/>
    </row>
    <row r="56" spans="1:17" ht="15" customHeight="1" x14ac:dyDescent="0.25">
      <c r="A56" s="5" t="s">
        <v>86</v>
      </c>
      <c r="B56" s="6" t="s">
        <v>16</v>
      </c>
      <c r="C56" s="282"/>
      <c r="D56" s="240">
        <f>E56+G56</f>
        <v>2944</v>
      </c>
      <c r="E56" s="191">
        <f>E57+E58+E59</f>
        <v>2944</v>
      </c>
      <c r="F56" s="191">
        <f>F57+F58+F59</f>
        <v>2248</v>
      </c>
      <c r="G56" s="191">
        <f>G57+G58+G59</f>
        <v>0</v>
      </c>
      <c r="H56" s="239">
        <f>I56+K56</f>
        <v>0</v>
      </c>
      <c r="I56" s="190">
        <f>I57+I58+I59</f>
        <v>0</v>
      </c>
      <c r="J56" s="190">
        <f>J57+J58+J59</f>
        <v>0</v>
      </c>
      <c r="K56" s="190">
        <f>K57+K58+K59</f>
        <v>0</v>
      </c>
      <c r="L56" s="81">
        <f>M56+O56</f>
        <v>2944</v>
      </c>
      <c r="M56" s="8">
        <f>M57+M58+M59</f>
        <v>2944</v>
      </c>
      <c r="N56" s="8">
        <f>N57+N58+N59</f>
        <v>2248</v>
      </c>
      <c r="O56" s="8">
        <f>O57+O58+O59</f>
        <v>0</v>
      </c>
      <c r="P56" s="274"/>
      <c r="Q56" s="117"/>
    </row>
    <row r="57" spans="1:17" ht="15" customHeight="1" x14ac:dyDescent="0.25">
      <c r="A57" s="11"/>
      <c r="B57" s="472" t="s">
        <v>437</v>
      </c>
      <c r="C57" s="282" t="s">
        <v>9</v>
      </c>
      <c r="D57" s="191">
        <f>E57+G57</f>
        <v>714</v>
      </c>
      <c r="E57" s="191">
        <v>714</v>
      </c>
      <c r="F57" s="191">
        <v>545</v>
      </c>
      <c r="G57" s="191"/>
      <c r="H57" s="239">
        <f>I57+K57</f>
        <v>0</v>
      </c>
      <c r="I57" s="190"/>
      <c r="J57" s="190"/>
      <c r="K57" s="202"/>
      <c r="L57" s="81">
        <f>M57+O57</f>
        <v>714</v>
      </c>
      <c r="M57" s="81">
        <f>E57+I57</f>
        <v>714</v>
      </c>
      <c r="N57" s="81">
        <f>F57+J57</f>
        <v>545</v>
      </c>
      <c r="O57" s="81">
        <f>G57+K57</f>
        <v>0</v>
      </c>
      <c r="P57" s="274"/>
      <c r="Q57" s="117"/>
    </row>
    <row r="58" spans="1:17" ht="15" customHeight="1" x14ac:dyDescent="0.25">
      <c r="A58" s="11"/>
      <c r="B58" s="472"/>
      <c r="C58" s="282" t="s">
        <v>33</v>
      </c>
      <c r="D58" s="191">
        <f>E58+G58</f>
        <v>669</v>
      </c>
      <c r="E58" s="191">
        <v>669</v>
      </c>
      <c r="F58" s="191">
        <v>511</v>
      </c>
      <c r="G58" s="191"/>
      <c r="H58" s="239">
        <f>I58+K58</f>
        <v>0</v>
      </c>
      <c r="I58" s="190"/>
      <c r="J58" s="190"/>
      <c r="K58" s="202"/>
      <c r="L58" s="81">
        <f>M58+O58</f>
        <v>669</v>
      </c>
      <c r="M58" s="81">
        <f>E58+I58</f>
        <v>669</v>
      </c>
      <c r="N58" s="81">
        <f>F58+J58</f>
        <v>511</v>
      </c>
      <c r="O58" s="81">
        <f>G58+K58</f>
        <v>0</v>
      </c>
      <c r="P58" s="274"/>
      <c r="Q58" s="117"/>
    </row>
    <row r="59" spans="1:17" ht="15" customHeight="1" x14ac:dyDescent="0.25">
      <c r="A59" s="11"/>
      <c r="B59" s="473"/>
      <c r="C59" s="282" t="s">
        <v>22</v>
      </c>
      <c r="D59" s="191">
        <f>E59+G59</f>
        <v>1561</v>
      </c>
      <c r="E59" s="191">
        <v>1561</v>
      </c>
      <c r="F59" s="191">
        <v>1192</v>
      </c>
      <c r="G59" s="191"/>
      <c r="H59" s="239">
        <f>I59+K59</f>
        <v>0</v>
      </c>
      <c r="I59" s="190"/>
      <c r="J59" s="190"/>
      <c r="K59" s="202"/>
      <c r="L59" s="81">
        <f>M59+O59</f>
        <v>1561</v>
      </c>
      <c r="M59" s="81">
        <f>E59+I59</f>
        <v>1561</v>
      </c>
      <c r="N59" s="81">
        <f>F59+J59</f>
        <v>1192</v>
      </c>
      <c r="O59" s="81">
        <f>G59+K59</f>
        <v>0</v>
      </c>
      <c r="P59" s="274"/>
      <c r="Q59" s="117"/>
    </row>
    <row r="60" spans="1:17" ht="15" customHeight="1" x14ac:dyDescent="0.25">
      <c r="A60" s="5" t="s">
        <v>87</v>
      </c>
      <c r="B60" s="6" t="s">
        <v>17</v>
      </c>
      <c r="C60" s="282"/>
      <c r="D60" s="240">
        <f>E60+G60</f>
        <v>1494</v>
      </c>
      <c r="E60" s="191">
        <f>E61+E62+E63</f>
        <v>1494</v>
      </c>
      <c r="F60" s="191">
        <f>F61+F62+F63</f>
        <v>1141</v>
      </c>
      <c r="G60" s="191">
        <f>G61+G62+G63</f>
        <v>0</v>
      </c>
      <c r="H60" s="239">
        <f>I60+K60</f>
        <v>0</v>
      </c>
      <c r="I60" s="190">
        <f>I61+I62+I63</f>
        <v>0</v>
      </c>
      <c r="J60" s="190">
        <f>J61+J62+J63</f>
        <v>0</v>
      </c>
      <c r="K60" s="190">
        <f>K61+K62+K63</f>
        <v>0</v>
      </c>
      <c r="L60" s="81">
        <f>M60+O60</f>
        <v>1494</v>
      </c>
      <c r="M60" s="8">
        <f>M61+M62+M63</f>
        <v>1494</v>
      </c>
      <c r="N60" s="8">
        <f>N61+N62+N63</f>
        <v>1141</v>
      </c>
      <c r="O60" s="8">
        <f>O61+O62+O63</f>
        <v>0</v>
      </c>
      <c r="P60" s="274"/>
      <c r="Q60" s="117"/>
    </row>
    <row r="61" spans="1:17" ht="15" customHeight="1" x14ac:dyDescent="0.25">
      <c r="A61" s="11"/>
      <c r="B61" s="472" t="s">
        <v>437</v>
      </c>
      <c r="C61" s="282" t="s">
        <v>9</v>
      </c>
      <c r="D61" s="191">
        <f>E61+G61</f>
        <v>602</v>
      </c>
      <c r="E61" s="191">
        <v>602</v>
      </c>
      <c r="F61" s="191">
        <v>460</v>
      </c>
      <c r="G61" s="191"/>
      <c r="H61" s="239">
        <f>I61+K61</f>
        <v>0</v>
      </c>
      <c r="I61" s="190"/>
      <c r="J61" s="190"/>
      <c r="K61" s="202"/>
      <c r="L61" s="81">
        <f>M61+O61</f>
        <v>602</v>
      </c>
      <c r="M61" s="81">
        <f>E61+I61</f>
        <v>602</v>
      </c>
      <c r="N61" s="81">
        <f>F61+J61</f>
        <v>460</v>
      </c>
      <c r="O61" s="81">
        <f>G61+K61</f>
        <v>0</v>
      </c>
      <c r="P61" s="274"/>
      <c r="Q61" s="117"/>
    </row>
    <row r="62" spans="1:17" ht="15" customHeight="1" x14ac:dyDescent="0.25">
      <c r="A62" s="11"/>
      <c r="B62" s="472"/>
      <c r="C62" s="282" t="s">
        <v>33</v>
      </c>
      <c r="D62" s="191">
        <f>E62+G62</f>
        <v>111</v>
      </c>
      <c r="E62" s="191">
        <v>111</v>
      </c>
      <c r="F62" s="191">
        <v>85</v>
      </c>
      <c r="G62" s="191"/>
      <c r="H62" s="239">
        <f>I62+K62</f>
        <v>0</v>
      </c>
      <c r="I62" s="190"/>
      <c r="J62" s="190"/>
      <c r="K62" s="202"/>
      <c r="L62" s="81">
        <f>M62+O62</f>
        <v>111</v>
      </c>
      <c r="M62" s="81">
        <f>E62+I62</f>
        <v>111</v>
      </c>
      <c r="N62" s="81">
        <f>F62+J62</f>
        <v>85</v>
      </c>
      <c r="O62" s="81">
        <f>G62+K62</f>
        <v>0</v>
      </c>
      <c r="P62" s="274"/>
      <c r="Q62" s="117"/>
    </row>
    <row r="63" spans="1:17" ht="15" customHeight="1" x14ac:dyDescent="0.25">
      <c r="A63" s="11"/>
      <c r="B63" s="473"/>
      <c r="C63" s="282" t="s">
        <v>22</v>
      </c>
      <c r="D63" s="191">
        <f>E63+G63</f>
        <v>781</v>
      </c>
      <c r="E63" s="191">
        <v>781</v>
      </c>
      <c r="F63" s="191">
        <v>596</v>
      </c>
      <c r="G63" s="191"/>
      <c r="H63" s="239">
        <f>I63+K63</f>
        <v>0</v>
      </c>
      <c r="I63" s="190"/>
      <c r="J63" s="190"/>
      <c r="K63" s="202"/>
      <c r="L63" s="81">
        <f>M63+O63</f>
        <v>781</v>
      </c>
      <c r="M63" s="81">
        <f>E63+I63</f>
        <v>781</v>
      </c>
      <c r="N63" s="81">
        <f>F63+J63</f>
        <v>596</v>
      </c>
      <c r="O63" s="81">
        <f>G63+K63</f>
        <v>0</v>
      </c>
      <c r="P63" s="274"/>
      <c r="Q63" s="117"/>
    </row>
    <row r="64" spans="1:17" ht="15" customHeight="1" x14ac:dyDescent="0.25">
      <c r="A64" s="5" t="s">
        <v>88</v>
      </c>
      <c r="B64" s="6" t="s">
        <v>18</v>
      </c>
      <c r="C64" s="282"/>
      <c r="D64" s="240">
        <f>E64+G64</f>
        <v>1120</v>
      </c>
      <c r="E64" s="191">
        <f>E65+E66+E67</f>
        <v>1120</v>
      </c>
      <c r="F64" s="191">
        <f>F65+F66+F67</f>
        <v>856</v>
      </c>
      <c r="G64" s="191">
        <f>G65+G66+G67</f>
        <v>0</v>
      </c>
      <c r="H64" s="239">
        <f>I64+K64</f>
        <v>0</v>
      </c>
      <c r="I64" s="190">
        <f>I65+I66+I67</f>
        <v>0</v>
      </c>
      <c r="J64" s="190">
        <f>J65+J66+J67</f>
        <v>0</v>
      </c>
      <c r="K64" s="190">
        <f>K65+K66+K67</f>
        <v>0</v>
      </c>
      <c r="L64" s="81">
        <f>M64+O64</f>
        <v>1120</v>
      </c>
      <c r="M64" s="8">
        <f>M65+M66+M67</f>
        <v>1120</v>
      </c>
      <c r="N64" s="8">
        <f>N65+N66+N67</f>
        <v>856</v>
      </c>
      <c r="O64" s="8">
        <f>O65+O66+O67</f>
        <v>0</v>
      </c>
      <c r="P64" s="274"/>
      <c r="Q64" s="117"/>
    </row>
    <row r="65" spans="1:18" ht="15" customHeight="1" x14ac:dyDescent="0.25">
      <c r="A65" s="11"/>
      <c r="B65" s="472" t="s">
        <v>437</v>
      </c>
      <c r="C65" s="282" t="s">
        <v>9</v>
      </c>
      <c r="D65" s="191">
        <f>E65+G65</f>
        <v>111</v>
      </c>
      <c r="E65" s="191">
        <v>111</v>
      </c>
      <c r="F65" s="191">
        <v>85</v>
      </c>
      <c r="G65" s="191"/>
      <c r="H65" s="239">
        <f>I65+K65</f>
        <v>0</v>
      </c>
      <c r="I65" s="190"/>
      <c r="J65" s="190"/>
      <c r="K65" s="202"/>
      <c r="L65" s="81">
        <f>M65+O65</f>
        <v>111</v>
      </c>
      <c r="M65" s="81">
        <f>E65+I65</f>
        <v>111</v>
      </c>
      <c r="N65" s="81">
        <f>F65+J65</f>
        <v>85</v>
      </c>
      <c r="O65" s="81">
        <f>G65+K65</f>
        <v>0</v>
      </c>
      <c r="P65" s="274"/>
      <c r="Q65" s="117"/>
    </row>
    <row r="66" spans="1:18" ht="15" customHeight="1" x14ac:dyDescent="0.25">
      <c r="A66" s="11"/>
      <c r="B66" s="472"/>
      <c r="C66" s="282" t="s">
        <v>33</v>
      </c>
      <c r="D66" s="191">
        <f>E66+G66</f>
        <v>111</v>
      </c>
      <c r="E66" s="191">
        <v>111</v>
      </c>
      <c r="F66" s="191">
        <v>85</v>
      </c>
      <c r="G66" s="191"/>
      <c r="H66" s="239">
        <f>I66+K66</f>
        <v>0</v>
      </c>
      <c r="I66" s="190"/>
      <c r="J66" s="190"/>
      <c r="K66" s="202"/>
      <c r="L66" s="81">
        <f>M66+O66</f>
        <v>111</v>
      </c>
      <c r="M66" s="81">
        <f>E66+I66</f>
        <v>111</v>
      </c>
      <c r="N66" s="81">
        <f>F66+J66</f>
        <v>85</v>
      </c>
      <c r="O66" s="81">
        <f>G66+K66</f>
        <v>0</v>
      </c>
      <c r="P66" s="274"/>
      <c r="Q66" s="117"/>
    </row>
    <row r="67" spans="1:18" ht="15" customHeight="1" x14ac:dyDescent="0.25">
      <c r="A67" s="11"/>
      <c r="B67" s="473"/>
      <c r="C67" s="282" t="s">
        <v>22</v>
      </c>
      <c r="D67" s="191">
        <f>E67+G67</f>
        <v>898</v>
      </c>
      <c r="E67" s="191">
        <v>898</v>
      </c>
      <c r="F67" s="191">
        <v>686</v>
      </c>
      <c r="G67" s="191"/>
      <c r="H67" s="239">
        <f>I67+K67</f>
        <v>0</v>
      </c>
      <c r="I67" s="190"/>
      <c r="J67" s="190"/>
      <c r="K67" s="202"/>
      <c r="L67" s="81">
        <f>M67+O67</f>
        <v>898</v>
      </c>
      <c r="M67" s="81">
        <f>E67+I67</f>
        <v>898</v>
      </c>
      <c r="N67" s="81">
        <f>F67+J67</f>
        <v>686</v>
      </c>
      <c r="O67" s="81">
        <f>G67+K67</f>
        <v>0</v>
      </c>
      <c r="P67" s="274"/>
      <c r="Q67" s="117"/>
    </row>
    <row r="68" spans="1:18" ht="15" customHeight="1" x14ac:dyDescent="0.25">
      <c r="A68" s="5" t="s">
        <v>89</v>
      </c>
      <c r="B68" s="6" t="s">
        <v>19</v>
      </c>
      <c r="C68" s="282"/>
      <c r="D68" s="240">
        <f>E68+G68</f>
        <v>1337</v>
      </c>
      <c r="E68" s="191">
        <f>E69+E70+E71</f>
        <v>1337</v>
      </c>
      <c r="F68" s="191">
        <f>F69+F70+F71</f>
        <v>1021</v>
      </c>
      <c r="G68" s="191">
        <f>G69+G70+G71</f>
        <v>0</v>
      </c>
      <c r="H68" s="239">
        <f>I68+K68</f>
        <v>0</v>
      </c>
      <c r="I68" s="190">
        <f>I69+I70+I71</f>
        <v>0</v>
      </c>
      <c r="J68" s="190">
        <f>J69+J70+J71</f>
        <v>0</v>
      </c>
      <c r="K68" s="190">
        <f>K69+K70+K71</f>
        <v>0</v>
      </c>
      <c r="L68" s="81">
        <f>M68+O68</f>
        <v>1337</v>
      </c>
      <c r="M68" s="8">
        <f>M69+M70+M71</f>
        <v>1337</v>
      </c>
      <c r="N68" s="8">
        <f>N69+N70+N71</f>
        <v>1021</v>
      </c>
      <c r="O68" s="8">
        <f>O69+O70+O71</f>
        <v>0</v>
      </c>
      <c r="P68" s="274"/>
      <c r="Q68" s="117"/>
    </row>
    <row r="69" spans="1:18" ht="15" customHeight="1" x14ac:dyDescent="0.25">
      <c r="A69" s="11"/>
      <c r="B69" s="472" t="s">
        <v>437</v>
      </c>
      <c r="C69" s="282" t="s">
        <v>9</v>
      </c>
      <c r="D69" s="191">
        <f>E69+G69</f>
        <v>111</v>
      </c>
      <c r="E69" s="191">
        <v>111</v>
      </c>
      <c r="F69" s="191">
        <v>85</v>
      </c>
      <c r="G69" s="191"/>
      <c r="H69" s="239">
        <f>I69+K69</f>
        <v>0</v>
      </c>
      <c r="I69" s="190"/>
      <c r="J69" s="190"/>
      <c r="K69" s="202"/>
      <c r="L69" s="81">
        <f>M69+O69</f>
        <v>111</v>
      </c>
      <c r="M69" s="81">
        <f>E69+I69</f>
        <v>111</v>
      </c>
      <c r="N69" s="81">
        <f>F69+J69</f>
        <v>85</v>
      </c>
      <c r="O69" s="81">
        <f>G69+K69</f>
        <v>0</v>
      </c>
      <c r="P69" s="274"/>
      <c r="Q69" s="117"/>
    </row>
    <row r="70" spans="1:18" ht="15" customHeight="1" x14ac:dyDescent="0.25">
      <c r="A70" s="11"/>
      <c r="B70" s="472"/>
      <c r="C70" s="282" t="s">
        <v>33</v>
      </c>
      <c r="D70" s="191">
        <f>E70+G70</f>
        <v>669</v>
      </c>
      <c r="E70" s="191">
        <v>669</v>
      </c>
      <c r="F70" s="191">
        <v>511</v>
      </c>
      <c r="G70" s="191"/>
      <c r="H70" s="239">
        <f>I70+K70</f>
        <v>0</v>
      </c>
      <c r="I70" s="190"/>
      <c r="J70" s="190"/>
      <c r="K70" s="202"/>
      <c r="L70" s="81">
        <f>M70+O70</f>
        <v>669</v>
      </c>
      <c r="M70" s="81">
        <f>E70+I70</f>
        <v>669</v>
      </c>
      <c r="N70" s="81">
        <f>F70+J70</f>
        <v>511</v>
      </c>
      <c r="O70" s="81">
        <f>G70+K70</f>
        <v>0</v>
      </c>
      <c r="P70" s="274"/>
      <c r="Q70" s="117"/>
    </row>
    <row r="71" spans="1:18" ht="15" customHeight="1" x14ac:dyDescent="0.25">
      <c r="A71" s="11"/>
      <c r="B71" s="473"/>
      <c r="C71" s="282" t="s">
        <v>22</v>
      </c>
      <c r="D71" s="191">
        <f>E71+G71</f>
        <v>557</v>
      </c>
      <c r="E71" s="191">
        <v>557</v>
      </c>
      <c r="F71" s="191">
        <v>425</v>
      </c>
      <c r="G71" s="191"/>
      <c r="H71" s="239">
        <f>I71+K71</f>
        <v>0</v>
      </c>
      <c r="I71" s="190"/>
      <c r="J71" s="190"/>
      <c r="K71" s="202"/>
      <c r="L71" s="81">
        <f>M71+O71</f>
        <v>557</v>
      </c>
      <c r="M71" s="81">
        <f>E71+I71</f>
        <v>557</v>
      </c>
      <c r="N71" s="81">
        <f>F71+J71</f>
        <v>425</v>
      </c>
      <c r="O71" s="81">
        <f>G71+K71</f>
        <v>0</v>
      </c>
      <c r="P71" s="274"/>
      <c r="Q71" s="117"/>
    </row>
    <row r="72" spans="1:18" x14ac:dyDescent="0.25">
      <c r="A72" s="13" t="s">
        <v>90</v>
      </c>
      <c r="B72" s="84" t="s">
        <v>190</v>
      </c>
      <c r="C72" s="353"/>
      <c r="D72" s="1">
        <f>E72+G72</f>
        <v>19048</v>
      </c>
      <c r="E72" s="1">
        <f>E26+E28+E32+E36+E40+E44+E48+E52+E56+E60+E64+E68</f>
        <v>19048</v>
      </c>
      <c r="F72" s="1">
        <f>F26+F28+F32+F36+F40+F44+F48+F52+F56+F60+F64+F68</f>
        <v>14545</v>
      </c>
      <c r="G72" s="1">
        <f>G26+G28+G32+G36+G40+G44+G48+G52+G56+G60+G64+G68</f>
        <v>0</v>
      </c>
      <c r="H72" s="1">
        <f>I72+K72</f>
        <v>0</v>
      </c>
      <c r="I72" s="1">
        <f>I26+I28+I32+I36+I40+I44+I48+I52+I56+I60+I64+I68</f>
        <v>0</v>
      </c>
      <c r="J72" s="1">
        <f>J26+J28+J32+J36+J40+J44+J48+J52+J56+J60+J64+J68</f>
        <v>0</v>
      </c>
      <c r="K72" s="1">
        <f>K26+K28+K32+K36+K40+K44+K48+K52+K56+K60+K64+K68</f>
        <v>0</v>
      </c>
      <c r="L72" s="1">
        <f>M72+O72</f>
        <v>19048</v>
      </c>
      <c r="M72" s="1">
        <f>M26+M28+M32+M36+M40+M44+M48+M52+M56+M60+M64+M68</f>
        <v>19048</v>
      </c>
      <c r="N72" s="1">
        <f>N26+N28+N32+N36+N40+N44+N48+N52+N56+N60+N64+N68</f>
        <v>14545</v>
      </c>
      <c r="O72" s="1">
        <f>O26+O28+O32+O36+O40+O44+O48+O52+O56+O60+O64+O68</f>
        <v>0</v>
      </c>
      <c r="Q72" s="274"/>
      <c r="R72" s="117"/>
    </row>
    <row r="73" spans="1:18" x14ac:dyDescent="0.25">
      <c r="A73" s="5" t="s">
        <v>91</v>
      </c>
      <c r="B73" s="481" t="s">
        <v>65</v>
      </c>
      <c r="C73" s="411"/>
      <c r="D73" s="411"/>
      <c r="E73" s="411"/>
      <c r="F73" s="411"/>
      <c r="G73" s="411"/>
      <c r="H73" s="411"/>
      <c r="I73" s="411"/>
      <c r="J73" s="411"/>
      <c r="K73" s="411"/>
      <c r="L73" s="411"/>
      <c r="M73" s="411"/>
      <c r="N73" s="411"/>
      <c r="O73" s="412"/>
    </row>
    <row r="74" spans="1:18" x14ac:dyDescent="0.25">
      <c r="A74" s="48" t="s">
        <v>92</v>
      </c>
      <c r="B74" s="19" t="s">
        <v>20</v>
      </c>
      <c r="C74" s="311"/>
      <c r="D74" s="240">
        <f>E74+G74</f>
        <v>2422048</v>
      </c>
      <c r="E74" s="280">
        <f>E75+E76+E77</f>
        <v>1219664</v>
      </c>
      <c r="F74" s="280">
        <f>F75+F76+F77</f>
        <v>0</v>
      </c>
      <c r="G74" s="280">
        <f>G75+G76+G77</f>
        <v>1202384</v>
      </c>
      <c r="H74" s="279">
        <f>H75+H76+H77</f>
        <v>0</v>
      </c>
      <c r="I74" s="279">
        <f>I75+I76+I77</f>
        <v>0</v>
      </c>
      <c r="J74" s="279">
        <f>J75+J76+J77</f>
        <v>0</v>
      </c>
      <c r="K74" s="279">
        <f>K75+K76+K77</f>
        <v>0</v>
      </c>
      <c r="L74" s="148">
        <f>M74+O74</f>
        <v>2422048</v>
      </c>
      <c r="M74" s="148">
        <f>M75+M76+M77</f>
        <v>1219664</v>
      </c>
      <c r="N74" s="148">
        <f>N75+N76+N77</f>
        <v>0</v>
      </c>
      <c r="O74" s="148">
        <f>O75+O76+O77</f>
        <v>1202384</v>
      </c>
    </row>
    <row r="75" spans="1:18" ht="15" customHeight="1" x14ac:dyDescent="0.25">
      <c r="A75" s="66"/>
      <c r="B75" s="480" t="s">
        <v>412</v>
      </c>
      <c r="C75" s="396" t="s">
        <v>25</v>
      </c>
      <c r="D75" s="240">
        <f>E75+G75</f>
        <v>2041307</v>
      </c>
      <c r="E75" s="280">
        <v>838923</v>
      </c>
      <c r="F75" s="280"/>
      <c r="G75" s="280">
        <v>1202384</v>
      </c>
      <c r="H75" s="279">
        <f>I75+K75</f>
        <v>0</v>
      </c>
      <c r="I75" s="279"/>
      <c r="J75" s="279"/>
      <c r="K75" s="279"/>
      <c r="L75" s="148">
        <f>M75+O75</f>
        <v>2041307</v>
      </c>
      <c r="M75" s="148">
        <f>E75+I75</f>
        <v>838923</v>
      </c>
      <c r="N75" s="148">
        <f>F75+J75</f>
        <v>0</v>
      </c>
      <c r="O75" s="148">
        <f>G75+K75</f>
        <v>1202384</v>
      </c>
    </row>
    <row r="76" spans="1:18" s="24" customFormat="1" ht="23.25" customHeight="1" x14ac:dyDescent="0.25">
      <c r="A76" s="66"/>
      <c r="B76" s="480"/>
      <c r="C76" s="379" t="s">
        <v>33</v>
      </c>
      <c r="D76" s="240">
        <f>E76+G76</f>
        <v>190036</v>
      </c>
      <c r="E76" s="280">
        <v>190036</v>
      </c>
      <c r="F76" s="280"/>
      <c r="G76" s="280"/>
      <c r="H76" s="279">
        <f>I76+K76</f>
        <v>0</v>
      </c>
      <c r="I76" s="279"/>
      <c r="J76" s="279"/>
      <c r="K76" s="279"/>
      <c r="L76" s="148">
        <f>M76+O76</f>
        <v>190036</v>
      </c>
      <c r="M76" s="148">
        <f>E76+I76</f>
        <v>190036</v>
      </c>
      <c r="N76" s="148">
        <f>F76+J76</f>
        <v>0</v>
      </c>
      <c r="O76" s="148">
        <f>G76+K76</f>
        <v>0</v>
      </c>
      <c r="Q76" s="222" t="s">
        <v>389</v>
      </c>
      <c r="R76" s="145">
        <f>L26+L29+L33+L37+L41+L45+L49+L53+L57+L61+L65+L69</f>
        <v>4306</v>
      </c>
    </row>
    <row r="77" spans="1:18" s="24" customFormat="1" ht="14.25" customHeight="1" x14ac:dyDescent="0.25">
      <c r="A77" s="79"/>
      <c r="B77" s="351" t="s">
        <v>523</v>
      </c>
      <c r="C77" s="282" t="s">
        <v>33</v>
      </c>
      <c r="D77" s="240">
        <f>E77+G77</f>
        <v>190705</v>
      </c>
      <c r="E77" s="280">
        <v>190705</v>
      </c>
      <c r="F77" s="280"/>
      <c r="G77" s="280"/>
      <c r="H77" s="279">
        <f>I77+K77</f>
        <v>0</v>
      </c>
      <c r="I77" s="279"/>
      <c r="J77" s="279"/>
      <c r="K77" s="279"/>
      <c r="L77" s="148">
        <f>M77+O77</f>
        <v>190705</v>
      </c>
      <c r="M77" s="148">
        <f>E77+I77</f>
        <v>190705</v>
      </c>
      <c r="N77" s="148">
        <f>F77+J77</f>
        <v>0</v>
      </c>
      <c r="O77" s="148">
        <f>G77+K77</f>
        <v>0</v>
      </c>
      <c r="Q77" s="222"/>
      <c r="R77" s="145"/>
    </row>
    <row r="78" spans="1:18" x14ac:dyDescent="0.25">
      <c r="A78" s="61" t="s">
        <v>93</v>
      </c>
      <c r="B78" s="84" t="s">
        <v>191</v>
      </c>
      <c r="C78" s="353"/>
      <c r="D78" s="1">
        <f>D74</f>
        <v>2422048</v>
      </c>
      <c r="E78" s="1">
        <f>E74</f>
        <v>1219664</v>
      </c>
      <c r="F78" s="1">
        <f>F74</f>
        <v>0</v>
      </c>
      <c r="G78" s="1">
        <f>G74</f>
        <v>1202384</v>
      </c>
      <c r="H78" s="190">
        <f>H74</f>
        <v>0</v>
      </c>
      <c r="I78" s="190">
        <f>I74</f>
        <v>0</v>
      </c>
      <c r="J78" s="190">
        <f>J74</f>
        <v>0</v>
      </c>
      <c r="K78" s="190">
        <f>K74</f>
        <v>0</v>
      </c>
      <c r="L78" s="1">
        <f>L74</f>
        <v>2422048</v>
      </c>
      <c r="M78" s="1">
        <f>M74</f>
        <v>1219664</v>
      </c>
      <c r="N78" s="1">
        <f>N74</f>
        <v>0</v>
      </c>
      <c r="O78" s="1">
        <f>O74</f>
        <v>1202384</v>
      </c>
      <c r="Q78" s="222" t="s">
        <v>388</v>
      </c>
      <c r="R78" s="221"/>
    </row>
    <row r="79" spans="1:18" x14ac:dyDescent="0.25">
      <c r="A79" s="5" t="s">
        <v>94</v>
      </c>
      <c r="B79" s="479" t="s">
        <v>69</v>
      </c>
      <c r="C79" s="479"/>
      <c r="D79" s="479"/>
      <c r="E79" s="479"/>
      <c r="F79" s="479"/>
      <c r="G79" s="479"/>
      <c r="H79" s="479"/>
      <c r="I79" s="479"/>
      <c r="J79" s="479"/>
      <c r="K79" s="479"/>
      <c r="L79" s="479"/>
      <c r="M79" s="479"/>
      <c r="N79" s="479"/>
      <c r="O79" s="479"/>
      <c r="Q79" s="222" t="s">
        <v>387</v>
      </c>
      <c r="R79" s="221"/>
    </row>
    <row r="80" spans="1:18" x14ac:dyDescent="0.25">
      <c r="A80" s="5" t="s">
        <v>95</v>
      </c>
      <c r="B80" s="19" t="s">
        <v>20</v>
      </c>
      <c r="C80" s="474" t="s">
        <v>34</v>
      </c>
      <c r="D80" s="240">
        <f>E80+G80</f>
        <v>347544</v>
      </c>
      <c r="E80" s="240"/>
      <c r="F80" s="240"/>
      <c r="G80" s="240">
        <v>347544</v>
      </c>
      <c r="H80" s="239">
        <f>I80+K80</f>
        <v>0</v>
      </c>
      <c r="I80" s="239"/>
      <c r="J80" s="239"/>
      <c r="K80" s="239"/>
      <c r="L80" s="81">
        <f>M80+O80</f>
        <v>347544</v>
      </c>
      <c r="M80" s="81">
        <f>E80+I80</f>
        <v>0</v>
      </c>
      <c r="N80" s="81">
        <f>F80+J80</f>
        <v>0</v>
      </c>
      <c r="O80" s="81">
        <f>G80+K80</f>
        <v>347544</v>
      </c>
      <c r="Q80" s="222" t="s">
        <v>386</v>
      </c>
      <c r="R80" s="221">
        <f>L75+L170</f>
        <v>2042957</v>
      </c>
    </row>
    <row r="81" spans="1:18" ht="26.25" x14ac:dyDescent="0.25">
      <c r="A81" s="83"/>
      <c r="B81" s="351" t="s">
        <v>411</v>
      </c>
      <c r="C81" s="475"/>
      <c r="D81" s="238"/>
      <c r="E81" s="238"/>
      <c r="F81" s="238"/>
      <c r="G81" s="238"/>
      <c r="H81" s="237"/>
      <c r="I81" s="237"/>
      <c r="J81" s="237"/>
      <c r="K81" s="237"/>
      <c r="L81" s="82"/>
      <c r="M81" s="82"/>
      <c r="N81" s="82"/>
      <c r="O81" s="82"/>
      <c r="Q81" s="222" t="s">
        <v>385</v>
      </c>
      <c r="R81" s="221">
        <f>L76+L30+L34+L38+L42+L46+L50+L54+L58+L62+L66+L70+L77</f>
        <v>383860</v>
      </c>
    </row>
    <row r="82" spans="1:18" x14ac:dyDescent="0.25">
      <c r="A82" s="61" t="s">
        <v>96</v>
      </c>
      <c r="B82" s="84" t="s">
        <v>192</v>
      </c>
      <c r="C82" s="353"/>
      <c r="D82" s="271">
        <f>D80</f>
        <v>347544</v>
      </c>
      <c r="E82" s="271">
        <f>E80</f>
        <v>0</v>
      </c>
      <c r="F82" s="271">
        <f>F80</f>
        <v>0</v>
      </c>
      <c r="G82" s="271">
        <f>G80</f>
        <v>347544</v>
      </c>
      <c r="H82" s="195">
        <f>H80</f>
        <v>0</v>
      </c>
      <c r="I82" s="195">
        <f>I80</f>
        <v>0</v>
      </c>
      <c r="J82" s="195">
        <f>J80</f>
        <v>0</v>
      </c>
      <c r="K82" s="195">
        <f>K80</f>
        <v>0</v>
      </c>
      <c r="L82" s="84">
        <f>L80</f>
        <v>347544</v>
      </c>
      <c r="M82" s="84">
        <f>M80</f>
        <v>0</v>
      </c>
      <c r="N82" s="84">
        <f>N80</f>
        <v>0</v>
      </c>
      <c r="O82" s="84">
        <f>O80</f>
        <v>347544</v>
      </c>
      <c r="Q82" s="222" t="s">
        <v>384</v>
      </c>
      <c r="R82" s="145">
        <f>M31+M35+M39+M43+M47+M51+M55+M59+M63+M67+M71</f>
        <v>11623</v>
      </c>
    </row>
    <row r="83" spans="1:18" x14ac:dyDescent="0.25">
      <c r="A83" s="5" t="s">
        <v>97</v>
      </c>
      <c r="B83" s="479" t="s">
        <v>187</v>
      </c>
      <c r="C83" s="479"/>
      <c r="D83" s="479"/>
      <c r="E83" s="479"/>
      <c r="F83" s="479"/>
      <c r="G83" s="479"/>
      <c r="H83" s="479"/>
      <c r="I83" s="479"/>
      <c r="J83" s="479"/>
      <c r="K83" s="479"/>
      <c r="L83" s="479"/>
      <c r="M83" s="479"/>
      <c r="N83" s="479"/>
      <c r="O83" s="479"/>
      <c r="Q83" s="222" t="s">
        <v>383</v>
      </c>
      <c r="R83" s="145">
        <f>L80</f>
        <v>347544</v>
      </c>
    </row>
    <row r="84" spans="1:18" x14ac:dyDescent="0.25">
      <c r="A84" s="5" t="s">
        <v>98</v>
      </c>
      <c r="B84" s="19" t="s">
        <v>20</v>
      </c>
      <c r="C84" s="377"/>
      <c r="D84" s="280">
        <f>E84+G84</f>
        <v>1190350</v>
      </c>
      <c r="E84" s="280">
        <f>E85+E86</f>
        <v>2908</v>
      </c>
      <c r="F84" s="280">
        <f>F85+F86</f>
        <v>2220</v>
      </c>
      <c r="G84" s="280">
        <f>G85+G86</f>
        <v>1187442</v>
      </c>
      <c r="H84" s="279">
        <f>I84+K84</f>
        <v>0</v>
      </c>
      <c r="I84" s="279">
        <f>I85+I86</f>
        <v>0</v>
      </c>
      <c r="J84" s="279">
        <f>J85+J86</f>
        <v>0</v>
      </c>
      <c r="K84" s="279">
        <f>K85+K86</f>
        <v>0</v>
      </c>
      <c r="L84" s="148">
        <f>M84+O84</f>
        <v>1190350</v>
      </c>
      <c r="M84" s="148">
        <f>E84+I84</f>
        <v>2908</v>
      </c>
      <c r="N84" s="148">
        <f>F84+J84</f>
        <v>2220</v>
      </c>
      <c r="O84" s="148">
        <f>G84+K84</f>
        <v>1187442</v>
      </c>
      <c r="Q84" s="222" t="s">
        <v>382</v>
      </c>
      <c r="R84" s="221">
        <f>L174+L177+L180+L183+L186+L189+L192+L195+L198+L201+L204+L207+L210+L213+L216</f>
        <v>276324</v>
      </c>
    </row>
    <row r="85" spans="1:18" x14ac:dyDescent="0.25">
      <c r="A85" s="11"/>
      <c r="B85" s="319" t="s">
        <v>437</v>
      </c>
      <c r="C85" s="377" t="s">
        <v>57</v>
      </c>
      <c r="D85" s="280">
        <f>E85+G85</f>
        <v>2908</v>
      </c>
      <c r="E85" s="280">
        <v>2908</v>
      </c>
      <c r="F85" s="280">
        <v>2220</v>
      </c>
      <c r="G85" s="280"/>
      <c r="H85" s="279">
        <f>I85+K85</f>
        <v>0</v>
      </c>
      <c r="I85" s="279"/>
      <c r="J85" s="279"/>
      <c r="K85" s="279"/>
      <c r="L85" s="148">
        <f>M85+O85</f>
        <v>2908</v>
      </c>
      <c r="M85" s="148">
        <f>E85+I85</f>
        <v>2908</v>
      </c>
      <c r="N85" s="148">
        <f>F85+J85</f>
        <v>2220</v>
      </c>
      <c r="O85" s="148">
        <f>G85+K85</f>
        <v>0</v>
      </c>
      <c r="Q85" s="222"/>
      <c r="R85" s="221"/>
    </row>
    <row r="86" spans="1:18" s="24" customFormat="1" ht="27" customHeight="1" x14ac:dyDescent="0.25">
      <c r="A86" s="83"/>
      <c r="B86" s="351" t="s">
        <v>411</v>
      </c>
      <c r="C86" s="377" t="s">
        <v>57</v>
      </c>
      <c r="D86" s="280">
        <f>E86+G86</f>
        <v>1187442</v>
      </c>
      <c r="E86" s="280"/>
      <c r="F86" s="280"/>
      <c r="G86" s="280">
        <v>1187442</v>
      </c>
      <c r="H86" s="279">
        <f>I86+K86</f>
        <v>0</v>
      </c>
      <c r="I86" s="279"/>
      <c r="J86" s="279"/>
      <c r="K86" s="279"/>
      <c r="L86" s="148">
        <f>M86+O86</f>
        <v>1187442</v>
      </c>
      <c r="M86" s="148">
        <f>E86+I86</f>
        <v>0</v>
      </c>
      <c r="N86" s="148">
        <f>F86+J86</f>
        <v>0</v>
      </c>
      <c r="O86" s="148">
        <f>G86+K86</f>
        <v>1187442</v>
      </c>
      <c r="Q86" s="222" t="s">
        <v>381</v>
      </c>
      <c r="R86" s="221">
        <f>L84+L87+L90+L92+L95+L98+L100+L103+L105+L108+L111+L114+L116+L119+L121+L123+L125+L129+L131+L135+L137+L139+L141+L143+L145+L147+L149+L151+L153+L155+L158+L161+L163+L166+L127+L133</f>
        <v>1692772</v>
      </c>
    </row>
    <row r="87" spans="1:18" x14ac:dyDescent="0.25">
      <c r="A87" s="5" t="s">
        <v>99</v>
      </c>
      <c r="B87" s="19" t="s">
        <v>61</v>
      </c>
      <c r="C87" s="377"/>
      <c r="D87" s="280">
        <f>E87+G87</f>
        <v>5072</v>
      </c>
      <c r="E87" s="280">
        <f>E88+E89</f>
        <v>5072</v>
      </c>
      <c r="F87" s="280">
        <f>F88+F89</f>
        <v>3873</v>
      </c>
      <c r="G87" s="280">
        <f>G88+G89</f>
        <v>0</v>
      </c>
      <c r="H87" s="279">
        <f>I87+K87</f>
        <v>0</v>
      </c>
      <c r="I87" s="279">
        <f>I88+I89</f>
        <v>0</v>
      </c>
      <c r="J87" s="279">
        <f>J88+J89</f>
        <v>0</v>
      </c>
      <c r="K87" s="279">
        <f>K88+K89</f>
        <v>0</v>
      </c>
      <c r="L87" s="148">
        <f>M87+O87</f>
        <v>5072</v>
      </c>
      <c r="M87" s="148">
        <f>E87+I87</f>
        <v>5072</v>
      </c>
      <c r="N87" s="148">
        <f>F87+J87</f>
        <v>3873</v>
      </c>
      <c r="O87" s="148">
        <f>G87+K87</f>
        <v>0</v>
      </c>
      <c r="Q87" s="222" t="s">
        <v>380</v>
      </c>
      <c r="R87" s="221">
        <f>L220+L223+L225</f>
        <v>321910</v>
      </c>
    </row>
    <row r="88" spans="1:18" x14ac:dyDescent="0.25">
      <c r="A88" s="11"/>
      <c r="B88" s="319" t="s">
        <v>437</v>
      </c>
      <c r="C88" s="377" t="s">
        <v>57</v>
      </c>
      <c r="D88" s="240">
        <f>E88+G88</f>
        <v>3684</v>
      </c>
      <c r="E88" s="240">
        <v>3684</v>
      </c>
      <c r="F88" s="240">
        <v>2813</v>
      </c>
      <c r="G88" s="278"/>
      <c r="H88" s="239">
        <f>I88+K88</f>
        <v>0</v>
      </c>
      <c r="I88" s="277"/>
      <c r="J88" s="239"/>
      <c r="K88" s="239"/>
      <c r="L88" s="81">
        <f>M88+O88</f>
        <v>3684</v>
      </c>
      <c r="M88" s="81">
        <f>E88+I88</f>
        <v>3684</v>
      </c>
      <c r="N88" s="81">
        <f>F88+J88</f>
        <v>2813</v>
      </c>
      <c r="O88" s="81">
        <f>G88+K88</f>
        <v>0</v>
      </c>
      <c r="Q88" s="222"/>
      <c r="R88" s="221"/>
    </row>
    <row r="89" spans="1:18" s="24" customFormat="1" ht="27" customHeight="1" x14ac:dyDescent="0.25">
      <c r="A89" s="83"/>
      <c r="B89" s="351" t="s">
        <v>434</v>
      </c>
      <c r="C89" s="377" t="s">
        <v>57</v>
      </c>
      <c r="D89" s="240">
        <f>E89+G89</f>
        <v>1388</v>
      </c>
      <c r="E89" s="240">
        <v>1388</v>
      </c>
      <c r="F89" s="240">
        <v>1060</v>
      </c>
      <c r="G89" s="278"/>
      <c r="H89" s="239">
        <f>I89+K89</f>
        <v>0</v>
      </c>
      <c r="I89" s="277"/>
      <c r="J89" s="239"/>
      <c r="K89" s="239"/>
      <c r="L89" s="81">
        <f>M89+O89</f>
        <v>1388</v>
      </c>
      <c r="M89" s="81">
        <f>E89+I89</f>
        <v>1388</v>
      </c>
      <c r="N89" s="81">
        <f>F89+J89</f>
        <v>1060</v>
      </c>
      <c r="O89" s="81">
        <f>G89+K89</f>
        <v>0</v>
      </c>
      <c r="Q89" s="220" t="s">
        <v>188</v>
      </c>
      <c r="R89" s="219">
        <f>SUM(R76:R87)</f>
        <v>5081296</v>
      </c>
    </row>
    <row r="90" spans="1:18" x14ac:dyDescent="0.25">
      <c r="A90" s="5" t="s">
        <v>100</v>
      </c>
      <c r="B90" s="19" t="s">
        <v>35</v>
      </c>
      <c r="C90" s="450" t="s">
        <v>57</v>
      </c>
      <c r="D90" s="240">
        <f>E90+G90</f>
        <v>2613</v>
      </c>
      <c r="E90" s="240">
        <v>2613</v>
      </c>
      <c r="F90" s="240">
        <v>1995</v>
      </c>
      <c r="G90" s="278"/>
      <c r="H90" s="239">
        <f>I90+K90</f>
        <v>0</v>
      </c>
      <c r="I90" s="277"/>
      <c r="J90" s="239"/>
      <c r="K90" s="239"/>
      <c r="L90" s="81">
        <f>M90+O90</f>
        <v>2613</v>
      </c>
      <c r="M90" s="81">
        <f>E90+I90</f>
        <v>2613</v>
      </c>
      <c r="N90" s="81">
        <f>F90+J90</f>
        <v>1995</v>
      </c>
      <c r="O90" s="81">
        <f>G90+K90</f>
        <v>0</v>
      </c>
      <c r="Q90" s="274"/>
      <c r="R90" s="117">
        <f>L230-R89</f>
        <v>0</v>
      </c>
    </row>
    <row r="91" spans="1:18" s="24" customFormat="1" x14ac:dyDescent="0.25">
      <c r="A91" s="83"/>
      <c r="B91" s="382" t="s">
        <v>437</v>
      </c>
      <c r="C91" s="451"/>
      <c r="D91" s="238" t="s">
        <v>189</v>
      </c>
      <c r="E91" s="238"/>
      <c r="F91" s="238"/>
      <c r="G91" s="276"/>
      <c r="H91" s="237">
        <f>I91+K91</f>
        <v>0</v>
      </c>
      <c r="I91" s="275"/>
      <c r="J91" s="237"/>
      <c r="K91" s="237"/>
      <c r="L91" s="82"/>
      <c r="M91" s="82"/>
      <c r="N91" s="82"/>
      <c r="O91" s="82"/>
      <c r="Q91" s="273"/>
      <c r="R91" s="272"/>
    </row>
    <row r="92" spans="1:18" x14ac:dyDescent="0.25">
      <c r="A92" s="5" t="s">
        <v>101</v>
      </c>
      <c r="B92" s="19" t="s">
        <v>173</v>
      </c>
      <c r="C92" s="377"/>
      <c r="D92" s="280">
        <f>E92+G92</f>
        <v>6102</v>
      </c>
      <c r="E92" s="280">
        <f>E93+E94</f>
        <v>6102</v>
      </c>
      <c r="F92" s="280">
        <f>F93+F94</f>
        <v>4658</v>
      </c>
      <c r="G92" s="280">
        <f>G93+G94</f>
        <v>0</v>
      </c>
      <c r="H92" s="279">
        <f>I92+K92</f>
        <v>0</v>
      </c>
      <c r="I92" s="279">
        <f>I93+I94</f>
        <v>0</v>
      </c>
      <c r="J92" s="279">
        <f>J93+J94</f>
        <v>0</v>
      </c>
      <c r="K92" s="279">
        <f>K93+K94</f>
        <v>0</v>
      </c>
      <c r="L92" s="148">
        <f>M92+O92</f>
        <v>6102</v>
      </c>
      <c r="M92" s="148">
        <f>E92+I92</f>
        <v>6102</v>
      </c>
      <c r="N92" s="148">
        <f>F92+J92</f>
        <v>4658</v>
      </c>
      <c r="O92" s="148">
        <f>G92+K92</f>
        <v>0</v>
      </c>
      <c r="Q92" s="274"/>
      <c r="R92" s="117"/>
    </row>
    <row r="93" spans="1:18" x14ac:dyDescent="0.25">
      <c r="A93" s="11"/>
      <c r="B93" s="319" t="s">
        <v>437</v>
      </c>
      <c r="C93" s="377" t="s">
        <v>57</v>
      </c>
      <c r="D93" s="240">
        <f>E93+G93</f>
        <v>3487</v>
      </c>
      <c r="E93" s="240">
        <v>3487</v>
      </c>
      <c r="F93" s="240">
        <v>2662</v>
      </c>
      <c r="G93" s="278"/>
      <c r="H93" s="239">
        <f>I93+K93</f>
        <v>0</v>
      </c>
      <c r="I93" s="277"/>
      <c r="J93" s="239"/>
      <c r="K93" s="239"/>
      <c r="L93" s="81">
        <f>M93+O93</f>
        <v>3487</v>
      </c>
      <c r="M93" s="81">
        <f>E93+I93</f>
        <v>3487</v>
      </c>
      <c r="N93" s="81">
        <f>F93+J93</f>
        <v>2662</v>
      </c>
      <c r="O93" s="81">
        <f>G93+K93</f>
        <v>0</v>
      </c>
      <c r="Q93" s="274"/>
      <c r="R93" s="117"/>
    </row>
    <row r="94" spans="1:18" s="24" customFormat="1" ht="27" customHeight="1" x14ac:dyDescent="0.25">
      <c r="A94" s="83"/>
      <c r="B94" s="351" t="s">
        <v>434</v>
      </c>
      <c r="C94" s="377" t="s">
        <v>57</v>
      </c>
      <c r="D94" s="240">
        <f>E94+G94</f>
        <v>2615</v>
      </c>
      <c r="E94" s="240">
        <v>2615</v>
      </c>
      <c r="F94" s="240">
        <v>1996</v>
      </c>
      <c r="G94" s="278"/>
      <c r="H94" s="239">
        <f>I94+K94</f>
        <v>0</v>
      </c>
      <c r="I94" s="277"/>
      <c r="J94" s="239"/>
      <c r="K94" s="239"/>
      <c r="L94" s="81">
        <f>M94+O94</f>
        <v>2615</v>
      </c>
      <c r="M94" s="81">
        <f>E94+I94</f>
        <v>2615</v>
      </c>
      <c r="N94" s="81">
        <f>F94+J94</f>
        <v>1996</v>
      </c>
      <c r="O94" s="81">
        <f>G94+K94</f>
        <v>0</v>
      </c>
      <c r="Q94" s="273"/>
      <c r="R94" s="272"/>
    </row>
    <row r="95" spans="1:18" x14ac:dyDescent="0.25">
      <c r="A95" s="5" t="s">
        <v>102</v>
      </c>
      <c r="B95" s="19" t="s">
        <v>181</v>
      </c>
      <c r="C95" s="377"/>
      <c r="D95" s="280">
        <f>E95+G95</f>
        <v>4117</v>
      </c>
      <c r="E95" s="280">
        <f>E96+E97</f>
        <v>4117</v>
      </c>
      <c r="F95" s="280">
        <f>F96+F97</f>
        <v>3143</v>
      </c>
      <c r="G95" s="280">
        <f>G96+G97</f>
        <v>0</v>
      </c>
      <c r="H95" s="279">
        <f>I95+K95</f>
        <v>0</v>
      </c>
      <c r="I95" s="279">
        <f>I96+I97</f>
        <v>0</v>
      </c>
      <c r="J95" s="279">
        <f>J96+J97</f>
        <v>0</v>
      </c>
      <c r="K95" s="279">
        <f>K96+K97</f>
        <v>0</v>
      </c>
      <c r="L95" s="148">
        <f>M95+O95</f>
        <v>4117</v>
      </c>
      <c r="M95" s="148">
        <f>E95+I95</f>
        <v>4117</v>
      </c>
      <c r="N95" s="148">
        <f>F95+J95</f>
        <v>3143</v>
      </c>
      <c r="O95" s="148">
        <f>G95+K95</f>
        <v>0</v>
      </c>
      <c r="Q95" s="274"/>
      <c r="R95" s="117"/>
    </row>
    <row r="96" spans="1:18" x14ac:dyDescent="0.25">
      <c r="A96" s="11"/>
      <c r="B96" s="319" t="s">
        <v>437</v>
      </c>
      <c r="C96" s="377" t="s">
        <v>57</v>
      </c>
      <c r="D96" s="240">
        <f>E96+G96</f>
        <v>3271</v>
      </c>
      <c r="E96" s="240">
        <v>3271</v>
      </c>
      <c r="F96" s="240">
        <v>2497</v>
      </c>
      <c r="G96" s="278"/>
      <c r="H96" s="239">
        <f>I96+K96</f>
        <v>0</v>
      </c>
      <c r="I96" s="277"/>
      <c r="J96" s="239"/>
      <c r="K96" s="239"/>
      <c r="L96" s="81">
        <f>M96+O96</f>
        <v>3271</v>
      </c>
      <c r="M96" s="81">
        <f>E96+I96</f>
        <v>3271</v>
      </c>
      <c r="N96" s="81">
        <f>F96+J96</f>
        <v>2497</v>
      </c>
      <c r="O96" s="81">
        <f>G96+K96</f>
        <v>0</v>
      </c>
      <c r="Q96" s="274"/>
      <c r="R96" s="117"/>
    </row>
    <row r="97" spans="1:18" s="24" customFormat="1" ht="27" customHeight="1" x14ac:dyDescent="0.25">
      <c r="A97" s="83"/>
      <c r="B97" s="351" t="s">
        <v>434</v>
      </c>
      <c r="C97" s="377" t="s">
        <v>57</v>
      </c>
      <c r="D97" s="240">
        <f>E97+G97</f>
        <v>846</v>
      </c>
      <c r="E97" s="240">
        <v>846</v>
      </c>
      <c r="F97" s="240">
        <v>646</v>
      </c>
      <c r="G97" s="278"/>
      <c r="H97" s="239">
        <f>I97+K97</f>
        <v>0</v>
      </c>
      <c r="I97" s="277"/>
      <c r="J97" s="239"/>
      <c r="K97" s="239"/>
      <c r="L97" s="81">
        <f>M97+O97</f>
        <v>846</v>
      </c>
      <c r="M97" s="81">
        <f>E97+I97</f>
        <v>846</v>
      </c>
      <c r="N97" s="81">
        <f>F97+J97</f>
        <v>646</v>
      </c>
      <c r="O97" s="81">
        <f>G97+K97</f>
        <v>0</v>
      </c>
      <c r="Q97" s="273"/>
      <c r="R97" s="272"/>
    </row>
    <row r="98" spans="1:18" x14ac:dyDescent="0.25">
      <c r="A98" s="5" t="s">
        <v>103</v>
      </c>
      <c r="B98" s="318" t="s">
        <v>162</v>
      </c>
      <c r="C98" s="450" t="s">
        <v>57</v>
      </c>
      <c r="D98" s="240">
        <f>E98+G98</f>
        <v>2171</v>
      </c>
      <c r="E98" s="240">
        <v>2171</v>
      </c>
      <c r="F98" s="240">
        <v>1658</v>
      </c>
      <c r="G98" s="278"/>
      <c r="H98" s="239">
        <f>I98+K98</f>
        <v>0</v>
      </c>
      <c r="I98" s="277"/>
      <c r="J98" s="239"/>
      <c r="K98" s="239"/>
      <c r="L98" s="81">
        <f>M98+O98</f>
        <v>2171</v>
      </c>
      <c r="M98" s="81">
        <f>E98+I98</f>
        <v>2171</v>
      </c>
      <c r="N98" s="81">
        <f>F98+J98</f>
        <v>1658</v>
      </c>
      <c r="O98" s="81">
        <f>G98+K98</f>
        <v>0</v>
      </c>
      <c r="Q98" s="274"/>
      <c r="R98" s="117"/>
    </row>
    <row r="99" spans="1:18" s="24" customFormat="1" x14ac:dyDescent="0.25">
      <c r="A99" s="83"/>
      <c r="B99" s="382" t="s">
        <v>437</v>
      </c>
      <c r="C99" s="451"/>
      <c r="D99" s="238" t="s">
        <v>189</v>
      </c>
      <c r="E99" s="238"/>
      <c r="F99" s="238"/>
      <c r="G99" s="276"/>
      <c r="H99" s="237">
        <f>I99+K99</f>
        <v>0</v>
      </c>
      <c r="I99" s="275"/>
      <c r="J99" s="237"/>
      <c r="K99" s="237"/>
      <c r="L99" s="82"/>
      <c r="M99" s="82"/>
      <c r="N99" s="82"/>
      <c r="O99" s="82"/>
      <c r="Q99" s="273"/>
      <c r="R99" s="272"/>
    </row>
    <row r="100" spans="1:18" x14ac:dyDescent="0.25">
      <c r="A100" s="48" t="s">
        <v>104</v>
      </c>
      <c r="B100" s="318" t="s">
        <v>417</v>
      </c>
      <c r="C100" s="378"/>
      <c r="D100" s="280">
        <f>E100+G100</f>
        <v>5008</v>
      </c>
      <c r="E100" s="280">
        <f>E101+E102</f>
        <v>5008</v>
      </c>
      <c r="F100" s="280">
        <f>F101+F102</f>
        <v>3823</v>
      </c>
      <c r="G100" s="280">
        <f>G101+G102</f>
        <v>0</v>
      </c>
      <c r="H100" s="279">
        <f>I100+K100</f>
        <v>0</v>
      </c>
      <c r="I100" s="279">
        <f>I101+I102</f>
        <v>0</v>
      </c>
      <c r="J100" s="279">
        <f>J101+J102</f>
        <v>0</v>
      </c>
      <c r="K100" s="279">
        <f>K101+K102</f>
        <v>0</v>
      </c>
      <c r="L100" s="148">
        <f>M100+O100</f>
        <v>5008</v>
      </c>
      <c r="M100" s="148">
        <f>E100+I100</f>
        <v>5008</v>
      </c>
      <c r="N100" s="148">
        <f>F100+J100</f>
        <v>3823</v>
      </c>
      <c r="O100" s="148">
        <f>G100+K100</f>
        <v>0</v>
      </c>
      <c r="Q100" s="274"/>
      <c r="R100" s="117"/>
    </row>
    <row r="101" spans="1:18" x14ac:dyDescent="0.25">
      <c r="A101" s="66"/>
      <c r="B101" s="382" t="s">
        <v>437</v>
      </c>
      <c r="C101" s="378" t="s">
        <v>57</v>
      </c>
      <c r="D101" s="240">
        <f>E101+G101</f>
        <v>3821</v>
      </c>
      <c r="E101" s="240">
        <v>3821</v>
      </c>
      <c r="F101" s="240">
        <v>2917</v>
      </c>
      <c r="G101" s="278"/>
      <c r="H101" s="239">
        <f>I101+K101</f>
        <v>0</v>
      </c>
      <c r="I101" s="277"/>
      <c r="J101" s="239"/>
      <c r="K101" s="239"/>
      <c r="L101" s="81">
        <f>M101+O101</f>
        <v>3821</v>
      </c>
      <c r="M101" s="81">
        <f>E101+I101</f>
        <v>3821</v>
      </c>
      <c r="N101" s="81">
        <f>F101+J101</f>
        <v>2917</v>
      </c>
      <c r="O101" s="81">
        <f>G101+K101</f>
        <v>0</v>
      </c>
      <c r="Q101" s="274"/>
      <c r="R101" s="117"/>
    </row>
    <row r="102" spans="1:18" s="24" customFormat="1" ht="27" customHeight="1" x14ac:dyDescent="0.25">
      <c r="A102" s="79"/>
      <c r="B102" s="351" t="s">
        <v>434</v>
      </c>
      <c r="C102" s="378" t="s">
        <v>57</v>
      </c>
      <c r="D102" s="240">
        <f>E102+G102</f>
        <v>1187</v>
      </c>
      <c r="E102" s="240">
        <v>1187</v>
      </c>
      <c r="F102" s="240">
        <v>906</v>
      </c>
      <c r="G102" s="278"/>
      <c r="H102" s="239">
        <f>I102+K102</f>
        <v>0</v>
      </c>
      <c r="I102" s="277"/>
      <c r="J102" s="239"/>
      <c r="K102" s="239"/>
      <c r="L102" s="81">
        <f>M102+O102</f>
        <v>1187</v>
      </c>
      <c r="M102" s="81">
        <f>E102+I102</f>
        <v>1187</v>
      </c>
      <c r="N102" s="81">
        <f>F102+J102</f>
        <v>906</v>
      </c>
      <c r="O102" s="81">
        <f>G102+K102</f>
        <v>0</v>
      </c>
      <c r="Q102" s="273"/>
      <c r="R102" s="272"/>
    </row>
    <row r="103" spans="1:18" x14ac:dyDescent="0.25">
      <c r="A103" s="5" t="s">
        <v>101</v>
      </c>
      <c r="B103" s="19" t="s">
        <v>165</v>
      </c>
      <c r="C103" s="450" t="s">
        <v>57</v>
      </c>
      <c r="D103" s="240">
        <f>E103+G103</f>
        <v>3684</v>
      </c>
      <c r="E103" s="240">
        <v>3684</v>
      </c>
      <c r="F103" s="240">
        <v>2813</v>
      </c>
      <c r="G103" s="278"/>
      <c r="H103" s="239">
        <f>I103+K103</f>
        <v>0</v>
      </c>
      <c r="I103" s="277"/>
      <c r="J103" s="239"/>
      <c r="K103" s="239"/>
      <c r="L103" s="81">
        <f>M103+O103</f>
        <v>3684</v>
      </c>
      <c r="M103" s="81">
        <f>E103+I103</f>
        <v>3684</v>
      </c>
      <c r="N103" s="81">
        <f>F103+J103</f>
        <v>2813</v>
      </c>
      <c r="O103" s="81">
        <f>G103+K103</f>
        <v>0</v>
      </c>
      <c r="Q103" s="274"/>
      <c r="R103" s="117">
        <f>L247</f>
        <v>0</v>
      </c>
    </row>
    <row r="104" spans="1:18" s="24" customFormat="1" x14ac:dyDescent="0.25">
      <c r="A104" s="83"/>
      <c r="B104" s="382" t="s">
        <v>437</v>
      </c>
      <c r="C104" s="451"/>
      <c r="D104" s="238" t="s">
        <v>189</v>
      </c>
      <c r="E104" s="238"/>
      <c r="F104" s="238"/>
      <c r="G104" s="276"/>
      <c r="H104" s="237">
        <f>I104+K104</f>
        <v>0</v>
      </c>
      <c r="I104" s="275"/>
      <c r="J104" s="237"/>
      <c r="K104" s="237"/>
      <c r="L104" s="82"/>
      <c r="M104" s="82"/>
      <c r="N104" s="82"/>
      <c r="O104" s="82"/>
      <c r="Q104" s="273"/>
      <c r="R104" s="272"/>
    </row>
    <row r="105" spans="1:18" x14ac:dyDescent="0.25">
      <c r="A105" s="48" t="s">
        <v>101</v>
      </c>
      <c r="B105" s="19" t="s">
        <v>164</v>
      </c>
      <c r="C105" s="378"/>
      <c r="D105" s="280">
        <f>E105+G105</f>
        <v>7417</v>
      </c>
      <c r="E105" s="280">
        <f>E106+E107</f>
        <v>7417</v>
      </c>
      <c r="F105" s="280">
        <f>F106+F107</f>
        <v>5662</v>
      </c>
      <c r="G105" s="280">
        <f>G106+G107</f>
        <v>0</v>
      </c>
      <c r="H105" s="279">
        <f>I105+K105</f>
        <v>0</v>
      </c>
      <c r="I105" s="279">
        <f>I106+I107</f>
        <v>0</v>
      </c>
      <c r="J105" s="279">
        <f>J106+J107</f>
        <v>0</v>
      </c>
      <c r="K105" s="279">
        <f>K106+K107</f>
        <v>0</v>
      </c>
      <c r="L105" s="148">
        <f>M105+O105</f>
        <v>7417</v>
      </c>
      <c r="M105" s="148">
        <f>E105+I105</f>
        <v>7417</v>
      </c>
      <c r="N105" s="148">
        <f>F105+J105</f>
        <v>5662</v>
      </c>
      <c r="O105" s="148">
        <f>G105+K105</f>
        <v>0</v>
      </c>
      <c r="Q105" s="274"/>
      <c r="R105" s="117"/>
    </row>
    <row r="106" spans="1:18" x14ac:dyDescent="0.25">
      <c r="A106" s="66"/>
      <c r="B106" s="382" t="s">
        <v>437</v>
      </c>
      <c r="C106" s="378" t="s">
        <v>57</v>
      </c>
      <c r="D106" s="240">
        <f>E106+G106</f>
        <v>3694</v>
      </c>
      <c r="E106" s="240">
        <v>3694</v>
      </c>
      <c r="F106" s="240">
        <v>2820</v>
      </c>
      <c r="G106" s="278"/>
      <c r="H106" s="239">
        <f>I106+K106</f>
        <v>0</v>
      </c>
      <c r="I106" s="277"/>
      <c r="J106" s="239"/>
      <c r="K106" s="239"/>
      <c r="L106" s="81">
        <f>M106+O106</f>
        <v>3694</v>
      </c>
      <c r="M106" s="81">
        <f>E106+I106</f>
        <v>3694</v>
      </c>
      <c r="N106" s="81">
        <f>F106+J106</f>
        <v>2820</v>
      </c>
      <c r="O106" s="81">
        <f>G106+K106</f>
        <v>0</v>
      </c>
      <c r="Q106" s="274"/>
      <c r="R106" s="117"/>
    </row>
    <row r="107" spans="1:18" s="24" customFormat="1" ht="27" customHeight="1" x14ac:dyDescent="0.25">
      <c r="A107" s="79"/>
      <c r="B107" s="351" t="s">
        <v>434</v>
      </c>
      <c r="C107" s="378" t="s">
        <v>57</v>
      </c>
      <c r="D107" s="240">
        <f>E107+G107</f>
        <v>3723</v>
      </c>
      <c r="E107" s="240">
        <v>3723</v>
      </c>
      <c r="F107" s="240">
        <v>2842</v>
      </c>
      <c r="G107" s="278"/>
      <c r="H107" s="239">
        <f>I107+K107</f>
        <v>0</v>
      </c>
      <c r="I107" s="277"/>
      <c r="J107" s="239"/>
      <c r="K107" s="239"/>
      <c r="L107" s="81">
        <f>M107+O107</f>
        <v>3723</v>
      </c>
      <c r="M107" s="81">
        <f>E107+I107</f>
        <v>3723</v>
      </c>
      <c r="N107" s="81">
        <f>F107+J107</f>
        <v>2842</v>
      </c>
      <c r="O107" s="81">
        <f>G107+K107</f>
        <v>0</v>
      </c>
      <c r="Q107" s="273"/>
      <c r="R107" s="272"/>
    </row>
    <row r="108" spans="1:18" x14ac:dyDescent="0.25">
      <c r="A108" s="5" t="s">
        <v>102</v>
      </c>
      <c r="B108" s="47" t="s">
        <v>163</v>
      </c>
      <c r="C108" s="378"/>
      <c r="D108" s="280">
        <f>E108+G108</f>
        <v>10459</v>
      </c>
      <c r="E108" s="280">
        <f>E109+E110</f>
        <v>10459</v>
      </c>
      <c r="F108" s="280">
        <f>F109+F110</f>
        <v>7985</v>
      </c>
      <c r="G108" s="280">
        <f>G109+G110</f>
        <v>0</v>
      </c>
      <c r="H108" s="279">
        <f>I108+K108</f>
        <v>0</v>
      </c>
      <c r="I108" s="279">
        <f>I109+I110</f>
        <v>0</v>
      </c>
      <c r="J108" s="279">
        <f>J109+J110</f>
        <v>0</v>
      </c>
      <c r="K108" s="279">
        <f>K109+K110</f>
        <v>0</v>
      </c>
      <c r="L108" s="148">
        <f>M108+O108</f>
        <v>10459</v>
      </c>
      <c r="M108" s="148">
        <f>E108+I108</f>
        <v>10459</v>
      </c>
      <c r="N108" s="148">
        <f>F108+J108</f>
        <v>7985</v>
      </c>
      <c r="O108" s="148">
        <f>G108+K108</f>
        <v>0</v>
      </c>
      <c r="Q108" s="274"/>
      <c r="R108" s="117"/>
    </row>
    <row r="109" spans="1:18" x14ac:dyDescent="0.25">
      <c r="A109" s="11"/>
      <c r="B109" s="382" t="s">
        <v>437</v>
      </c>
      <c r="C109" s="378" t="s">
        <v>57</v>
      </c>
      <c r="D109" s="240">
        <f>E109+G109</f>
        <v>2711</v>
      </c>
      <c r="E109" s="240">
        <v>2711</v>
      </c>
      <c r="F109" s="240">
        <v>2070</v>
      </c>
      <c r="G109" s="278"/>
      <c r="H109" s="239">
        <f>I109+K109</f>
        <v>0</v>
      </c>
      <c r="I109" s="277"/>
      <c r="J109" s="239"/>
      <c r="K109" s="239"/>
      <c r="L109" s="81">
        <f>M109+O109</f>
        <v>2711</v>
      </c>
      <c r="M109" s="81">
        <f>E109+I109</f>
        <v>2711</v>
      </c>
      <c r="N109" s="81">
        <f>F109+J109</f>
        <v>2070</v>
      </c>
      <c r="O109" s="81">
        <f>G109+K109</f>
        <v>0</v>
      </c>
      <c r="Q109" s="274"/>
      <c r="R109" s="117"/>
    </row>
    <row r="110" spans="1:18" s="24" customFormat="1" ht="27" customHeight="1" x14ac:dyDescent="0.25">
      <c r="A110" s="83"/>
      <c r="B110" s="351" t="s">
        <v>434</v>
      </c>
      <c r="C110" s="378" t="s">
        <v>57</v>
      </c>
      <c r="D110" s="240">
        <f>E110+G110</f>
        <v>7748</v>
      </c>
      <c r="E110" s="240">
        <v>7748</v>
      </c>
      <c r="F110" s="240">
        <v>5915</v>
      </c>
      <c r="G110" s="278"/>
      <c r="H110" s="239">
        <f>I110+K110</f>
        <v>0</v>
      </c>
      <c r="I110" s="277"/>
      <c r="J110" s="239"/>
      <c r="K110" s="239"/>
      <c r="L110" s="81">
        <f>M110+O110</f>
        <v>7748</v>
      </c>
      <c r="M110" s="81">
        <f>E110+I110</f>
        <v>7748</v>
      </c>
      <c r="N110" s="81">
        <f>F110+J110</f>
        <v>5915</v>
      </c>
      <c r="O110" s="81">
        <f>G110+K110</f>
        <v>0</v>
      </c>
      <c r="Q110" s="273"/>
      <c r="R110" s="272"/>
    </row>
    <row r="111" spans="1:18" x14ac:dyDescent="0.25">
      <c r="A111" s="5" t="s">
        <v>103</v>
      </c>
      <c r="B111" s="19" t="s">
        <v>502</v>
      </c>
      <c r="C111" s="378"/>
      <c r="D111" s="280">
        <f>E111+G111</f>
        <v>4351</v>
      </c>
      <c r="E111" s="280">
        <f>E112+E113</f>
        <v>4351</v>
      </c>
      <c r="F111" s="280">
        <f>F112+F113</f>
        <v>3322</v>
      </c>
      <c r="G111" s="280">
        <f>G112+G113</f>
        <v>0</v>
      </c>
      <c r="H111" s="279">
        <f>I111+K111</f>
        <v>0</v>
      </c>
      <c r="I111" s="279">
        <f>I112+I113</f>
        <v>0</v>
      </c>
      <c r="J111" s="279">
        <f>J112+J113</f>
        <v>0</v>
      </c>
      <c r="K111" s="279">
        <f>K112+K113</f>
        <v>0</v>
      </c>
      <c r="L111" s="148">
        <f>M111+O111</f>
        <v>4351</v>
      </c>
      <c r="M111" s="148">
        <f>E111+I111</f>
        <v>4351</v>
      </c>
      <c r="N111" s="148">
        <f>F111+J111</f>
        <v>3322</v>
      </c>
      <c r="O111" s="148">
        <f>G111+K111</f>
        <v>0</v>
      </c>
      <c r="Q111" s="274"/>
      <c r="R111" s="117"/>
    </row>
    <row r="112" spans="1:18" x14ac:dyDescent="0.25">
      <c r="A112" s="11"/>
      <c r="B112" s="382" t="s">
        <v>437</v>
      </c>
      <c r="C112" s="378" t="s">
        <v>57</v>
      </c>
      <c r="D112" s="240">
        <f>E112+G112</f>
        <v>3252</v>
      </c>
      <c r="E112" s="240">
        <v>3252</v>
      </c>
      <c r="F112" s="240">
        <v>2483</v>
      </c>
      <c r="G112" s="278"/>
      <c r="H112" s="239">
        <f>I112+K112</f>
        <v>0</v>
      </c>
      <c r="I112" s="277"/>
      <c r="J112" s="239"/>
      <c r="K112" s="239"/>
      <c r="L112" s="81">
        <f>M112+O112</f>
        <v>3252</v>
      </c>
      <c r="M112" s="81">
        <f>E112+I112</f>
        <v>3252</v>
      </c>
      <c r="N112" s="81">
        <f>F112+J112</f>
        <v>2483</v>
      </c>
      <c r="O112" s="81">
        <f>G112+K112</f>
        <v>0</v>
      </c>
      <c r="Q112" s="274"/>
      <c r="R112" s="117"/>
    </row>
    <row r="113" spans="1:18" s="24" customFormat="1" ht="27" customHeight="1" x14ac:dyDescent="0.25">
      <c r="A113" s="83"/>
      <c r="B113" s="351" t="s">
        <v>434</v>
      </c>
      <c r="C113" s="378" t="s">
        <v>57</v>
      </c>
      <c r="D113" s="240">
        <f>E113+G113</f>
        <v>1099</v>
      </c>
      <c r="E113" s="240">
        <v>1099</v>
      </c>
      <c r="F113" s="240">
        <v>839</v>
      </c>
      <c r="G113" s="278"/>
      <c r="H113" s="239">
        <f>I113+K113</f>
        <v>0</v>
      </c>
      <c r="I113" s="277"/>
      <c r="J113" s="239"/>
      <c r="K113" s="239"/>
      <c r="L113" s="81">
        <f>M113+O113</f>
        <v>1099</v>
      </c>
      <c r="M113" s="81">
        <f>E113+I113</f>
        <v>1099</v>
      </c>
      <c r="N113" s="81">
        <f>F113+J113</f>
        <v>839</v>
      </c>
      <c r="O113" s="81">
        <f>G113+K113</f>
        <v>0</v>
      </c>
      <c r="Q113" s="273"/>
      <c r="R113" s="272"/>
    </row>
    <row r="114" spans="1:18" x14ac:dyDescent="0.25">
      <c r="A114" s="5" t="s">
        <v>104</v>
      </c>
      <c r="B114" s="19" t="s">
        <v>51</v>
      </c>
      <c r="C114" s="450" t="s">
        <v>57</v>
      </c>
      <c r="D114" s="240">
        <f>E114+G114</f>
        <v>2338</v>
      </c>
      <c r="E114" s="240">
        <v>2338</v>
      </c>
      <c r="F114" s="240">
        <v>1785</v>
      </c>
      <c r="G114" s="278"/>
      <c r="H114" s="239">
        <f>I114+K114</f>
        <v>0</v>
      </c>
      <c r="I114" s="277"/>
      <c r="J114" s="239"/>
      <c r="K114" s="239"/>
      <c r="L114" s="81">
        <f>M114+O114</f>
        <v>2338</v>
      </c>
      <c r="M114" s="81">
        <f>E114+I114</f>
        <v>2338</v>
      </c>
      <c r="N114" s="81">
        <f>F114+J114</f>
        <v>1785</v>
      </c>
      <c r="O114" s="81">
        <f>G114+K114</f>
        <v>0</v>
      </c>
      <c r="Q114" s="274"/>
      <c r="R114" s="117" t="e">
        <f>L260-#REF!</f>
        <v>#REF!</v>
      </c>
    </row>
    <row r="115" spans="1:18" s="24" customFormat="1" x14ac:dyDescent="0.25">
      <c r="A115" s="83"/>
      <c r="B115" s="383" t="s">
        <v>437</v>
      </c>
      <c r="C115" s="451"/>
      <c r="D115" s="238" t="s">
        <v>189</v>
      </c>
      <c r="E115" s="238"/>
      <c r="F115" s="238"/>
      <c r="G115" s="276"/>
      <c r="H115" s="237">
        <f>I115+K115</f>
        <v>0</v>
      </c>
      <c r="I115" s="275"/>
      <c r="J115" s="237"/>
      <c r="K115" s="237"/>
      <c r="L115" s="82"/>
      <c r="M115" s="82"/>
      <c r="N115" s="82"/>
      <c r="O115" s="82"/>
      <c r="Q115" s="273"/>
      <c r="R115" s="272"/>
    </row>
    <row r="116" spans="1:18" x14ac:dyDescent="0.25">
      <c r="A116" s="5" t="s">
        <v>105</v>
      </c>
      <c r="B116" s="47" t="s">
        <v>47</v>
      </c>
      <c r="C116" s="378"/>
      <c r="D116" s="280">
        <f>E116+G116</f>
        <v>3928</v>
      </c>
      <c r="E116" s="280">
        <f>E117+E118</f>
        <v>3928</v>
      </c>
      <c r="F116" s="280">
        <f>F117+F118</f>
        <v>2999</v>
      </c>
      <c r="G116" s="280">
        <f>G117+G118</f>
        <v>0</v>
      </c>
      <c r="H116" s="279">
        <f>I116+K116</f>
        <v>0</v>
      </c>
      <c r="I116" s="279">
        <f>I117+I118</f>
        <v>0</v>
      </c>
      <c r="J116" s="279">
        <f>J117+J118</f>
        <v>0</v>
      </c>
      <c r="K116" s="279">
        <f>K117+K118</f>
        <v>0</v>
      </c>
      <c r="L116" s="148">
        <f>M116+O116</f>
        <v>3928</v>
      </c>
      <c r="M116" s="148">
        <f>E116+I116</f>
        <v>3928</v>
      </c>
      <c r="N116" s="148">
        <f>F116+J116</f>
        <v>2999</v>
      </c>
      <c r="O116" s="148">
        <f>G116+K116</f>
        <v>0</v>
      </c>
      <c r="Q116" s="274"/>
      <c r="R116" s="117"/>
    </row>
    <row r="117" spans="1:18" x14ac:dyDescent="0.25">
      <c r="A117" s="11"/>
      <c r="B117" s="382" t="s">
        <v>437</v>
      </c>
      <c r="C117" s="378" t="s">
        <v>57</v>
      </c>
      <c r="D117" s="240">
        <f>E117+G117</f>
        <v>2981</v>
      </c>
      <c r="E117" s="240">
        <v>2981</v>
      </c>
      <c r="F117" s="240">
        <v>2276</v>
      </c>
      <c r="G117" s="278"/>
      <c r="H117" s="239">
        <f>I117+K117</f>
        <v>0</v>
      </c>
      <c r="I117" s="277"/>
      <c r="J117" s="239"/>
      <c r="K117" s="239"/>
      <c r="L117" s="81">
        <f>M117+O117</f>
        <v>2981</v>
      </c>
      <c r="M117" s="81">
        <f>E117+I117</f>
        <v>2981</v>
      </c>
      <c r="N117" s="81">
        <f>F117+J117</f>
        <v>2276</v>
      </c>
      <c r="O117" s="81">
        <f>G117+K117</f>
        <v>0</v>
      </c>
      <c r="Q117" s="274"/>
      <c r="R117" s="117"/>
    </row>
    <row r="118" spans="1:18" s="24" customFormat="1" ht="27" customHeight="1" x14ac:dyDescent="0.25">
      <c r="A118" s="83"/>
      <c r="B118" s="351" t="s">
        <v>434</v>
      </c>
      <c r="C118" s="378" t="s">
        <v>57</v>
      </c>
      <c r="D118" s="240">
        <f>E118+G118</f>
        <v>947</v>
      </c>
      <c r="E118" s="240">
        <v>947</v>
      </c>
      <c r="F118" s="240">
        <v>723</v>
      </c>
      <c r="G118" s="278"/>
      <c r="H118" s="239">
        <f>I118+K118</f>
        <v>0</v>
      </c>
      <c r="I118" s="277"/>
      <c r="J118" s="239"/>
      <c r="K118" s="239"/>
      <c r="L118" s="81">
        <f>M118+O118</f>
        <v>947</v>
      </c>
      <c r="M118" s="81">
        <f>E118+I118</f>
        <v>947</v>
      </c>
      <c r="N118" s="81">
        <f>F118+J118</f>
        <v>723</v>
      </c>
      <c r="O118" s="81">
        <f>G118+K118</f>
        <v>0</v>
      </c>
      <c r="Q118" s="273"/>
      <c r="R118" s="272"/>
    </row>
    <row r="119" spans="1:18" x14ac:dyDescent="0.25">
      <c r="A119" s="5" t="s">
        <v>106</v>
      </c>
      <c r="B119" s="19" t="s">
        <v>50</v>
      </c>
      <c r="C119" s="450" t="s">
        <v>57</v>
      </c>
      <c r="D119" s="240">
        <f>E119+G119</f>
        <v>1896</v>
      </c>
      <c r="E119" s="240">
        <v>1896</v>
      </c>
      <c r="F119" s="240">
        <v>1448</v>
      </c>
      <c r="G119" s="278"/>
      <c r="H119" s="239">
        <f>I119+K119</f>
        <v>0</v>
      </c>
      <c r="I119" s="277"/>
      <c r="J119" s="239"/>
      <c r="K119" s="239"/>
      <c r="L119" s="81">
        <f>M119+O119</f>
        <v>1896</v>
      </c>
      <c r="M119" s="81">
        <f>E119+I119</f>
        <v>1896</v>
      </c>
      <c r="N119" s="81">
        <f>F119+J119</f>
        <v>1448</v>
      </c>
      <c r="O119" s="81">
        <f>G119+K119</f>
        <v>0</v>
      </c>
      <c r="Q119" s="274"/>
      <c r="R119" s="117">
        <f>L265-R118</f>
        <v>0</v>
      </c>
    </row>
    <row r="120" spans="1:18" s="24" customFormat="1" x14ac:dyDescent="0.25">
      <c r="A120" s="83"/>
      <c r="B120" s="383" t="s">
        <v>437</v>
      </c>
      <c r="C120" s="451"/>
      <c r="D120" s="238" t="s">
        <v>189</v>
      </c>
      <c r="E120" s="238"/>
      <c r="F120" s="238"/>
      <c r="G120" s="276"/>
      <c r="H120" s="237">
        <f>I120+K120</f>
        <v>0</v>
      </c>
      <c r="I120" s="275"/>
      <c r="J120" s="237"/>
      <c r="K120" s="237"/>
      <c r="L120" s="82"/>
      <c r="M120" s="82"/>
      <c r="N120" s="82"/>
      <c r="O120" s="82"/>
      <c r="Q120" s="273"/>
      <c r="R120" s="272"/>
    </row>
    <row r="121" spans="1:18" x14ac:dyDescent="0.25">
      <c r="A121" s="5" t="s">
        <v>107</v>
      </c>
      <c r="B121" s="19" t="s">
        <v>179</v>
      </c>
      <c r="C121" s="450" t="s">
        <v>57</v>
      </c>
      <c r="D121" s="240">
        <f>E121+G121</f>
        <v>2466</v>
      </c>
      <c r="E121" s="240">
        <v>2466</v>
      </c>
      <c r="F121" s="240">
        <v>1883</v>
      </c>
      <c r="G121" s="278"/>
      <c r="H121" s="239">
        <f>I121+K121</f>
        <v>0</v>
      </c>
      <c r="I121" s="277"/>
      <c r="J121" s="239"/>
      <c r="K121" s="239"/>
      <c r="L121" s="81">
        <f>M121+O121</f>
        <v>2466</v>
      </c>
      <c r="M121" s="81">
        <f>E121+I121</f>
        <v>2466</v>
      </c>
      <c r="N121" s="81">
        <f>F121+J121</f>
        <v>1883</v>
      </c>
      <c r="O121" s="81">
        <f>G121+K121</f>
        <v>0</v>
      </c>
      <c r="Q121" s="274"/>
      <c r="R121" s="117">
        <f>L267-R120</f>
        <v>0</v>
      </c>
    </row>
    <row r="122" spans="1:18" s="24" customFormat="1" x14ac:dyDescent="0.25">
      <c r="A122" s="83"/>
      <c r="B122" s="383" t="s">
        <v>437</v>
      </c>
      <c r="C122" s="451"/>
      <c r="D122" s="238" t="s">
        <v>189</v>
      </c>
      <c r="E122" s="238"/>
      <c r="F122" s="238"/>
      <c r="G122" s="276"/>
      <c r="H122" s="237">
        <f>I122+K122</f>
        <v>0</v>
      </c>
      <c r="I122" s="275"/>
      <c r="J122" s="237"/>
      <c r="K122" s="237"/>
      <c r="L122" s="82"/>
      <c r="M122" s="82"/>
      <c r="N122" s="82"/>
      <c r="O122" s="82"/>
      <c r="Q122" s="273"/>
      <c r="R122" s="272"/>
    </row>
    <row r="123" spans="1:18" x14ac:dyDescent="0.25">
      <c r="A123" s="5" t="s">
        <v>108</v>
      </c>
      <c r="B123" s="19" t="s">
        <v>48</v>
      </c>
      <c r="C123" s="450" t="s">
        <v>57</v>
      </c>
      <c r="D123" s="240">
        <f>E123+G123</f>
        <v>1798</v>
      </c>
      <c r="E123" s="240">
        <v>1798</v>
      </c>
      <c r="F123" s="240">
        <v>1373</v>
      </c>
      <c r="G123" s="278"/>
      <c r="H123" s="239">
        <f>I123+K123</f>
        <v>0</v>
      </c>
      <c r="I123" s="277"/>
      <c r="J123" s="239"/>
      <c r="K123" s="239"/>
      <c r="L123" s="81">
        <f>M123+O123</f>
        <v>1798</v>
      </c>
      <c r="M123" s="81">
        <f>E123+I123</f>
        <v>1798</v>
      </c>
      <c r="N123" s="81">
        <f>F123+J123</f>
        <v>1373</v>
      </c>
      <c r="O123" s="81">
        <f>G123+K123</f>
        <v>0</v>
      </c>
      <c r="Q123" s="274"/>
      <c r="R123" s="117">
        <f>L269-R122</f>
        <v>0</v>
      </c>
    </row>
    <row r="124" spans="1:18" s="24" customFormat="1" x14ac:dyDescent="0.25">
      <c r="A124" s="83"/>
      <c r="B124" s="383" t="s">
        <v>437</v>
      </c>
      <c r="C124" s="451"/>
      <c r="D124" s="238" t="s">
        <v>189</v>
      </c>
      <c r="E124" s="238"/>
      <c r="F124" s="238"/>
      <c r="G124" s="276"/>
      <c r="H124" s="237">
        <f>I124+K124</f>
        <v>0</v>
      </c>
      <c r="I124" s="275"/>
      <c r="J124" s="237"/>
      <c r="K124" s="237"/>
      <c r="L124" s="82"/>
      <c r="M124" s="82"/>
      <c r="N124" s="82"/>
      <c r="O124" s="82"/>
      <c r="Q124" s="273"/>
      <c r="R124" s="272"/>
    </row>
    <row r="125" spans="1:18" x14ac:dyDescent="0.25">
      <c r="A125" s="5" t="s">
        <v>109</v>
      </c>
      <c r="B125" s="19" t="s">
        <v>53</v>
      </c>
      <c r="C125" s="450" t="s">
        <v>57</v>
      </c>
      <c r="D125" s="240">
        <f>E125+G125</f>
        <v>2024</v>
      </c>
      <c r="E125" s="240">
        <v>2024</v>
      </c>
      <c r="F125" s="240">
        <v>1545</v>
      </c>
      <c r="G125" s="278"/>
      <c r="H125" s="239">
        <f>I125+K125</f>
        <v>0</v>
      </c>
      <c r="I125" s="277"/>
      <c r="J125" s="239"/>
      <c r="K125" s="239"/>
      <c r="L125" s="81">
        <f>M125+O125</f>
        <v>2024</v>
      </c>
      <c r="M125" s="81">
        <f>E125+I125</f>
        <v>2024</v>
      </c>
      <c r="N125" s="81">
        <f>F125+J125</f>
        <v>1545</v>
      </c>
      <c r="O125" s="81">
        <f>G125+K125</f>
        <v>0</v>
      </c>
      <c r="Q125" s="274"/>
      <c r="R125" s="117">
        <f>L271-R124</f>
        <v>0</v>
      </c>
    </row>
    <row r="126" spans="1:18" s="24" customFormat="1" x14ac:dyDescent="0.25">
      <c r="A126" s="83"/>
      <c r="B126" s="383" t="s">
        <v>437</v>
      </c>
      <c r="C126" s="451"/>
      <c r="D126" s="238" t="s">
        <v>189</v>
      </c>
      <c r="E126" s="238"/>
      <c r="F126" s="238"/>
      <c r="G126" s="276"/>
      <c r="H126" s="237">
        <f>I126+K126</f>
        <v>0</v>
      </c>
      <c r="I126" s="275"/>
      <c r="J126" s="237"/>
      <c r="K126" s="237"/>
      <c r="L126" s="82"/>
      <c r="M126" s="82"/>
      <c r="N126" s="82"/>
      <c r="O126" s="82"/>
      <c r="Q126" s="273"/>
      <c r="R126" s="272"/>
    </row>
    <row r="127" spans="1:18" x14ac:dyDescent="0.25">
      <c r="A127" s="5" t="s">
        <v>110</v>
      </c>
      <c r="B127" s="19" t="s">
        <v>501</v>
      </c>
      <c r="C127" s="453" t="s">
        <v>57</v>
      </c>
      <c r="D127" s="240">
        <f>E127+G127</f>
        <v>2485</v>
      </c>
      <c r="E127" s="240">
        <v>2485</v>
      </c>
      <c r="F127" s="240">
        <v>1897</v>
      </c>
      <c r="G127" s="278"/>
      <c r="H127" s="239">
        <f>I127+K127</f>
        <v>0</v>
      </c>
      <c r="I127" s="277"/>
      <c r="J127" s="239"/>
      <c r="K127" s="239"/>
      <c r="L127" s="81">
        <f>M127+O127</f>
        <v>2485</v>
      </c>
      <c r="M127" s="81">
        <f>E127+I127</f>
        <v>2485</v>
      </c>
      <c r="N127" s="81">
        <f>F127+J127</f>
        <v>1897</v>
      </c>
      <c r="O127" s="81">
        <f>G127+K127</f>
        <v>0</v>
      </c>
      <c r="Q127" s="274"/>
      <c r="R127" s="117">
        <f>L273-R126</f>
        <v>0</v>
      </c>
    </row>
    <row r="128" spans="1:18" s="24" customFormat="1" x14ac:dyDescent="0.25">
      <c r="A128" s="83"/>
      <c r="B128" s="383" t="s">
        <v>437</v>
      </c>
      <c r="C128" s="454"/>
      <c r="D128" s="238" t="s">
        <v>189</v>
      </c>
      <c r="E128" s="238"/>
      <c r="F128" s="238"/>
      <c r="G128" s="276"/>
      <c r="H128" s="237">
        <f>I128+K128</f>
        <v>0</v>
      </c>
      <c r="I128" s="275"/>
      <c r="J128" s="237"/>
      <c r="K128" s="237"/>
      <c r="L128" s="82"/>
      <c r="M128" s="82"/>
      <c r="N128" s="82"/>
      <c r="O128" s="82"/>
      <c r="Q128" s="273"/>
      <c r="R128" s="272"/>
    </row>
    <row r="129" spans="1:18" x14ac:dyDescent="0.25">
      <c r="A129" s="5" t="s">
        <v>111</v>
      </c>
      <c r="B129" s="19" t="s">
        <v>70</v>
      </c>
      <c r="C129" s="453" t="s">
        <v>57</v>
      </c>
      <c r="D129" s="240">
        <f>E129+G129</f>
        <v>1930</v>
      </c>
      <c r="E129" s="240">
        <v>1930</v>
      </c>
      <c r="F129" s="240">
        <v>1473</v>
      </c>
      <c r="G129" s="278"/>
      <c r="H129" s="239">
        <f>I129+K129</f>
        <v>0</v>
      </c>
      <c r="I129" s="277"/>
      <c r="J129" s="239"/>
      <c r="K129" s="239"/>
      <c r="L129" s="81">
        <f>M129+O129</f>
        <v>1930</v>
      </c>
      <c r="M129" s="81">
        <f>E129+I129</f>
        <v>1930</v>
      </c>
      <c r="N129" s="81">
        <f>F129+J129</f>
        <v>1473</v>
      </c>
      <c r="O129" s="81">
        <f>G129+K129</f>
        <v>0</v>
      </c>
      <c r="Q129" s="274"/>
      <c r="R129" s="117">
        <f>L273-R126</f>
        <v>0</v>
      </c>
    </row>
    <row r="130" spans="1:18" s="24" customFormat="1" x14ac:dyDescent="0.25">
      <c r="A130" s="83"/>
      <c r="B130" s="383" t="s">
        <v>437</v>
      </c>
      <c r="C130" s="454"/>
      <c r="D130" s="238" t="s">
        <v>189</v>
      </c>
      <c r="E130" s="238"/>
      <c r="F130" s="238"/>
      <c r="G130" s="276"/>
      <c r="H130" s="237">
        <f>I130+K130</f>
        <v>0</v>
      </c>
      <c r="I130" s="275"/>
      <c r="J130" s="237"/>
      <c r="K130" s="237"/>
      <c r="L130" s="82"/>
      <c r="M130" s="82"/>
      <c r="N130" s="82"/>
      <c r="O130" s="82"/>
      <c r="Q130" s="273"/>
      <c r="R130" s="272"/>
    </row>
    <row r="131" spans="1:18" x14ac:dyDescent="0.25">
      <c r="A131" s="5" t="s">
        <v>112</v>
      </c>
      <c r="B131" s="19" t="s">
        <v>44</v>
      </c>
      <c r="C131" s="453" t="s">
        <v>57</v>
      </c>
      <c r="D131" s="240">
        <f>E131+G131</f>
        <v>1582</v>
      </c>
      <c r="E131" s="240">
        <v>1582</v>
      </c>
      <c r="F131" s="240">
        <v>1208</v>
      </c>
      <c r="G131" s="278"/>
      <c r="H131" s="239">
        <f>I131+K131</f>
        <v>0</v>
      </c>
      <c r="I131" s="277"/>
      <c r="J131" s="239"/>
      <c r="K131" s="239"/>
      <c r="L131" s="81">
        <f>M131+O131</f>
        <v>1582</v>
      </c>
      <c r="M131" s="81">
        <f>E131+I131</f>
        <v>1582</v>
      </c>
      <c r="N131" s="81">
        <f>F131+J131</f>
        <v>1208</v>
      </c>
      <c r="O131" s="81">
        <f>G131+K131</f>
        <v>0</v>
      </c>
      <c r="Q131" s="274"/>
      <c r="R131" s="117">
        <f>L275-R130</f>
        <v>0</v>
      </c>
    </row>
    <row r="132" spans="1:18" s="24" customFormat="1" x14ac:dyDescent="0.25">
      <c r="A132" s="83"/>
      <c r="B132" s="383" t="s">
        <v>437</v>
      </c>
      <c r="C132" s="454"/>
      <c r="D132" s="238" t="s">
        <v>189</v>
      </c>
      <c r="E132" s="238"/>
      <c r="F132" s="238"/>
      <c r="G132" s="276"/>
      <c r="H132" s="237">
        <f>I132+K132</f>
        <v>0</v>
      </c>
      <c r="I132" s="275"/>
      <c r="J132" s="237"/>
      <c r="K132" s="237"/>
      <c r="L132" s="82"/>
      <c r="M132" s="82"/>
      <c r="N132" s="82"/>
      <c r="O132" s="82"/>
      <c r="Q132" s="273"/>
      <c r="R132" s="272"/>
    </row>
    <row r="133" spans="1:18" x14ac:dyDescent="0.25">
      <c r="A133" s="5" t="s">
        <v>113</v>
      </c>
      <c r="B133" s="19" t="s">
        <v>500</v>
      </c>
      <c r="C133" s="453" t="s">
        <v>57</v>
      </c>
      <c r="D133" s="240">
        <f>E133+G133</f>
        <v>1680</v>
      </c>
      <c r="E133" s="240">
        <v>1680</v>
      </c>
      <c r="F133" s="240">
        <v>1283</v>
      </c>
      <c r="G133" s="278"/>
      <c r="H133" s="239">
        <f>I133+K133</f>
        <v>0</v>
      </c>
      <c r="I133" s="277"/>
      <c r="J133" s="239"/>
      <c r="K133" s="239"/>
      <c r="L133" s="81">
        <f>M133+O133</f>
        <v>1680</v>
      </c>
      <c r="M133" s="81">
        <f>E133+I133</f>
        <v>1680</v>
      </c>
      <c r="N133" s="81">
        <f>F133+J133</f>
        <v>1283</v>
      </c>
      <c r="O133" s="81">
        <f>G133+K133</f>
        <v>0</v>
      </c>
      <c r="Q133" s="274"/>
      <c r="R133" s="117">
        <f>L279-R132</f>
        <v>0</v>
      </c>
    </row>
    <row r="134" spans="1:18" s="24" customFormat="1" x14ac:dyDescent="0.25">
      <c r="A134" s="83"/>
      <c r="B134" s="383" t="s">
        <v>437</v>
      </c>
      <c r="C134" s="454"/>
      <c r="D134" s="238" t="s">
        <v>189</v>
      </c>
      <c r="E134" s="238"/>
      <c r="F134" s="238"/>
      <c r="G134" s="276"/>
      <c r="H134" s="237">
        <f>I134+K134</f>
        <v>0</v>
      </c>
      <c r="I134" s="275"/>
      <c r="J134" s="237"/>
      <c r="K134" s="237"/>
      <c r="L134" s="82"/>
      <c r="M134" s="82"/>
      <c r="N134" s="82"/>
      <c r="O134" s="82"/>
      <c r="Q134" s="273"/>
      <c r="R134" s="272"/>
    </row>
    <row r="135" spans="1:18" x14ac:dyDescent="0.25">
      <c r="A135" s="5" t="s">
        <v>114</v>
      </c>
      <c r="B135" s="19" t="s">
        <v>43</v>
      </c>
      <c r="C135" s="453" t="s">
        <v>57</v>
      </c>
      <c r="D135" s="240">
        <f>E135+G135</f>
        <v>609</v>
      </c>
      <c r="E135" s="240">
        <v>609</v>
      </c>
      <c r="F135" s="240">
        <v>465</v>
      </c>
      <c r="G135" s="278"/>
      <c r="H135" s="239">
        <f>I135+K135</f>
        <v>0</v>
      </c>
      <c r="I135" s="277"/>
      <c r="J135" s="239"/>
      <c r="K135" s="239"/>
      <c r="L135" s="81">
        <f>M135+O135</f>
        <v>609</v>
      </c>
      <c r="M135" s="81">
        <f>E135+I135</f>
        <v>609</v>
      </c>
      <c r="N135" s="81">
        <f>F135+J135</f>
        <v>465</v>
      </c>
      <c r="O135" s="81">
        <f>G135+K135</f>
        <v>0</v>
      </c>
      <c r="Q135" s="274"/>
      <c r="R135" s="117">
        <f>L277-R132</f>
        <v>0</v>
      </c>
    </row>
    <row r="136" spans="1:18" s="24" customFormat="1" x14ac:dyDescent="0.25">
      <c r="A136" s="83"/>
      <c r="B136" s="383" t="s">
        <v>437</v>
      </c>
      <c r="C136" s="454"/>
      <c r="D136" s="238" t="s">
        <v>189</v>
      </c>
      <c r="E136" s="238"/>
      <c r="F136" s="238"/>
      <c r="G136" s="276"/>
      <c r="H136" s="237">
        <f>I136+K136</f>
        <v>0</v>
      </c>
      <c r="I136" s="275"/>
      <c r="J136" s="237"/>
      <c r="K136" s="237"/>
      <c r="L136" s="82"/>
      <c r="M136" s="82"/>
      <c r="N136" s="82"/>
      <c r="O136" s="82"/>
      <c r="Q136" s="273"/>
      <c r="R136" s="272"/>
    </row>
    <row r="137" spans="1:18" x14ac:dyDescent="0.25">
      <c r="A137" s="5" t="s">
        <v>115</v>
      </c>
      <c r="B137" s="19" t="s">
        <v>174</v>
      </c>
      <c r="C137" s="450" t="s">
        <v>57</v>
      </c>
      <c r="D137" s="240">
        <f>E137+G137</f>
        <v>2092</v>
      </c>
      <c r="E137" s="240">
        <v>2092</v>
      </c>
      <c r="F137" s="240">
        <v>1597</v>
      </c>
      <c r="G137" s="278"/>
      <c r="H137" s="239">
        <f>I137+K137</f>
        <v>0</v>
      </c>
      <c r="I137" s="277"/>
      <c r="J137" s="239"/>
      <c r="K137" s="239"/>
      <c r="L137" s="81">
        <f>M137+O137</f>
        <v>2092</v>
      </c>
      <c r="M137" s="81">
        <f>E137+I137</f>
        <v>2092</v>
      </c>
      <c r="N137" s="81">
        <f>F137+J137</f>
        <v>1597</v>
      </c>
      <c r="O137" s="81">
        <f>G137+K137</f>
        <v>0</v>
      </c>
      <c r="Q137" s="274"/>
      <c r="R137" s="117">
        <f>L279-R136</f>
        <v>0</v>
      </c>
    </row>
    <row r="138" spans="1:18" s="24" customFormat="1" x14ac:dyDescent="0.25">
      <c r="A138" s="83"/>
      <c r="B138" s="383" t="s">
        <v>437</v>
      </c>
      <c r="C138" s="451"/>
      <c r="D138" s="238" t="s">
        <v>189</v>
      </c>
      <c r="E138" s="238"/>
      <c r="F138" s="238"/>
      <c r="G138" s="276"/>
      <c r="H138" s="237">
        <f>I138+K138</f>
        <v>0</v>
      </c>
      <c r="I138" s="275"/>
      <c r="J138" s="237"/>
      <c r="K138" s="237"/>
      <c r="L138" s="82"/>
      <c r="M138" s="82"/>
      <c r="N138" s="82"/>
      <c r="O138" s="82"/>
      <c r="Q138" s="273"/>
      <c r="R138" s="272"/>
    </row>
    <row r="139" spans="1:18" x14ac:dyDescent="0.25">
      <c r="A139" s="5" t="s">
        <v>116</v>
      </c>
      <c r="B139" s="19" t="s">
        <v>166</v>
      </c>
      <c r="C139" s="450" t="s">
        <v>57</v>
      </c>
      <c r="D139" s="240">
        <f>E139+G139</f>
        <v>1434</v>
      </c>
      <c r="E139" s="240">
        <v>1434</v>
      </c>
      <c r="F139" s="240">
        <v>1095</v>
      </c>
      <c r="G139" s="278"/>
      <c r="H139" s="239">
        <f>I139+K139</f>
        <v>0</v>
      </c>
      <c r="I139" s="277"/>
      <c r="J139" s="239"/>
      <c r="K139" s="239"/>
      <c r="L139" s="81">
        <f>M139+O139</f>
        <v>1434</v>
      </c>
      <c r="M139" s="81">
        <f>E139+I139</f>
        <v>1434</v>
      </c>
      <c r="N139" s="81">
        <f>F139+J139</f>
        <v>1095</v>
      </c>
      <c r="O139" s="81">
        <f>G139+K139</f>
        <v>0</v>
      </c>
      <c r="Q139" s="274"/>
      <c r="R139" s="117">
        <f>L281-R138</f>
        <v>0</v>
      </c>
    </row>
    <row r="140" spans="1:18" s="24" customFormat="1" x14ac:dyDescent="0.25">
      <c r="A140" s="83"/>
      <c r="B140" s="383" t="s">
        <v>437</v>
      </c>
      <c r="C140" s="451"/>
      <c r="D140" s="238" t="s">
        <v>189</v>
      </c>
      <c r="E140" s="238"/>
      <c r="F140" s="238"/>
      <c r="G140" s="276"/>
      <c r="H140" s="237">
        <f>I140+K140</f>
        <v>0</v>
      </c>
      <c r="I140" s="275"/>
      <c r="J140" s="237"/>
      <c r="K140" s="237"/>
      <c r="L140" s="82"/>
      <c r="M140" s="82"/>
      <c r="N140" s="82"/>
      <c r="O140" s="82"/>
      <c r="Q140" s="273"/>
      <c r="R140" s="272"/>
    </row>
    <row r="141" spans="1:18" x14ac:dyDescent="0.25">
      <c r="A141" s="5" t="s">
        <v>168</v>
      </c>
      <c r="B141" s="19" t="s">
        <v>36</v>
      </c>
      <c r="C141" s="450" t="s">
        <v>57</v>
      </c>
      <c r="D141" s="240">
        <f>E141+G141</f>
        <v>1189</v>
      </c>
      <c r="E141" s="240">
        <v>1189</v>
      </c>
      <c r="F141" s="240">
        <v>908</v>
      </c>
      <c r="G141" s="278"/>
      <c r="H141" s="239">
        <f>I141+K141</f>
        <v>0</v>
      </c>
      <c r="I141" s="277"/>
      <c r="J141" s="239"/>
      <c r="K141" s="239"/>
      <c r="L141" s="81">
        <f>M141+O141</f>
        <v>1189</v>
      </c>
      <c r="M141" s="81">
        <f>E141+I141</f>
        <v>1189</v>
      </c>
      <c r="N141" s="81">
        <f>F141+J141</f>
        <v>908</v>
      </c>
      <c r="O141" s="81">
        <f>G141+K141</f>
        <v>0</v>
      </c>
      <c r="Q141" s="274"/>
      <c r="R141" s="117">
        <f>L283-R140</f>
        <v>0</v>
      </c>
    </row>
    <row r="142" spans="1:18" s="24" customFormat="1" x14ac:dyDescent="0.25">
      <c r="A142" s="83"/>
      <c r="B142" s="383" t="s">
        <v>437</v>
      </c>
      <c r="C142" s="451"/>
      <c r="D142" s="238" t="s">
        <v>189</v>
      </c>
      <c r="E142" s="238"/>
      <c r="F142" s="238"/>
      <c r="G142" s="276"/>
      <c r="H142" s="237">
        <f>I142+K142</f>
        <v>0</v>
      </c>
      <c r="I142" s="275"/>
      <c r="J142" s="237"/>
      <c r="K142" s="237"/>
      <c r="L142" s="82"/>
      <c r="M142" s="82"/>
      <c r="N142" s="82"/>
      <c r="O142" s="82"/>
      <c r="Q142" s="273"/>
      <c r="R142" s="272"/>
    </row>
    <row r="143" spans="1:18" x14ac:dyDescent="0.25">
      <c r="A143" s="5" t="s">
        <v>169</v>
      </c>
      <c r="B143" s="19" t="s">
        <v>38</v>
      </c>
      <c r="C143" s="450" t="s">
        <v>57</v>
      </c>
      <c r="D143" s="240">
        <f>E143+G143</f>
        <v>1336</v>
      </c>
      <c r="E143" s="240">
        <v>1336</v>
      </c>
      <c r="F143" s="240">
        <v>1020</v>
      </c>
      <c r="G143" s="278"/>
      <c r="H143" s="239">
        <f>I143+K143</f>
        <v>0</v>
      </c>
      <c r="I143" s="277"/>
      <c r="J143" s="239"/>
      <c r="K143" s="239"/>
      <c r="L143" s="81">
        <f>M143+O143</f>
        <v>1336</v>
      </c>
      <c r="M143" s="81">
        <f>E143+I143</f>
        <v>1336</v>
      </c>
      <c r="N143" s="81">
        <f>F143+J143</f>
        <v>1020</v>
      </c>
      <c r="O143" s="81">
        <f>G143+K143</f>
        <v>0</v>
      </c>
      <c r="Q143" s="274"/>
      <c r="R143" s="117">
        <f>L285-R142</f>
        <v>0</v>
      </c>
    </row>
    <row r="144" spans="1:18" s="24" customFormat="1" x14ac:dyDescent="0.25">
      <c r="A144" s="83"/>
      <c r="B144" s="383" t="s">
        <v>437</v>
      </c>
      <c r="C144" s="451"/>
      <c r="D144" s="238" t="s">
        <v>189</v>
      </c>
      <c r="E144" s="238"/>
      <c r="F144" s="238"/>
      <c r="G144" s="276"/>
      <c r="H144" s="237">
        <f>I144+K144</f>
        <v>0</v>
      </c>
      <c r="I144" s="275"/>
      <c r="J144" s="237"/>
      <c r="K144" s="237"/>
      <c r="L144" s="82"/>
      <c r="M144" s="82"/>
      <c r="N144" s="82"/>
      <c r="O144" s="82"/>
      <c r="Q144" s="273"/>
      <c r="R144" s="272"/>
    </row>
    <row r="145" spans="1:18" x14ac:dyDescent="0.25">
      <c r="A145" s="5" t="s">
        <v>117</v>
      </c>
      <c r="B145" s="19" t="s">
        <v>40</v>
      </c>
      <c r="C145" s="450" t="s">
        <v>57</v>
      </c>
      <c r="D145" s="240">
        <f>E145+G145</f>
        <v>1385</v>
      </c>
      <c r="E145" s="240">
        <v>1385</v>
      </c>
      <c r="F145" s="240">
        <v>1057</v>
      </c>
      <c r="G145" s="278"/>
      <c r="H145" s="239">
        <f>I145+K145</f>
        <v>0</v>
      </c>
      <c r="I145" s="277"/>
      <c r="J145" s="239"/>
      <c r="K145" s="239"/>
      <c r="L145" s="81">
        <f>M145+O145</f>
        <v>1385</v>
      </c>
      <c r="M145" s="81">
        <f>E145+I145</f>
        <v>1385</v>
      </c>
      <c r="N145" s="81">
        <f>F145+J145</f>
        <v>1057</v>
      </c>
      <c r="O145" s="81">
        <f>G145+K145</f>
        <v>0</v>
      </c>
      <c r="Q145" s="274"/>
      <c r="R145" s="117">
        <f>L287-R144</f>
        <v>0</v>
      </c>
    </row>
    <row r="146" spans="1:18" s="24" customFormat="1" x14ac:dyDescent="0.25">
      <c r="A146" s="83"/>
      <c r="B146" s="383" t="s">
        <v>437</v>
      </c>
      <c r="C146" s="451"/>
      <c r="D146" s="238" t="s">
        <v>189</v>
      </c>
      <c r="E146" s="238"/>
      <c r="F146" s="238"/>
      <c r="G146" s="276"/>
      <c r="H146" s="237">
        <f>I146+K146</f>
        <v>0</v>
      </c>
      <c r="I146" s="275"/>
      <c r="J146" s="237"/>
      <c r="K146" s="237"/>
      <c r="L146" s="82"/>
      <c r="M146" s="82"/>
      <c r="N146" s="82"/>
      <c r="O146" s="82"/>
      <c r="Q146" s="273"/>
      <c r="R146" s="272"/>
    </row>
    <row r="147" spans="1:18" x14ac:dyDescent="0.25">
      <c r="A147" s="5" t="s">
        <v>170</v>
      </c>
      <c r="B147" s="19" t="s">
        <v>39</v>
      </c>
      <c r="C147" s="450" t="s">
        <v>57</v>
      </c>
      <c r="D147" s="240">
        <f>E147+G147</f>
        <v>1336</v>
      </c>
      <c r="E147" s="240">
        <v>1336</v>
      </c>
      <c r="F147" s="240">
        <v>1020</v>
      </c>
      <c r="G147" s="278"/>
      <c r="H147" s="239">
        <f>I147+K147</f>
        <v>0</v>
      </c>
      <c r="I147" s="277"/>
      <c r="J147" s="239"/>
      <c r="K147" s="239"/>
      <c r="L147" s="81">
        <f>M147+O147</f>
        <v>1336</v>
      </c>
      <c r="M147" s="81">
        <f>E147+I147</f>
        <v>1336</v>
      </c>
      <c r="N147" s="81">
        <f>F147+J147</f>
        <v>1020</v>
      </c>
      <c r="O147" s="81">
        <f>G147+K147</f>
        <v>0</v>
      </c>
      <c r="Q147" s="274"/>
      <c r="R147" s="117">
        <f>L289-R146</f>
        <v>0</v>
      </c>
    </row>
    <row r="148" spans="1:18" s="24" customFormat="1" x14ac:dyDescent="0.25">
      <c r="A148" s="83"/>
      <c r="B148" s="383" t="s">
        <v>437</v>
      </c>
      <c r="C148" s="451"/>
      <c r="D148" s="238" t="s">
        <v>189</v>
      </c>
      <c r="E148" s="238"/>
      <c r="F148" s="238"/>
      <c r="G148" s="276"/>
      <c r="H148" s="237">
        <f>I148+K148</f>
        <v>0</v>
      </c>
      <c r="I148" s="275"/>
      <c r="J148" s="237"/>
      <c r="K148" s="237"/>
      <c r="L148" s="82"/>
      <c r="M148" s="82"/>
      <c r="N148" s="82"/>
      <c r="O148" s="82"/>
      <c r="Q148" s="273"/>
      <c r="R148" s="272"/>
    </row>
    <row r="149" spans="1:18" x14ac:dyDescent="0.25">
      <c r="A149" s="5" t="s">
        <v>171</v>
      </c>
      <c r="B149" s="19" t="s">
        <v>37</v>
      </c>
      <c r="C149" s="450" t="s">
        <v>57</v>
      </c>
      <c r="D149" s="240">
        <f>E149+G149</f>
        <v>1336</v>
      </c>
      <c r="E149" s="240">
        <v>1336</v>
      </c>
      <c r="F149" s="240">
        <v>1020</v>
      </c>
      <c r="G149" s="278"/>
      <c r="H149" s="239">
        <f>I149+K149</f>
        <v>0</v>
      </c>
      <c r="I149" s="277"/>
      <c r="J149" s="239"/>
      <c r="K149" s="239"/>
      <c r="L149" s="81">
        <f>M149+O149</f>
        <v>1336</v>
      </c>
      <c r="M149" s="81">
        <f>E149+I149</f>
        <v>1336</v>
      </c>
      <c r="N149" s="81">
        <f>F149+J149</f>
        <v>1020</v>
      </c>
      <c r="O149" s="81">
        <f>G149+K149</f>
        <v>0</v>
      </c>
      <c r="Q149" s="274"/>
      <c r="R149" s="117">
        <f>L291-R148</f>
        <v>0</v>
      </c>
    </row>
    <row r="150" spans="1:18" s="24" customFormat="1" x14ac:dyDescent="0.25">
      <c r="A150" s="66"/>
      <c r="B150" s="383" t="s">
        <v>437</v>
      </c>
      <c r="C150" s="451"/>
      <c r="D150" s="238" t="s">
        <v>189</v>
      </c>
      <c r="E150" s="238"/>
      <c r="F150" s="238"/>
      <c r="G150" s="276"/>
      <c r="H150" s="237">
        <f>I150+K150</f>
        <v>0</v>
      </c>
      <c r="I150" s="275"/>
      <c r="J150" s="237"/>
      <c r="K150" s="237"/>
      <c r="L150" s="82"/>
      <c r="M150" s="82"/>
      <c r="N150" s="82"/>
      <c r="O150" s="82"/>
      <c r="Q150" s="273"/>
      <c r="R150" s="272"/>
    </row>
    <row r="151" spans="1:18" x14ac:dyDescent="0.25">
      <c r="A151" s="5" t="s">
        <v>118</v>
      </c>
      <c r="B151" s="19" t="s">
        <v>490</v>
      </c>
      <c r="C151" s="450" t="s">
        <v>57</v>
      </c>
      <c r="D151" s="240">
        <f>E151+G151</f>
        <v>860</v>
      </c>
      <c r="E151" s="240">
        <v>860</v>
      </c>
      <c r="F151" s="240">
        <v>657</v>
      </c>
      <c r="G151" s="278"/>
      <c r="H151" s="239">
        <f>I151+K151</f>
        <v>0</v>
      </c>
      <c r="I151" s="277"/>
      <c r="J151" s="239"/>
      <c r="K151" s="239"/>
      <c r="L151" s="81">
        <f>M151+O151</f>
        <v>860</v>
      </c>
      <c r="M151" s="81">
        <f>E151+I151</f>
        <v>860</v>
      </c>
      <c r="N151" s="81">
        <f>F151+J151</f>
        <v>657</v>
      </c>
      <c r="O151" s="81">
        <f>G151+K151</f>
        <v>0</v>
      </c>
      <c r="Q151" s="274"/>
      <c r="R151" s="117">
        <f>L293-R150</f>
        <v>0</v>
      </c>
    </row>
    <row r="152" spans="1:18" s="24" customFormat="1" x14ac:dyDescent="0.25">
      <c r="A152" s="83"/>
      <c r="B152" s="383" t="s">
        <v>437</v>
      </c>
      <c r="C152" s="451"/>
      <c r="D152" s="238" t="s">
        <v>189</v>
      </c>
      <c r="E152" s="238"/>
      <c r="F152" s="238"/>
      <c r="G152" s="276"/>
      <c r="H152" s="237">
        <f>I152+K152</f>
        <v>0</v>
      </c>
      <c r="I152" s="275"/>
      <c r="J152" s="237"/>
      <c r="K152" s="237"/>
      <c r="L152" s="82"/>
      <c r="M152" s="82"/>
      <c r="N152" s="82"/>
      <c r="O152" s="82"/>
      <c r="Q152" s="273"/>
      <c r="R152" s="272"/>
    </row>
    <row r="153" spans="1:18" x14ac:dyDescent="0.25">
      <c r="A153" s="5" t="s">
        <v>119</v>
      </c>
      <c r="B153" s="6" t="s">
        <v>489</v>
      </c>
      <c r="C153" s="450" t="s">
        <v>57</v>
      </c>
      <c r="D153" s="240">
        <f>E153+G153</f>
        <v>1405</v>
      </c>
      <c r="E153" s="240">
        <v>1405</v>
      </c>
      <c r="F153" s="240">
        <v>1073</v>
      </c>
      <c r="G153" s="278"/>
      <c r="H153" s="239">
        <f>I153+K153</f>
        <v>0</v>
      </c>
      <c r="I153" s="277"/>
      <c r="J153" s="239"/>
      <c r="K153" s="239"/>
      <c r="L153" s="81">
        <f>M153+O153</f>
        <v>1405</v>
      </c>
      <c r="M153" s="81">
        <f>E153+I153</f>
        <v>1405</v>
      </c>
      <c r="N153" s="81">
        <f>F153+J153</f>
        <v>1073</v>
      </c>
      <c r="O153" s="81">
        <f>G153+K153</f>
        <v>0</v>
      </c>
      <c r="Q153" s="274"/>
      <c r="R153" s="117">
        <f>L295-R152</f>
        <v>0</v>
      </c>
    </row>
    <row r="154" spans="1:18" s="24" customFormat="1" x14ac:dyDescent="0.25">
      <c r="A154" s="83"/>
      <c r="B154" s="317" t="s">
        <v>437</v>
      </c>
      <c r="C154" s="451"/>
      <c r="D154" s="238" t="s">
        <v>189</v>
      </c>
      <c r="E154" s="238"/>
      <c r="F154" s="238"/>
      <c r="G154" s="276"/>
      <c r="H154" s="237">
        <f>I154+K154</f>
        <v>0</v>
      </c>
      <c r="I154" s="275"/>
      <c r="J154" s="237"/>
      <c r="K154" s="237"/>
      <c r="L154" s="82"/>
      <c r="M154" s="82"/>
      <c r="N154" s="82"/>
      <c r="O154" s="82"/>
      <c r="Q154" s="273"/>
      <c r="R154" s="272"/>
    </row>
    <row r="155" spans="1:18" x14ac:dyDescent="0.25">
      <c r="A155" s="5" t="s">
        <v>120</v>
      </c>
      <c r="B155" s="19" t="s">
        <v>55</v>
      </c>
      <c r="C155" s="378"/>
      <c r="D155" s="280">
        <f>E155+G155</f>
        <v>378</v>
      </c>
      <c r="E155" s="280">
        <f>E156+E157</f>
        <v>378</v>
      </c>
      <c r="F155" s="280">
        <f>F156+F157</f>
        <v>288</v>
      </c>
      <c r="G155" s="280">
        <f>G156+G157</f>
        <v>0</v>
      </c>
      <c r="H155" s="279">
        <f>I155+K155</f>
        <v>0</v>
      </c>
      <c r="I155" s="279">
        <f>I156+I157</f>
        <v>0</v>
      </c>
      <c r="J155" s="279">
        <f>J156+J157</f>
        <v>0</v>
      </c>
      <c r="K155" s="279">
        <f>K156+K157</f>
        <v>0</v>
      </c>
      <c r="L155" s="148">
        <f>M155+O155</f>
        <v>378</v>
      </c>
      <c r="M155" s="148">
        <f>E155+I155</f>
        <v>378</v>
      </c>
      <c r="N155" s="148">
        <f>F155+J155</f>
        <v>288</v>
      </c>
      <c r="O155" s="148">
        <f>G155+K155</f>
        <v>0</v>
      </c>
      <c r="Q155" s="274"/>
      <c r="R155" s="117">
        <f>L297-R154</f>
        <v>0</v>
      </c>
    </row>
    <row r="156" spans="1:18" s="24" customFormat="1" x14ac:dyDescent="0.25">
      <c r="A156" s="11"/>
      <c r="B156" s="382" t="s">
        <v>437</v>
      </c>
      <c r="C156" s="378" t="s">
        <v>57</v>
      </c>
      <c r="D156" s="240">
        <f>E156+G156</f>
        <v>197</v>
      </c>
      <c r="E156" s="240">
        <v>197</v>
      </c>
      <c r="F156" s="240">
        <v>150</v>
      </c>
      <c r="G156" s="278"/>
      <c r="H156" s="239">
        <f>I156+K156</f>
        <v>0</v>
      </c>
      <c r="I156" s="277"/>
      <c r="J156" s="239"/>
      <c r="K156" s="239"/>
      <c r="L156" s="81">
        <f>M156+O156</f>
        <v>197</v>
      </c>
      <c r="M156" s="81">
        <f>E156+I156</f>
        <v>197</v>
      </c>
      <c r="N156" s="81">
        <f>F156+J156</f>
        <v>150</v>
      </c>
      <c r="O156" s="81">
        <f>G156+K156</f>
        <v>0</v>
      </c>
      <c r="Q156" s="273"/>
      <c r="R156" s="272"/>
    </row>
    <row r="157" spans="1:18" s="24" customFormat="1" ht="25.5" x14ac:dyDescent="0.25">
      <c r="A157" s="11"/>
      <c r="B157" s="315" t="s">
        <v>438</v>
      </c>
      <c r="C157" s="378" t="s">
        <v>57</v>
      </c>
      <c r="D157" s="240">
        <f>E157+G157</f>
        <v>181</v>
      </c>
      <c r="E157" s="240">
        <v>181</v>
      </c>
      <c r="F157" s="240">
        <v>138</v>
      </c>
      <c r="G157" s="278"/>
      <c r="H157" s="239">
        <f>I157+K157</f>
        <v>0</v>
      </c>
      <c r="I157" s="277"/>
      <c r="J157" s="239"/>
      <c r="K157" s="239"/>
      <c r="L157" s="81">
        <f>M157+O157</f>
        <v>181</v>
      </c>
      <c r="M157" s="81">
        <f>E157+I157</f>
        <v>181</v>
      </c>
      <c r="N157" s="81">
        <f>F157+J157</f>
        <v>138</v>
      </c>
      <c r="O157" s="81">
        <f>G157+K157</f>
        <v>0</v>
      </c>
      <c r="Q157" s="273"/>
      <c r="R157" s="272"/>
    </row>
    <row r="158" spans="1:18" x14ac:dyDescent="0.25">
      <c r="A158" s="5" t="s">
        <v>121</v>
      </c>
      <c r="B158" s="12" t="s">
        <v>54</v>
      </c>
      <c r="C158" s="282"/>
      <c r="D158" s="280">
        <f>E158+G158</f>
        <v>1051</v>
      </c>
      <c r="E158" s="280">
        <f>E159+E160</f>
        <v>1051</v>
      </c>
      <c r="F158" s="280">
        <f>F159+F160</f>
        <v>802</v>
      </c>
      <c r="G158" s="280">
        <f>G159+G160</f>
        <v>0</v>
      </c>
      <c r="H158" s="279">
        <f>I158+K158</f>
        <v>0</v>
      </c>
      <c r="I158" s="279">
        <f>I159+I160</f>
        <v>0</v>
      </c>
      <c r="J158" s="279">
        <f>J159+J160</f>
        <v>0</v>
      </c>
      <c r="K158" s="279">
        <f>K159+K160</f>
        <v>0</v>
      </c>
      <c r="L158" s="148">
        <f>M158+O158</f>
        <v>1051</v>
      </c>
      <c r="M158" s="148">
        <f>E158+I158</f>
        <v>1051</v>
      </c>
      <c r="N158" s="148">
        <f>F158+J158</f>
        <v>802</v>
      </c>
      <c r="O158" s="148">
        <f>G158+K158</f>
        <v>0</v>
      </c>
      <c r="Q158" s="274"/>
      <c r="R158" s="117">
        <f>L299-R156</f>
        <v>0</v>
      </c>
    </row>
    <row r="159" spans="1:18" s="24" customFormat="1" x14ac:dyDescent="0.25">
      <c r="A159" s="11"/>
      <c r="B159" s="312" t="s">
        <v>437</v>
      </c>
      <c r="C159" s="378" t="s">
        <v>57</v>
      </c>
      <c r="D159" s="240">
        <f>E159+G159</f>
        <v>688</v>
      </c>
      <c r="E159" s="240">
        <v>688</v>
      </c>
      <c r="F159" s="240">
        <v>525</v>
      </c>
      <c r="G159" s="278"/>
      <c r="H159" s="239">
        <f>I159+K159</f>
        <v>0</v>
      </c>
      <c r="I159" s="277"/>
      <c r="J159" s="239"/>
      <c r="K159" s="239"/>
      <c r="L159" s="81">
        <f>M159+O159</f>
        <v>688</v>
      </c>
      <c r="M159" s="81">
        <f>E159+I159</f>
        <v>688</v>
      </c>
      <c r="N159" s="81">
        <f>F159+J159</f>
        <v>525</v>
      </c>
      <c r="O159" s="81">
        <f>G159+K159</f>
        <v>0</v>
      </c>
      <c r="Q159" s="273"/>
      <c r="R159" s="272"/>
    </row>
    <row r="160" spans="1:18" s="24" customFormat="1" ht="25.5" x14ac:dyDescent="0.25">
      <c r="A160" s="83"/>
      <c r="B160" s="315" t="s">
        <v>438</v>
      </c>
      <c r="C160" s="378" t="s">
        <v>57</v>
      </c>
      <c r="D160" s="240">
        <f>E160+G160</f>
        <v>363</v>
      </c>
      <c r="E160" s="240">
        <v>363</v>
      </c>
      <c r="F160" s="240">
        <v>277</v>
      </c>
      <c r="G160" s="278"/>
      <c r="H160" s="239">
        <f>I160+K160</f>
        <v>0</v>
      </c>
      <c r="I160" s="277"/>
      <c r="J160" s="239"/>
      <c r="K160" s="239"/>
      <c r="L160" s="81">
        <f>M160+O160</f>
        <v>363</v>
      </c>
      <c r="M160" s="81">
        <f>E160+I160</f>
        <v>363</v>
      </c>
      <c r="N160" s="81">
        <f>F160+J160</f>
        <v>277</v>
      </c>
      <c r="O160" s="81">
        <f>G160+K160</f>
        <v>0</v>
      </c>
      <c r="Q160" s="273"/>
      <c r="R160" s="272"/>
    </row>
    <row r="161" spans="1:18" x14ac:dyDescent="0.25">
      <c r="A161" s="11" t="s">
        <v>122</v>
      </c>
      <c r="B161" s="16" t="s">
        <v>72</v>
      </c>
      <c r="C161" s="450" t="s">
        <v>57</v>
      </c>
      <c r="D161" s="240">
        <f>E161+G161</f>
        <v>246</v>
      </c>
      <c r="E161" s="240">
        <v>246</v>
      </c>
      <c r="F161" s="240">
        <v>188</v>
      </c>
      <c r="G161" s="278"/>
      <c r="H161" s="239">
        <f>I161+K161</f>
        <v>0</v>
      </c>
      <c r="I161" s="277"/>
      <c r="J161" s="239"/>
      <c r="K161" s="239"/>
      <c r="L161" s="81">
        <f>M161+O161</f>
        <v>246</v>
      </c>
      <c r="M161" s="81">
        <f>E161+I161</f>
        <v>246</v>
      </c>
      <c r="N161" s="81">
        <f>F161+J161</f>
        <v>188</v>
      </c>
      <c r="O161" s="81">
        <f>G161+K161</f>
        <v>0</v>
      </c>
      <c r="Q161" s="274"/>
      <c r="R161" s="117">
        <f>L301-R159</f>
        <v>0</v>
      </c>
    </row>
    <row r="162" spans="1:18" s="24" customFormat="1" x14ac:dyDescent="0.25">
      <c r="A162" s="83"/>
      <c r="B162" s="382" t="s">
        <v>437</v>
      </c>
      <c r="C162" s="451"/>
      <c r="D162" s="238" t="s">
        <v>189</v>
      </c>
      <c r="E162" s="238"/>
      <c r="F162" s="238"/>
      <c r="G162" s="276"/>
      <c r="H162" s="237">
        <f>I162+K162</f>
        <v>0</v>
      </c>
      <c r="I162" s="275"/>
      <c r="J162" s="237"/>
      <c r="K162" s="237"/>
      <c r="L162" s="82"/>
      <c r="M162" s="82"/>
      <c r="N162" s="82"/>
      <c r="O162" s="82"/>
      <c r="Q162" s="273"/>
      <c r="R162" s="272"/>
    </row>
    <row r="163" spans="1:18" x14ac:dyDescent="0.25">
      <c r="A163" s="48" t="s">
        <v>180</v>
      </c>
      <c r="B163" s="19" t="s">
        <v>182</v>
      </c>
      <c r="C163" s="378"/>
      <c r="D163" s="280">
        <f>E163+G163</f>
        <v>164529</v>
      </c>
      <c r="E163" s="280">
        <f>E164+E165</f>
        <v>164529</v>
      </c>
      <c r="F163" s="280">
        <f>F164+F165</f>
        <v>106508</v>
      </c>
      <c r="G163" s="280">
        <f>G164+G165</f>
        <v>0</v>
      </c>
      <c r="H163" s="279">
        <f>I163+K163</f>
        <v>0</v>
      </c>
      <c r="I163" s="279">
        <f>I164+I165</f>
        <v>0</v>
      </c>
      <c r="J163" s="279">
        <f>J164+J165</f>
        <v>2351</v>
      </c>
      <c r="K163" s="279">
        <f>K164+K165</f>
        <v>0</v>
      </c>
      <c r="L163" s="148">
        <f>M163+O163</f>
        <v>164529</v>
      </c>
      <c r="M163" s="148">
        <f>E163+I163</f>
        <v>164529</v>
      </c>
      <c r="N163" s="148">
        <f>F163+J163</f>
        <v>108859</v>
      </c>
      <c r="O163" s="148">
        <f>G163+K163</f>
        <v>0</v>
      </c>
      <c r="Q163" s="274"/>
      <c r="R163" s="117"/>
    </row>
    <row r="164" spans="1:18" x14ac:dyDescent="0.25">
      <c r="A164" s="66"/>
      <c r="B164" s="382" t="s">
        <v>437</v>
      </c>
      <c r="C164" s="378" t="s">
        <v>57</v>
      </c>
      <c r="D164" s="240">
        <f>E164+G164</f>
        <v>326</v>
      </c>
      <c r="E164" s="240">
        <v>326</v>
      </c>
      <c r="F164" s="240">
        <v>249</v>
      </c>
      <c r="G164" s="278"/>
      <c r="H164" s="239">
        <f>I164+K164</f>
        <v>0</v>
      </c>
      <c r="I164" s="277"/>
      <c r="J164" s="239"/>
      <c r="K164" s="239"/>
      <c r="L164" s="81">
        <f>M164+O164</f>
        <v>326</v>
      </c>
      <c r="M164" s="81">
        <f>E164+I164</f>
        <v>326</v>
      </c>
      <c r="N164" s="81">
        <f>F164+J164</f>
        <v>249</v>
      </c>
      <c r="O164" s="81">
        <f>G164+K164</f>
        <v>0</v>
      </c>
      <c r="Q164" s="274"/>
      <c r="R164" s="117"/>
    </row>
    <row r="165" spans="1:18" s="24" customFormat="1" ht="51.75" x14ac:dyDescent="0.25">
      <c r="A165" s="79"/>
      <c r="B165" s="351" t="s">
        <v>435</v>
      </c>
      <c r="C165" s="378" t="s">
        <v>57</v>
      </c>
      <c r="D165" s="240">
        <f>E165+G165</f>
        <v>164203</v>
      </c>
      <c r="E165" s="240">
        <v>164203</v>
      </c>
      <c r="F165" s="240">
        <v>106259</v>
      </c>
      <c r="G165" s="240">
        <f>G167</f>
        <v>0</v>
      </c>
      <c r="H165" s="239">
        <f>I165+K165</f>
        <v>0</v>
      </c>
      <c r="I165" s="239"/>
      <c r="J165" s="239">
        <v>2351</v>
      </c>
      <c r="K165" s="239"/>
      <c r="L165" s="81">
        <f>M165+O165</f>
        <v>164203</v>
      </c>
      <c r="M165" s="81">
        <f>E165+I165</f>
        <v>164203</v>
      </c>
      <c r="N165" s="81">
        <f>F165+J165</f>
        <v>108610</v>
      </c>
      <c r="O165" s="81">
        <f>G165+K165</f>
        <v>0</v>
      </c>
      <c r="Q165" s="273"/>
      <c r="R165" s="272"/>
    </row>
    <row r="166" spans="1:18" s="24" customFormat="1" x14ac:dyDescent="0.25">
      <c r="A166" s="5" t="s">
        <v>123</v>
      </c>
      <c r="B166" s="47" t="s">
        <v>183</v>
      </c>
      <c r="C166" s="450" t="s">
        <v>57</v>
      </c>
      <c r="D166" s="240">
        <f>E166+G166</f>
        <v>250115</v>
      </c>
      <c r="E166" s="240">
        <v>250115</v>
      </c>
      <c r="F166" s="240">
        <v>145028</v>
      </c>
      <c r="G166" s="240">
        <f>G167</f>
        <v>0</v>
      </c>
      <c r="H166" s="239">
        <f>I166+K166</f>
        <v>0</v>
      </c>
      <c r="I166" s="239"/>
      <c r="J166" s="239">
        <v>-2500</v>
      </c>
      <c r="K166" s="239"/>
      <c r="L166" s="81">
        <f>M166+O166</f>
        <v>250115</v>
      </c>
      <c r="M166" s="81">
        <f>E166+I166</f>
        <v>250115</v>
      </c>
      <c r="N166" s="81">
        <f>F166+J166</f>
        <v>142528</v>
      </c>
      <c r="O166" s="81">
        <f>G166+K166</f>
        <v>0</v>
      </c>
      <c r="Q166" s="2"/>
      <c r="R166" s="2"/>
    </row>
    <row r="167" spans="1:18" ht="51.75" x14ac:dyDescent="0.25">
      <c r="A167" s="83"/>
      <c r="B167" s="351" t="s">
        <v>435</v>
      </c>
      <c r="C167" s="451"/>
      <c r="D167" s="238"/>
      <c r="E167" s="238"/>
      <c r="F167" s="238"/>
      <c r="G167" s="238"/>
      <c r="H167" s="237"/>
      <c r="I167" s="237"/>
      <c r="J167" s="237"/>
      <c r="K167" s="237"/>
      <c r="L167" s="82"/>
      <c r="M167" s="82"/>
      <c r="N167" s="82"/>
      <c r="O167" s="82"/>
      <c r="R167" s="114"/>
    </row>
    <row r="168" spans="1:18" x14ac:dyDescent="0.25">
      <c r="A168" s="61" t="s">
        <v>124</v>
      </c>
      <c r="B168" s="84" t="s">
        <v>193</v>
      </c>
      <c r="C168" s="353"/>
      <c r="D168" s="271">
        <f>D84+D87+D90+D92+D95+D98+D100+D103+D105+D108+D111+D114+D116+D119+D121+D123+D125+D129+D131+D135+D137+D139+D141+D143+D145+D147+D149+D151+D153+D155+D158+D161+D163+D166+D127+D133</f>
        <v>1692772</v>
      </c>
      <c r="E168" s="271">
        <f>E84+E87+E90+E92+E95+E98+E100+E103+E105+E108+E111+E114+E116+E119+E121+E123+E125+E129+E131+E135+E137+E139+E141+E143+E145+E147+E149+E151+E153+E155+E158+E161+E163+E166+E127+E133</f>
        <v>505330</v>
      </c>
      <c r="F168" s="271">
        <f>F84+F87+F90+F92+F95+F98+F100+F103+F105+F108+F111+F114+F116+F119+F121+F123+F125+F129+F131+F135+F137+F139+F141+F143+F145+F147+F149+F151+F153+F155+F158+F161+F163+F166+F127+F133</f>
        <v>320772</v>
      </c>
      <c r="G168" s="271">
        <f>G84+G87+G90+G92+G95+G98+G100+G103+G105+G108+G111+G114+G116+G119+G121+G123+G125+G129+G131+G135+G137+G139+G141+G143+G145+G147+G149+G151+G153+G155+G158+G161+G163+G166+G127+G133</f>
        <v>1187442</v>
      </c>
      <c r="H168" s="270">
        <f>H84+H87+H90+H92+H95+H98+H100+H103+H105+H108+H111+H114+H116+H119+H121+H123+H125+H129+H131+H135+H137+H139+H141+H143+H145+H147+H149+H151+H153+H155+H158+H161+H163+H166+H127+H133</f>
        <v>0</v>
      </c>
      <c r="I168" s="270">
        <f>I84+I87+I90+I92+I95+I98+I100+I103+I105+I108+I111+I114+I116+I119+I121+I123+I125+I129+I131+I135+I137+I139+I141+I143+I145+I147+I149+I151+I153+I155+I158+I161+I163+I166+I127+I133</f>
        <v>0</v>
      </c>
      <c r="J168" s="270">
        <f>J84+J87+J90+J92+J95+J98+J100+J103+J105+J108+J111+J114+J116+J119+J121+J123+J125+J129+J131+J135+J137+J139+J141+J143+J145+J147+J149+J151+J153+J155+J158+J161+J163+J166+J127+J133</f>
        <v>-149</v>
      </c>
      <c r="K168" s="270">
        <f>K84+K87+K90+K92+K95+K98+K100+K103+K105+K108+K111+K114+K116+K119+K121+K123+K125+K129+K131+K135+K137+K139+K141+K143+K145+K147+K149+K151+K153+K155+K158+K161+K163+K166+K127+K133</f>
        <v>0</v>
      </c>
      <c r="L168" s="84">
        <f>L84+L87+L90+L92+L95+L98+L100+L103+L105+L108+L111+L114+L116+L119+L121+L123+L125+L129+L131+L135+L137+L139+L141+L143+L145+L147+L149+L151+L153+L155+L158+L161+L163+L166+L127+L133</f>
        <v>1692772</v>
      </c>
      <c r="M168" s="84">
        <f>M84+M87+M90+M92+M95+M98+M100+M103+M105+M108+M111+M114+M116+M119+M121+M123+M125+M129+M131+M135+M137+M139+M141+M143+M145+M147+M149+M151+M153+M155+M158+M161+M163+M166+M127+M133</f>
        <v>505330</v>
      </c>
      <c r="N168" s="84">
        <f>N84+N87+N90+N92+N95+N98+N100+N103+N105+N108+N111+N114+N116+N119+N121+N123+N125+N129+N131+N135+N137+N139+N141+N143+N145+N147+N149+N151+N153+N155+N158+N161+N163+N166+N127+N133</f>
        <v>320623</v>
      </c>
      <c r="O168" s="84">
        <f>O84+O87+O90+O92+O95+O98+O100+O103+O105+O108+O111+O114+O116+O119+O121+O123+O125+O129+O131+O135+O137+O139+O141+O143+O145+O147+O149+O151+O153+O155+O158+O161+O163+O166+O127+O133</f>
        <v>1187442</v>
      </c>
    </row>
    <row r="169" spans="1:18" x14ac:dyDescent="0.25">
      <c r="A169" s="5" t="s">
        <v>125</v>
      </c>
      <c r="B169" s="479" t="s">
        <v>197</v>
      </c>
      <c r="C169" s="479"/>
      <c r="D169" s="479"/>
      <c r="E169" s="479"/>
      <c r="F169" s="479"/>
      <c r="G169" s="479"/>
      <c r="H169" s="479"/>
      <c r="I169" s="479"/>
      <c r="J169" s="479"/>
      <c r="K169" s="479"/>
      <c r="L169" s="479"/>
      <c r="M169" s="479"/>
      <c r="N169" s="479"/>
      <c r="O169" s="479"/>
      <c r="Q169" s="274"/>
      <c r="R169" s="117"/>
    </row>
    <row r="170" spans="1:18" x14ac:dyDescent="0.25">
      <c r="A170" s="5" t="s">
        <v>126</v>
      </c>
      <c r="B170" s="19" t="s">
        <v>20</v>
      </c>
      <c r="C170" s="474" t="s">
        <v>25</v>
      </c>
      <c r="D170" s="240">
        <f>E170+G170</f>
        <v>1650</v>
      </c>
      <c r="E170" s="240">
        <v>1650</v>
      </c>
      <c r="F170" s="240"/>
      <c r="G170" s="240"/>
      <c r="H170" s="239">
        <f>I170+K170</f>
        <v>0</v>
      </c>
      <c r="I170" s="239"/>
      <c r="J170" s="239"/>
      <c r="K170" s="239"/>
      <c r="L170" s="81">
        <f>M170+O170</f>
        <v>1650</v>
      </c>
      <c r="M170" s="81">
        <f>E170+I170</f>
        <v>1650</v>
      </c>
      <c r="N170" s="81">
        <f>F170+J170</f>
        <v>0</v>
      </c>
      <c r="O170" s="81">
        <f>G170+K170</f>
        <v>0</v>
      </c>
      <c r="Q170" s="274"/>
      <c r="R170" s="117"/>
    </row>
    <row r="171" spans="1:18" x14ac:dyDescent="0.25">
      <c r="A171" s="83"/>
      <c r="B171" s="382" t="s">
        <v>437</v>
      </c>
      <c r="C171" s="475"/>
      <c r="D171" s="238"/>
      <c r="E171" s="238"/>
      <c r="F171" s="238"/>
      <c r="G171" s="238"/>
      <c r="H171" s="237"/>
      <c r="I171" s="237"/>
      <c r="J171" s="237"/>
      <c r="K171" s="237"/>
      <c r="L171" s="82"/>
      <c r="M171" s="82"/>
      <c r="N171" s="82"/>
      <c r="O171" s="82"/>
      <c r="Q171" s="274"/>
      <c r="R171" s="117"/>
    </row>
    <row r="172" spans="1:18" x14ac:dyDescent="0.25">
      <c r="A172" s="61" t="s">
        <v>127</v>
      </c>
      <c r="B172" s="1" t="s">
        <v>192</v>
      </c>
      <c r="C172" s="353"/>
      <c r="D172" s="271">
        <f>D170</f>
        <v>1650</v>
      </c>
      <c r="E172" s="271">
        <f>E170</f>
        <v>1650</v>
      </c>
      <c r="F172" s="271">
        <f>F170</f>
        <v>0</v>
      </c>
      <c r="G172" s="271">
        <f>G170</f>
        <v>0</v>
      </c>
      <c r="H172" s="270">
        <f>H170</f>
        <v>0</v>
      </c>
      <c r="I172" s="270">
        <f>I170</f>
        <v>0</v>
      </c>
      <c r="J172" s="270">
        <f>J170</f>
        <v>0</v>
      </c>
      <c r="K172" s="270">
        <f>K170</f>
        <v>0</v>
      </c>
      <c r="L172" s="84">
        <f>L170</f>
        <v>1650</v>
      </c>
      <c r="M172" s="84">
        <f>M170</f>
        <v>1650</v>
      </c>
      <c r="N172" s="84">
        <f>N170</f>
        <v>0</v>
      </c>
      <c r="O172" s="84">
        <f>O170</f>
        <v>0</v>
      </c>
      <c r="Q172" s="274"/>
      <c r="R172" s="114"/>
    </row>
    <row r="173" spans="1:18" x14ac:dyDescent="0.25">
      <c r="A173" s="5" t="s">
        <v>176</v>
      </c>
      <c r="B173" s="479" t="s">
        <v>73</v>
      </c>
      <c r="C173" s="479"/>
      <c r="D173" s="479"/>
      <c r="E173" s="479"/>
      <c r="F173" s="479"/>
      <c r="G173" s="479"/>
      <c r="H173" s="479"/>
      <c r="I173" s="479"/>
      <c r="J173" s="479"/>
      <c r="K173" s="479"/>
      <c r="L173" s="479"/>
      <c r="M173" s="479"/>
      <c r="N173" s="479"/>
      <c r="O173" s="479"/>
    </row>
    <row r="174" spans="1:18" ht="19.5" customHeight="1" x14ac:dyDescent="0.25">
      <c r="A174" s="5" t="s">
        <v>128</v>
      </c>
      <c r="B174" s="19" t="s">
        <v>20</v>
      </c>
      <c r="C174" s="378"/>
      <c r="D174" s="280">
        <f>E174+G174</f>
        <v>231794</v>
      </c>
      <c r="E174" s="280">
        <f>E175+E176</f>
        <v>98</v>
      </c>
      <c r="F174" s="280">
        <f>F175+F176</f>
        <v>0</v>
      </c>
      <c r="G174" s="280">
        <f>G175+G176</f>
        <v>231696</v>
      </c>
      <c r="H174" s="279">
        <f>I174+K174</f>
        <v>0</v>
      </c>
      <c r="I174" s="279">
        <f>I175+I176</f>
        <v>0</v>
      </c>
      <c r="J174" s="279">
        <f>J175+J176</f>
        <v>0</v>
      </c>
      <c r="K174" s="279">
        <f>K175+K176</f>
        <v>0</v>
      </c>
      <c r="L174" s="148">
        <f>M174+O174</f>
        <v>231794</v>
      </c>
      <c r="M174" s="148">
        <f>E174+I174</f>
        <v>98</v>
      </c>
      <c r="N174" s="148">
        <f>F174+J174</f>
        <v>0</v>
      </c>
      <c r="O174" s="148">
        <f>G174+K174</f>
        <v>231696</v>
      </c>
    </row>
    <row r="175" spans="1:18" x14ac:dyDescent="0.25">
      <c r="A175" s="11"/>
      <c r="B175" s="382" t="s">
        <v>437</v>
      </c>
      <c r="C175" s="316" t="s">
        <v>32</v>
      </c>
      <c r="D175" s="240">
        <f>E175+G175</f>
        <v>98</v>
      </c>
      <c r="E175" s="240">
        <v>98</v>
      </c>
      <c r="F175" s="240"/>
      <c r="G175" s="278"/>
      <c r="H175" s="239">
        <f>I175+K175</f>
        <v>0</v>
      </c>
      <c r="I175" s="277"/>
      <c r="J175" s="239"/>
      <c r="K175" s="239"/>
      <c r="L175" s="81">
        <f>M175+O175</f>
        <v>98</v>
      </c>
      <c r="M175" s="81">
        <f>E175+I175</f>
        <v>98</v>
      </c>
      <c r="N175" s="81">
        <f>F175+J175</f>
        <v>0</v>
      </c>
      <c r="O175" s="81">
        <f>G175+K175</f>
        <v>0</v>
      </c>
    </row>
    <row r="176" spans="1:18" ht="26.25" x14ac:dyDescent="0.25">
      <c r="A176" s="83"/>
      <c r="B176" s="351" t="s">
        <v>411</v>
      </c>
      <c r="C176" s="314" t="s">
        <v>32</v>
      </c>
      <c r="D176" s="240">
        <f>E176+G176</f>
        <v>231696</v>
      </c>
      <c r="E176" s="240"/>
      <c r="F176" s="240"/>
      <c r="G176" s="240">
        <v>231696</v>
      </c>
      <c r="H176" s="239">
        <f>I176+K176</f>
        <v>0</v>
      </c>
      <c r="I176" s="239"/>
      <c r="J176" s="239"/>
      <c r="K176" s="239"/>
      <c r="L176" s="81">
        <f>M176+O176</f>
        <v>231696</v>
      </c>
      <c r="M176" s="81">
        <f>E176+I176</f>
        <v>0</v>
      </c>
      <c r="N176" s="81">
        <f>F176+J176</f>
        <v>0</v>
      </c>
      <c r="O176" s="81">
        <f>G176+K176</f>
        <v>231696</v>
      </c>
    </row>
    <row r="177" spans="1:18" x14ac:dyDescent="0.25">
      <c r="A177" s="5" t="s">
        <v>129</v>
      </c>
      <c r="B177" s="19" t="s">
        <v>7</v>
      </c>
      <c r="C177" s="378"/>
      <c r="D177" s="280">
        <f>E177+G177</f>
        <v>955</v>
      </c>
      <c r="E177" s="280">
        <f>E178+E179</f>
        <v>955</v>
      </c>
      <c r="F177" s="280">
        <f>F178+F179</f>
        <v>729</v>
      </c>
      <c r="G177" s="280">
        <f>G178+G179</f>
        <v>0</v>
      </c>
      <c r="H177" s="279">
        <f>I177+K177</f>
        <v>0</v>
      </c>
      <c r="I177" s="279">
        <f>I178+I179</f>
        <v>0</v>
      </c>
      <c r="J177" s="279">
        <f>J178+J179</f>
        <v>0</v>
      </c>
      <c r="K177" s="279">
        <f>K178+K179</f>
        <v>0</v>
      </c>
      <c r="L177" s="148">
        <f>M177+O177</f>
        <v>955</v>
      </c>
      <c r="M177" s="148">
        <f>E177+I177</f>
        <v>955</v>
      </c>
      <c r="N177" s="148">
        <f>F177+J177</f>
        <v>729</v>
      </c>
      <c r="O177" s="148">
        <f>G177+K177</f>
        <v>0</v>
      </c>
      <c r="Q177" s="274"/>
      <c r="R177" s="117">
        <f>L317-R176</f>
        <v>0</v>
      </c>
    </row>
    <row r="178" spans="1:18" x14ac:dyDescent="0.25">
      <c r="A178" s="11"/>
      <c r="B178" s="312" t="s">
        <v>437</v>
      </c>
      <c r="C178" s="316" t="s">
        <v>32</v>
      </c>
      <c r="D178" s="240">
        <f>E178+G178</f>
        <v>49</v>
      </c>
      <c r="E178" s="240">
        <v>49</v>
      </c>
      <c r="F178" s="240">
        <v>37</v>
      </c>
      <c r="G178" s="278"/>
      <c r="H178" s="239">
        <f>I178+K178</f>
        <v>0</v>
      </c>
      <c r="I178" s="277"/>
      <c r="J178" s="239"/>
      <c r="K178" s="239"/>
      <c r="L178" s="81">
        <f>M178+O178</f>
        <v>49</v>
      </c>
      <c r="M178" s="81">
        <f>E178+I178</f>
        <v>49</v>
      </c>
      <c r="N178" s="81">
        <f>F178+J178</f>
        <v>37</v>
      </c>
      <c r="O178" s="81">
        <f>G178+K178</f>
        <v>0</v>
      </c>
      <c r="Q178" s="274"/>
      <c r="R178" s="117"/>
    </row>
    <row r="179" spans="1:18" s="24" customFormat="1" ht="25.5" x14ac:dyDescent="0.25">
      <c r="A179" s="83"/>
      <c r="B179" s="315" t="s">
        <v>438</v>
      </c>
      <c r="C179" s="314" t="s">
        <v>32</v>
      </c>
      <c r="D179" s="240">
        <f>E179+G179</f>
        <v>906</v>
      </c>
      <c r="E179" s="240">
        <v>906</v>
      </c>
      <c r="F179" s="240">
        <v>692</v>
      </c>
      <c r="G179" s="278"/>
      <c r="H179" s="239">
        <f>I179+K179</f>
        <v>0</v>
      </c>
      <c r="I179" s="277"/>
      <c r="J179" s="239"/>
      <c r="K179" s="239"/>
      <c r="L179" s="81">
        <f>M179+O179</f>
        <v>906</v>
      </c>
      <c r="M179" s="81">
        <f>E179+I179</f>
        <v>906</v>
      </c>
      <c r="N179" s="81">
        <f>F179+J179</f>
        <v>692</v>
      </c>
      <c r="O179" s="81">
        <f>G179+K179</f>
        <v>0</v>
      </c>
      <c r="Q179" s="273"/>
      <c r="R179" s="272"/>
    </row>
    <row r="180" spans="1:18" x14ac:dyDescent="0.25">
      <c r="A180" s="5" t="s">
        <v>130</v>
      </c>
      <c r="B180" s="19" t="s">
        <v>10</v>
      </c>
      <c r="C180" s="378"/>
      <c r="D180" s="280">
        <f>E180+G180</f>
        <v>837</v>
      </c>
      <c r="E180" s="280">
        <f>E181+E182</f>
        <v>837</v>
      </c>
      <c r="F180" s="280">
        <f>F181+F182</f>
        <v>639</v>
      </c>
      <c r="G180" s="280">
        <f>G181+G182</f>
        <v>0</v>
      </c>
      <c r="H180" s="279">
        <f>I180+K180</f>
        <v>0</v>
      </c>
      <c r="I180" s="279">
        <f>I181+I182</f>
        <v>0</v>
      </c>
      <c r="J180" s="279">
        <f>J181+J182</f>
        <v>0</v>
      </c>
      <c r="K180" s="279">
        <f>K181+K182</f>
        <v>0</v>
      </c>
      <c r="L180" s="148">
        <f>M180+O180</f>
        <v>837</v>
      </c>
      <c r="M180" s="148">
        <f>E180+I180</f>
        <v>837</v>
      </c>
      <c r="N180" s="148">
        <f>F180+J180</f>
        <v>639</v>
      </c>
      <c r="O180" s="148">
        <f>G180+K180</f>
        <v>0</v>
      </c>
      <c r="Q180" s="274"/>
      <c r="R180" s="117">
        <f>L320-R179</f>
        <v>0</v>
      </c>
    </row>
    <row r="181" spans="1:18" x14ac:dyDescent="0.25">
      <c r="A181" s="11"/>
      <c r="B181" s="312" t="s">
        <v>437</v>
      </c>
      <c r="C181" s="316" t="s">
        <v>32</v>
      </c>
      <c r="D181" s="240">
        <f>E181+G181</f>
        <v>111</v>
      </c>
      <c r="E181" s="365">
        <v>111</v>
      </c>
      <c r="F181" s="240">
        <v>85</v>
      </c>
      <c r="G181" s="278"/>
      <c r="H181" s="239">
        <f>I181+K181</f>
        <v>0</v>
      </c>
      <c r="I181" s="277"/>
      <c r="J181" s="239"/>
      <c r="K181" s="239"/>
      <c r="L181" s="81">
        <f>M181+O181</f>
        <v>111</v>
      </c>
      <c r="M181" s="81">
        <f>E181+I181</f>
        <v>111</v>
      </c>
      <c r="N181" s="81">
        <f>F181+J181</f>
        <v>85</v>
      </c>
      <c r="O181" s="81">
        <f>G181+K181</f>
        <v>0</v>
      </c>
      <c r="Q181" s="274"/>
      <c r="R181" s="117"/>
    </row>
    <row r="182" spans="1:18" s="24" customFormat="1" ht="25.5" x14ac:dyDescent="0.25">
      <c r="A182" s="83"/>
      <c r="B182" s="315" t="s">
        <v>438</v>
      </c>
      <c r="C182" s="314" t="s">
        <v>32</v>
      </c>
      <c r="D182" s="240">
        <f>E182+G182</f>
        <v>726</v>
      </c>
      <c r="E182" s="365">
        <v>726</v>
      </c>
      <c r="F182" s="240">
        <v>554</v>
      </c>
      <c r="G182" s="278"/>
      <c r="H182" s="239">
        <f>I182+K182</f>
        <v>0</v>
      </c>
      <c r="I182" s="277"/>
      <c r="J182" s="239"/>
      <c r="K182" s="239"/>
      <c r="L182" s="81">
        <f>M182+O182</f>
        <v>726</v>
      </c>
      <c r="M182" s="81">
        <f>E182+I182</f>
        <v>726</v>
      </c>
      <c r="N182" s="81">
        <f>F182+J182</f>
        <v>554</v>
      </c>
      <c r="O182" s="81">
        <f>G182+K182</f>
        <v>0</v>
      </c>
      <c r="Q182" s="273"/>
      <c r="R182" s="272"/>
    </row>
    <row r="183" spans="1:18" x14ac:dyDescent="0.25">
      <c r="A183" s="5" t="s">
        <v>131</v>
      </c>
      <c r="B183" s="19" t="s">
        <v>11</v>
      </c>
      <c r="C183" s="378"/>
      <c r="D183" s="280">
        <f>E183+G183</f>
        <v>2974</v>
      </c>
      <c r="E183" s="280">
        <f>E184+E185</f>
        <v>2974</v>
      </c>
      <c r="F183" s="280">
        <f>F184+F185</f>
        <v>2271</v>
      </c>
      <c r="G183" s="280">
        <f>G184+G185</f>
        <v>0</v>
      </c>
      <c r="H183" s="279">
        <f>I183+K183</f>
        <v>0</v>
      </c>
      <c r="I183" s="279">
        <f>I184+I185</f>
        <v>0</v>
      </c>
      <c r="J183" s="279">
        <f>J184+J185</f>
        <v>0</v>
      </c>
      <c r="K183" s="279">
        <f>K184+K185</f>
        <v>0</v>
      </c>
      <c r="L183" s="148">
        <f>M183+O183</f>
        <v>2974</v>
      </c>
      <c r="M183" s="148">
        <f>E183+I183</f>
        <v>2974</v>
      </c>
      <c r="N183" s="148">
        <f>F183+J183</f>
        <v>2271</v>
      </c>
      <c r="O183" s="148">
        <f>G183+K183</f>
        <v>0</v>
      </c>
      <c r="Q183" s="274"/>
      <c r="R183" s="117">
        <f>L323-R182</f>
        <v>0</v>
      </c>
    </row>
    <row r="184" spans="1:18" x14ac:dyDescent="0.25">
      <c r="A184" s="11"/>
      <c r="B184" s="312" t="s">
        <v>437</v>
      </c>
      <c r="C184" s="316" t="s">
        <v>32</v>
      </c>
      <c r="D184" s="240">
        <f>E184+G184</f>
        <v>1886</v>
      </c>
      <c r="E184" s="365">
        <v>1886</v>
      </c>
      <c r="F184" s="240">
        <v>1440</v>
      </c>
      <c r="G184" s="278"/>
      <c r="H184" s="239">
        <f>I184+K184</f>
        <v>0</v>
      </c>
      <c r="I184" s="277"/>
      <c r="J184" s="239"/>
      <c r="K184" s="239"/>
      <c r="L184" s="81">
        <f>M184+O184</f>
        <v>1886</v>
      </c>
      <c r="M184" s="81">
        <f>E184+I184</f>
        <v>1886</v>
      </c>
      <c r="N184" s="81">
        <f>F184+J184</f>
        <v>1440</v>
      </c>
      <c r="O184" s="81">
        <f>G184+K184</f>
        <v>0</v>
      </c>
      <c r="Q184" s="274"/>
      <c r="R184" s="117"/>
    </row>
    <row r="185" spans="1:18" s="24" customFormat="1" ht="25.5" x14ac:dyDescent="0.25">
      <c r="A185" s="83"/>
      <c r="B185" s="315" t="s">
        <v>438</v>
      </c>
      <c r="C185" s="314" t="s">
        <v>32</v>
      </c>
      <c r="D185" s="240">
        <f>E185+G185</f>
        <v>1088</v>
      </c>
      <c r="E185" s="365">
        <v>1088</v>
      </c>
      <c r="F185" s="240">
        <v>831</v>
      </c>
      <c r="G185" s="278"/>
      <c r="H185" s="239">
        <f>I185+K185</f>
        <v>0</v>
      </c>
      <c r="I185" s="277"/>
      <c r="J185" s="239"/>
      <c r="K185" s="239"/>
      <c r="L185" s="81">
        <f>M185+O185</f>
        <v>1088</v>
      </c>
      <c r="M185" s="81">
        <f>E185+I185</f>
        <v>1088</v>
      </c>
      <c r="N185" s="81">
        <f>F185+J185</f>
        <v>831</v>
      </c>
      <c r="O185" s="81">
        <f>G185+K185</f>
        <v>0</v>
      </c>
      <c r="Q185" s="273"/>
      <c r="R185" s="272"/>
    </row>
    <row r="186" spans="1:18" x14ac:dyDescent="0.25">
      <c r="A186" s="5" t="s">
        <v>132</v>
      </c>
      <c r="B186" s="19" t="s">
        <v>15</v>
      </c>
      <c r="C186" s="378"/>
      <c r="D186" s="280">
        <f>E186+G186</f>
        <v>955</v>
      </c>
      <c r="E186" s="280">
        <f>E187+E188</f>
        <v>955</v>
      </c>
      <c r="F186" s="280">
        <f>F187+F188</f>
        <v>729</v>
      </c>
      <c r="G186" s="280">
        <f>G187+G188</f>
        <v>0</v>
      </c>
      <c r="H186" s="279">
        <f>I186+K186</f>
        <v>0</v>
      </c>
      <c r="I186" s="279">
        <f>I187+I188</f>
        <v>0</v>
      </c>
      <c r="J186" s="279">
        <f>J187+J188</f>
        <v>0</v>
      </c>
      <c r="K186" s="279">
        <f>K187+K188</f>
        <v>0</v>
      </c>
      <c r="L186" s="148">
        <f>M186+O186</f>
        <v>955</v>
      </c>
      <c r="M186" s="148">
        <f>E186+I186</f>
        <v>955</v>
      </c>
      <c r="N186" s="148">
        <f>F186+J186</f>
        <v>729</v>
      </c>
      <c r="O186" s="148">
        <f>G186+K186</f>
        <v>0</v>
      </c>
      <c r="Q186" s="274"/>
      <c r="R186" s="117">
        <f>L326-R185</f>
        <v>0</v>
      </c>
    </row>
    <row r="187" spans="1:18" x14ac:dyDescent="0.25">
      <c r="A187" s="11"/>
      <c r="B187" s="312" t="s">
        <v>437</v>
      </c>
      <c r="C187" s="316" t="s">
        <v>32</v>
      </c>
      <c r="D187" s="240">
        <f>E187+G187</f>
        <v>49</v>
      </c>
      <c r="E187" s="365">
        <v>49</v>
      </c>
      <c r="F187" s="240">
        <v>37</v>
      </c>
      <c r="G187" s="278"/>
      <c r="H187" s="239">
        <f>I187+K187</f>
        <v>0</v>
      </c>
      <c r="I187" s="277"/>
      <c r="J187" s="239"/>
      <c r="K187" s="239"/>
      <c r="L187" s="81">
        <f>M187+O187</f>
        <v>49</v>
      </c>
      <c r="M187" s="81">
        <f>E187+I187</f>
        <v>49</v>
      </c>
      <c r="N187" s="81">
        <f>F187+J187</f>
        <v>37</v>
      </c>
      <c r="O187" s="81">
        <f>G187+K187</f>
        <v>0</v>
      </c>
      <c r="Q187" s="274"/>
      <c r="R187" s="117"/>
    </row>
    <row r="188" spans="1:18" s="24" customFormat="1" ht="25.5" x14ac:dyDescent="0.25">
      <c r="A188" s="83"/>
      <c r="B188" s="315" t="s">
        <v>438</v>
      </c>
      <c r="C188" s="314" t="s">
        <v>32</v>
      </c>
      <c r="D188" s="240">
        <f>E188+G188</f>
        <v>906</v>
      </c>
      <c r="E188" s="365">
        <v>906</v>
      </c>
      <c r="F188" s="240">
        <v>692</v>
      </c>
      <c r="G188" s="278"/>
      <c r="H188" s="239">
        <f>I188+K188</f>
        <v>0</v>
      </c>
      <c r="I188" s="277"/>
      <c r="J188" s="239"/>
      <c r="K188" s="239"/>
      <c r="L188" s="81">
        <f>M188+O188</f>
        <v>906</v>
      </c>
      <c r="M188" s="81">
        <f>E188+I188</f>
        <v>906</v>
      </c>
      <c r="N188" s="81">
        <f>F188+J188</f>
        <v>692</v>
      </c>
      <c r="O188" s="81">
        <f>G188+K188</f>
        <v>0</v>
      </c>
      <c r="Q188" s="273"/>
      <c r="R188" s="272"/>
    </row>
    <row r="189" spans="1:18" x14ac:dyDescent="0.25">
      <c r="A189" s="5" t="s">
        <v>133</v>
      </c>
      <c r="B189" s="19" t="s">
        <v>27</v>
      </c>
      <c r="C189" s="378"/>
      <c r="D189" s="280">
        <f>E189+G189</f>
        <v>7186</v>
      </c>
      <c r="E189" s="280">
        <f>E190+E191</f>
        <v>7186</v>
      </c>
      <c r="F189" s="280">
        <f>F190+F191</f>
        <v>5486</v>
      </c>
      <c r="G189" s="280">
        <f>G190+G191</f>
        <v>0</v>
      </c>
      <c r="H189" s="279">
        <f>I189+K189</f>
        <v>0</v>
      </c>
      <c r="I189" s="279">
        <f>I190+I191</f>
        <v>0</v>
      </c>
      <c r="J189" s="279">
        <f>J190+J191</f>
        <v>0</v>
      </c>
      <c r="K189" s="279">
        <f>K190+K191</f>
        <v>0</v>
      </c>
      <c r="L189" s="148">
        <f>M189+O189</f>
        <v>7186</v>
      </c>
      <c r="M189" s="148">
        <f>E189+I189</f>
        <v>7186</v>
      </c>
      <c r="N189" s="148">
        <f>F189+J189</f>
        <v>5486</v>
      </c>
      <c r="O189" s="148">
        <f>G189+K189</f>
        <v>0</v>
      </c>
      <c r="Q189" s="274"/>
      <c r="R189" s="117">
        <f>L329-R188</f>
        <v>0</v>
      </c>
    </row>
    <row r="190" spans="1:18" x14ac:dyDescent="0.25">
      <c r="A190" s="11"/>
      <c r="B190" s="312" t="s">
        <v>437</v>
      </c>
      <c r="C190" s="316" t="s">
        <v>32</v>
      </c>
      <c r="D190" s="240">
        <f>E190+G190</f>
        <v>295</v>
      </c>
      <c r="E190" s="365">
        <v>295</v>
      </c>
      <c r="F190" s="240">
        <v>225</v>
      </c>
      <c r="G190" s="278"/>
      <c r="H190" s="239">
        <f>I190+K190</f>
        <v>0</v>
      </c>
      <c r="I190" s="277"/>
      <c r="J190" s="239"/>
      <c r="K190" s="239"/>
      <c r="L190" s="81">
        <f>M190+O190</f>
        <v>295</v>
      </c>
      <c r="M190" s="81">
        <f>E190+I190</f>
        <v>295</v>
      </c>
      <c r="N190" s="81">
        <f>F190+J190</f>
        <v>225</v>
      </c>
      <c r="O190" s="81">
        <f>G190+K190</f>
        <v>0</v>
      </c>
      <c r="Q190" s="274"/>
      <c r="R190" s="117"/>
    </row>
    <row r="191" spans="1:18" s="24" customFormat="1" ht="25.5" x14ac:dyDescent="0.25">
      <c r="A191" s="83"/>
      <c r="B191" s="315" t="s">
        <v>438</v>
      </c>
      <c r="C191" s="314" t="s">
        <v>32</v>
      </c>
      <c r="D191" s="240">
        <f>E191+G191</f>
        <v>6891</v>
      </c>
      <c r="E191" s="365">
        <v>6891</v>
      </c>
      <c r="F191" s="240">
        <v>5261</v>
      </c>
      <c r="G191" s="278"/>
      <c r="H191" s="239">
        <f>I191+K191</f>
        <v>0</v>
      </c>
      <c r="I191" s="277"/>
      <c r="J191" s="239"/>
      <c r="K191" s="239"/>
      <c r="L191" s="81">
        <f>M191+O191</f>
        <v>6891</v>
      </c>
      <c r="M191" s="81">
        <f>E191+I191</f>
        <v>6891</v>
      </c>
      <c r="N191" s="81">
        <f>F191+J191</f>
        <v>5261</v>
      </c>
      <c r="O191" s="81">
        <f>G191+K191</f>
        <v>0</v>
      </c>
      <c r="Q191" s="273"/>
      <c r="R191" s="272"/>
    </row>
    <row r="192" spans="1:18" x14ac:dyDescent="0.25">
      <c r="A192" s="5" t="s">
        <v>134</v>
      </c>
      <c r="B192" s="19" t="s">
        <v>63</v>
      </c>
      <c r="C192" s="378"/>
      <c r="D192" s="280">
        <f>E192+G192</f>
        <v>2624</v>
      </c>
      <c r="E192" s="280">
        <f>E193+E194</f>
        <v>2624</v>
      </c>
      <c r="F192" s="280">
        <f>F193+F194</f>
        <v>2003</v>
      </c>
      <c r="G192" s="280">
        <f>G193+G194</f>
        <v>0</v>
      </c>
      <c r="H192" s="279">
        <f>I192+K192</f>
        <v>0</v>
      </c>
      <c r="I192" s="279">
        <f>I193+I194</f>
        <v>0</v>
      </c>
      <c r="J192" s="279">
        <f>J193+J194</f>
        <v>0</v>
      </c>
      <c r="K192" s="279">
        <f>K193+K194</f>
        <v>0</v>
      </c>
      <c r="L192" s="148">
        <f>M192+O192</f>
        <v>2624</v>
      </c>
      <c r="M192" s="148">
        <f>E192+I192</f>
        <v>2624</v>
      </c>
      <c r="N192" s="148">
        <f>F192+J192</f>
        <v>2003</v>
      </c>
      <c r="O192" s="148">
        <f>G192+K192</f>
        <v>0</v>
      </c>
      <c r="Q192" s="274"/>
      <c r="R192" s="117">
        <f>L332-R191</f>
        <v>0</v>
      </c>
    </row>
    <row r="193" spans="1:18" x14ac:dyDescent="0.25">
      <c r="A193" s="11"/>
      <c r="B193" s="312" t="s">
        <v>437</v>
      </c>
      <c r="C193" s="316" t="s">
        <v>32</v>
      </c>
      <c r="D193" s="240">
        <f>E193+G193</f>
        <v>992</v>
      </c>
      <c r="E193" s="365">
        <v>992</v>
      </c>
      <c r="F193" s="240">
        <v>757</v>
      </c>
      <c r="G193" s="278"/>
      <c r="H193" s="239">
        <f>I193+K193</f>
        <v>0</v>
      </c>
      <c r="I193" s="277"/>
      <c r="J193" s="239"/>
      <c r="K193" s="239"/>
      <c r="L193" s="81">
        <f>M193+O193</f>
        <v>992</v>
      </c>
      <c r="M193" s="81">
        <f>E193+I193</f>
        <v>992</v>
      </c>
      <c r="N193" s="81">
        <f>F193+J193</f>
        <v>757</v>
      </c>
      <c r="O193" s="81">
        <f>G193+K193</f>
        <v>0</v>
      </c>
      <c r="Q193" s="274"/>
      <c r="R193" s="117"/>
    </row>
    <row r="194" spans="1:18" s="24" customFormat="1" ht="25.5" x14ac:dyDescent="0.25">
      <c r="A194" s="83"/>
      <c r="B194" s="315" t="s">
        <v>438</v>
      </c>
      <c r="C194" s="314" t="s">
        <v>32</v>
      </c>
      <c r="D194" s="240">
        <f>E194+G194</f>
        <v>1632</v>
      </c>
      <c r="E194" s="365">
        <v>1632</v>
      </c>
      <c r="F194" s="240">
        <v>1246</v>
      </c>
      <c r="G194" s="278"/>
      <c r="H194" s="239">
        <f>I194+K194</f>
        <v>0</v>
      </c>
      <c r="I194" s="277"/>
      <c r="J194" s="239"/>
      <c r="K194" s="239"/>
      <c r="L194" s="81">
        <f>M194+O194</f>
        <v>1632</v>
      </c>
      <c r="M194" s="81">
        <f>E194+I194</f>
        <v>1632</v>
      </c>
      <c r="N194" s="81">
        <f>F194+J194</f>
        <v>1246</v>
      </c>
      <c r="O194" s="81">
        <f>G194+K194</f>
        <v>0</v>
      </c>
      <c r="Q194" s="273"/>
      <c r="R194" s="272"/>
    </row>
    <row r="195" spans="1:18" x14ac:dyDescent="0.25">
      <c r="A195" s="5" t="s">
        <v>135</v>
      </c>
      <c r="B195" s="19" t="s">
        <v>64</v>
      </c>
      <c r="C195" s="378"/>
      <c r="D195" s="280">
        <f>E195+G195</f>
        <v>1927</v>
      </c>
      <c r="E195" s="280">
        <f>E196+E197</f>
        <v>1927</v>
      </c>
      <c r="F195" s="280">
        <f>F196+F197</f>
        <v>1471</v>
      </c>
      <c r="G195" s="280">
        <f>G196+G197</f>
        <v>0</v>
      </c>
      <c r="H195" s="279">
        <f>I195+K195</f>
        <v>0</v>
      </c>
      <c r="I195" s="279">
        <f>I196+I197</f>
        <v>0</v>
      </c>
      <c r="J195" s="279">
        <f>J196+J197</f>
        <v>0</v>
      </c>
      <c r="K195" s="279">
        <f>K196+K197</f>
        <v>0</v>
      </c>
      <c r="L195" s="148">
        <f>M195+O195</f>
        <v>1927</v>
      </c>
      <c r="M195" s="148">
        <f>E195+I195</f>
        <v>1927</v>
      </c>
      <c r="N195" s="148">
        <f>F195+J195</f>
        <v>1471</v>
      </c>
      <c r="O195" s="148">
        <f>G195+K195</f>
        <v>0</v>
      </c>
      <c r="Q195" s="274"/>
      <c r="R195" s="117">
        <f>L335-R194</f>
        <v>0</v>
      </c>
    </row>
    <row r="196" spans="1:18" x14ac:dyDescent="0.25">
      <c r="A196" s="11"/>
      <c r="B196" s="312" t="s">
        <v>437</v>
      </c>
      <c r="C196" s="316" t="s">
        <v>32</v>
      </c>
      <c r="D196" s="240">
        <f>E196+G196</f>
        <v>295</v>
      </c>
      <c r="E196" s="365">
        <v>295</v>
      </c>
      <c r="F196" s="240">
        <v>225</v>
      </c>
      <c r="G196" s="278"/>
      <c r="H196" s="239">
        <f>I196+K196</f>
        <v>0</v>
      </c>
      <c r="I196" s="277"/>
      <c r="J196" s="239"/>
      <c r="K196" s="239"/>
      <c r="L196" s="81">
        <f>M196+O196</f>
        <v>295</v>
      </c>
      <c r="M196" s="81">
        <f>E196+I196</f>
        <v>295</v>
      </c>
      <c r="N196" s="81">
        <f>F196+J196</f>
        <v>225</v>
      </c>
      <c r="O196" s="81">
        <f>G196+K196</f>
        <v>0</v>
      </c>
      <c r="Q196" s="274"/>
      <c r="R196" s="117"/>
    </row>
    <row r="197" spans="1:18" s="24" customFormat="1" ht="25.5" x14ac:dyDescent="0.25">
      <c r="A197" s="83"/>
      <c r="B197" s="315" t="s">
        <v>438</v>
      </c>
      <c r="C197" s="314" t="s">
        <v>32</v>
      </c>
      <c r="D197" s="240">
        <f>E197+G197</f>
        <v>1632</v>
      </c>
      <c r="E197" s="365">
        <v>1632</v>
      </c>
      <c r="F197" s="240">
        <v>1246</v>
      </c>
      <c r="G197" s="278"/>
      <c r="H197" s="239">
        <f>I197+K197</f>
        <v>0</v>
      </c>
      <c r="I197" s="277"/>
      <c r="J197" s="239"/>
      <c r="K197" s="239"/>
      <c r="L197" s="81">
        <f>M197+O197</f>
        <v>1632</v>
      </c>
      <c r="M197" s="81">
        <f>E197+I197</f>
        <v>1632</v>
      </c>
      <c r="N197" s="81">
        <f>F197+J197</f>
        <v>1246</v>
      </c>
      <c r="O197" s="81">
        <f>G197+K197</f>
        <v>0</v>
      </c>
      <c r="Q197" s="273"/>
      <c r="R197" s="272"/>
    </row>
    <row r="198" spans="1:18" x14ac:dyDescent="0.25">
      <c r="A198" s="5" t="s">
        <v>136</v>
      </c>
      <c r="B198" s="19" t="s">
        <v>499</v>
      </c>
      <c r="C198" s="378"/>
      <c r="D198" s="280">
        <f>E198+G198</f>
        <v>1458</v>
      </c>
      <c r="E198" s="280">
        <f>E199+E200</f>
        <v>1458</v>
      </c>
      <c r="F198" s="280">
        <f>F199+F200</f>
        <v>1113</v>
      </c>
      <c r="G198" s="280">
        <f>G199+G200</f>
        <v>0</v>
      </c>
      <c r="H198" s="279">
        <f>I198+K198</f>
        <v>0</v>
      </c>
      <c r="I198" s="279">
        <f>I199+I200</f>
        <v>0</v>
      </c>
      <c r="J198" s="279">
        <f>J199+J200</f>
        <v>0</v>
      </c>
      <c r="K198" s="279">
        <f>K199+K200</f>
        <v>0</v>
      </c>
      <c r="L198" s="148">
        <f>M198+O198</f>
        <v>1458</v>
      </c>
      <c r="M198" s="148">
        <f>E198+I198</f>
        <v>1458</v>
      </c>
      <c r="N198" s="148">
        <f>F198+J198</f>
        <v>1113</v>
      </c>
      <c r="O198" s="148">
        <f>G198+K198</f>
        <v>0</v>
      </c>
      <c r="Q198" s="274"/>
      <c r="R198" s="117">
        <f>L338-R197</f>
        <v>0</v>
      </c>
    </row>
    <row r="199" spans="1:18" x14ac:dyDescent="0.25">
      <c r="A199" s="11"/>
      <c r="B199" s="312" t="s">
        <v>437</v>
      </c>
      <c r="C199" s="316" t="s">
        <v>32</v>
      </c>
      <c r="D199" s="240">
        <f>E199+G199</f>
        <v>98</v>
      </c>
      <c r="E199" s="365">
        <v>98</v>
      </c>
      <c r="F199" s="240">
        <v>75</v>
      </c>
      <c r="G199" s="278"/>
      <c r="H199" s="239">
        <f>I199+K199</f>
        <v>0</v>
      </c>
      <c r="I199" s="277"/>
      <c r="J199" s="239"/>
      <c r="K199" s="239"/>
      <c r="L199" s="81">
        <f>M199+O199</f>
        <v>98</v>
      </c>
      <c r="M199" s="81">
        <f>E199+I199</f>
        <v>98</v>
      </c>
      <c r="N199" s="81">
        <f>F199+J199</f>
        <v>75</v>
      </c>
      <c r="O199" s="81">
        <f>G199+K199</f>
        <v>0</v>
      </c>
      <c r="Q199" s="274"/>
      <c r="R199" s="117"/>
    </row>
    <row r="200" spans="1:18" s="24" customFormat="1" ht="25.5" x14ac:dyDescent="0.25">
      <c r="A200" s="83"/>
      <c r="B200" s="315" t="s">
        <v>438</v>
      </c>
      <c r="C200" s="314" t="s">
        <v>32</v>
      </c>
      <c r="D200" s="240">
        <f>E200+G200</f>
        <v>1360</v>
      </c>
      <c r="E200" s="365">
        <v>1360</v>
      </c>
      <c r="F200" s="240">
        <v>1038</v>
      </c>
      <c r="G200" s="278"/>
      <c r="H200" s="239">
        <f>I200+K200</f>
        <v>0</v>
      </c>
      <c r="I200" s="277"/>
      <c r="J200" s="239"/>
      <c r="K200" s="239"/>
      <c r="L200" s="81">
        <f>M200+O200</f>
        <v>1360</v>
      </c>
      <c r="M200" s="81">
        <f>E200+I200</f>
        <v>1360</v>
      </c>
      <c r="N200" s="81">
        <f>F200+J200</f>
        <v>1038</v>
      </c>
      <c r="O200" s="81">
        <f>G200+K200</f>
        <v>0</v>
      </c>
      <c r="Q200" s="273"/>
      <c r="R200" s="272"/>
    </row>
    <row r="201" spans="1:18" x14ac:dyDescent="0.25">
      <c r="A201" s="5" t="s">
        <v>137</v>
      </c>
      <c r="B201" s="19" t="s">
        <v>504</v>
      </c>
      <c r="C201" s="378"/>
      <c r="D201" s="280">
        <f>E201+G201</f>
        <v>3134</v>
      </c>
      <c r="E201" s="280">
        <f>E202+E203</f>
        <v>3134</v>
      </c>
      <c r="F201" s="280">
        <f>F202+F203</f>
        <v>2392</v>
      </c>
      <c r="G201" s="280">
        <f>G202+G203</f>
        <v>0</v>
      </c>
      <c r="H201" s="279">
        <f>I201+K201</f>
        <v>0</v>
      </c>
      <c r="I201" s="279">
        <f>I202+I203</f>
        <v>0</v>
      </c>
      <c r="J201" s="279">
        <f>J202+J203</f>
        <v>0</v>
      </c>
      <c r="K201" s="279">
        <f>K202+K203</f>
        <v>0</v>
      </c>
      <c r="L201" s="148">
        <f>M201+O201</f>
        <v>3134</v>
      </c>
      <c r="M201" s="148">
        <f>E201+I201</f>
        <v>3134</v>
      </c>
      <c r="N201" s="148">
        <f>F201+J201</f>
        <v>2392</v>
      </c>
      <c r="O201" s="148">
        <f>G201+K201</f>
        <v>0</v>
      </c>
      <c r="Q201" s="274"/>
      <c r="R201" s="117">
        <f>L341-R200</f>
        <v>0</v>
      </c>
    </row>
    <row r="202" spans="1:18" x14ac:dyDescent="0.25">
      <c r="A202" s="11"/>
      <c r="B202" s="312" t="s">
        <v>437</v>
      </c>
      <c r="C202" s="316" t="s">
        <v>32</v>
      </c>
      <c r="D202" s="240">
        <f>E202+G202</f>
        <v>958</v>
      </c>
      <c r="E202" s="365">
        <v>958</v>
      </c>
      <c r="F202" s="240">
        <v>731</v>
      </c>
      <c r="G202" s="278"/>
      <c r="H202" s="239">
        <f>I202+K202</f>
        <v>0</v>
      </c>
      <c r="I202" s="277"/>
      <c r="J202" s="239"/>
      <c r="K202" s="239"/>
      <c r="L202" s="81">
        <f>M202+O202</f>
        <v>958</v>
      </c>
      <c r="M202" s="81">
        <f>E202+I202</f>
        <v>958</v>
      </c>
      <c r="N202" s="81">
        <f>F202+J202</f>
        <v>731</v>
      </c>
      <c r="O202" s="81">
        <f>G202+K202</f>
        <v>0</v>
      </c>
      <c r="Q202" s="274"/>
      <c r="R202" s="117"/>
    </row>
    <row r="203" spans="1:18" s="24" customFormat="1" ht="25.5" x14ac:dyDescent="0.25">
      <c r="A203" s="83"/>
      <c r="B203" s="315" t="s">
        <v>438</v>
      </c>
      <c r="C203" s="314" t="s">
        <v>32</v>
      </c>
      <c r="D203" s="240">
        <f>E203+G203</f>
        <v>2176</v>
      </c>
      <c r="E203" s="365">
        <v>2176</v>
      </c>
      <c r="F203" s="240">
        <v>1661</v>
      </c>
      <c r="G203" s="278"/>
      <c r="H203" s="239">
        <f>I203+K203</f>
        <v>0</v>
      </c>
      <c r="I203" s="277"/>
      <c r="J203" s="239"/>
      <c r="K203" s="239"/>
      <c r="L203" s="81">
        <f>M203+O203</f>
        <v>2176</v>
      </c>
      <c r="M203" s="81">
        <f>E203+I203</f>
        <v>2176</v>
      </c>
      <c r="N203" s="81">
        <f>F203+J203</f>
        <v>1661</v>
      </c>
      <c r="O203" s="81">
        <f>G203+K203</f>
        <v>0</v>
      </c>
      <c r="Q203" s="273"/>
      <c r="R203" s="272"/>
    </row>
    <row r="204" spans="1:18" x14ac:dyDescent="0.25">
      <c r="A204" s="5" t="s">
        <v>138</v>
      </c>
      <c r="B204" s="19" t="s">
        <v>74</v>
      </c>
      <c r="C204" s="378"/>
      <c r="D204" s="280">
        <f>E204+G204</f>
        <v>1557</v>
      </c>
      <c r="E204" s="280">
        <f>E205+E206</f>
        <v>1557</v>
      </c>
      <c r="F204" s="280">
        <f>F205+F206</f>
        <v>1188</v>
      </c>
      <c r="G204" s="280">
        <f>G205+G206</f>
        <v>0</v>
      </c>
      <c r="H204" s="279">
        <f>I204+K204</f>
        <v>0</v>
      </c>
      <c r="I204" s="279">
        <f>I205+I206</f>
        <v>0</v>
      </c>
      <c r="J204" s="279">
        <f>J205+J206</f>
        <v>0</v>
      </c>
      <c r="K204" s="279">
        <f>K205+K206</f>
        <v>0</v>
      </c>
      <c r="L204" s="148">
        <f>M204+O204</f>
        <v>1557</v>
      </c>
      <c r="M204" s="148">
        <f>E204+I204</f>
        <v>1557</v>
      </c>
      <c r="N204" s="148">
        <f>F204+J204</f>
        <v>1188</v>
      </c>
      <c r="O204" s="148">
        <f>G204+K204</f>
        <v>0</v>
      </c>
      <c r="Q204" s="274"/>
      <c r="R204" s="117">
        <f>L344-R203</f>
        <v>0</v>
      </c>
    </row>
    <row r="205" spans="1:18" x14ac:dyDescent="0.25">
      <c r="A205" s="11"/>
      <c r="B205" s="312" t="s">
        <v>437</v>
      </c>
      <c r="C205" s="316" t="s">
        <v>32</v>
      </c>
      <c r="D205" s="240">
        <f>E205+G205</f>
        <v>197</v>
      </c>
      <c r="E205" s="365">
        <v>197</v>
      </c>
      <c r="F205" s="240">
        <v>150</v>
      </c>
      <c r="G205" s="278"/>
      <c r="H205" s="239">
        <f>I205+K205</f>
        <v>0</v>
      </c>
      <c r="I205" s="277"/>
      <c r="J205" s="239"/>
      <c r="K205" s="239"/>
      <c r="L205" s="81">
        <f>M205+O205</f>
        <v>197</v>
      </c>
      <c r="M205" s="81">
        <f>E205+I205</f>
        <v>197</v>
      </c>
      <c r="N205" s="81">
        <f>F205+J205</f>
        <v>150</v>
      </c>
      <c r="O205" s="81">
        <f>G205+K205</f>
        <v>0</v>
      </c>
      <c r="Q205" s="274"/>
      <c r="R205" s="117"/>
    </row>
    <row r="206" spans="1:18" s="24" customFormat="1" ht="25.5" x14ac:dyDescent="0.25">
      <c r="A206" s="83"/>
      <c r="B206" s="315" t="s">
        <v>438</v>
      </c>
      <c r="C206" s="314" t="s">
        <v>32</v>
      </c>
      <c r="D206" s="240">
        <f>E206+G206</f>
        <v>1360</v>
      </c>
      <c r="E206" s="365">
        <v>1360</v>
      </c>
      <c r="F206" s="240">
        <v>1038</v>
      </c>
      <c r="G206" s="278"/>
      <c r="H206" s="239">
        <f>I206+K206</f>
        <v>0</v>
      </c>
      <c r="I206" s="277"/>
      <c r="J206" s="239"/>
      <c r="K206" s="239"/>
      <c r="L206" s="81">
        <f>M206+O206</f>
        <v>1360</v>
      </c>
      <c r="M206" s="81">
        <f>E206+I206</f>
        <v>1360</v>
      </c>
      <c r="N206" s="81">
        <f>F206+J206</f>
        <v>1038</v>
      </c>
      <c r="O206" s="81">
        <f>G206+K206</f>
        <v>0</v>
      </c>
      <c r="Q206" s="273"/>
      <c r="R206" s="272"/>
    </row>
    <row r="207" spans="1:18" x14ac:dyDescent="0.25">
      <c r="A207" s="5" t="s">
        <v>139</v>
      </c>
      <c r="B207" s="19" t="s">
        <v>167</v>
      </c>
      <c r="C207" s="378"/>
      <c r="D207" s="280">
        <f>E207+G207</f>
        <v>1103</v>
      </c>
      <c r="E207" s="280">
        <f>E208+E209</f>
        <v>1103</v>
      </c>
      <c r="F207" s="280">
        <f>F208+F209</f>
        <v>842</v>
      </c>
      <c r="G207" s="280">
        <f>G208+G209</f>
        <v>0</v>
      </c>
      <c r="H207" s="279">
        <f>I207+K207</f>
        <v>0</v>
      </c>
      <c r="I207" s="279">
        <f>I208+I209</f>
        <v>0</v>
      </c>
      <c r="J207" s="279">
        <f>J208+J209</f>
        <v>0</v>
      </c>
      <c r="K207" s="279">
        <f>K208+K209</f>
        <v>0</v>
      </c>
      <c r="L207" s="148">
        <f>M207+O207</f>
        <v>1103</v>
      </c>
      <c r="M207" s="148">
        <f>E207+I207</f>
        <v>1103</v>
      </c>
      <c r="N207" s="148">
        <f>F207+J207</f>
        <v>842</v>
      </c>
      <c r="O207" s="148">
        <f>G207+K207</f>
        <v>0</v>
      </c>
      <c r="Q207" s="274"/>
      <c r="R207" s="117">
        <f>L347-R206</f>
        <v>0</v>
      </c>
    </row>
    <row r="208" spans="1:18" x14ac:dyDescent="0.25">
      <c r="A208" s="11"/>
      <c r="B208" s="312" t="s">
        <v>437</v>
      </c>
      <c r="C208" s="316" t="s">
        <v>32</v>
      </c>
      <c r="D208" s="240">
        <f>E208+G208</f>
        <v>197</v>
      </c>
      <c r="E208" s="365">
        <v>197</v>
      </c>
      <c r="F208" s="240">
        <v>150</v>
      </c>
      <c r="G208" s="278"/>
      <c r="H208" s="239">
        <f>I208+K208</f>
        <v>0</v>
      </c>
      <c r="I208" s="277"/>
      <c r="J208" s="239"/>
      <c r="K208" s="239"/>
      <c r="L208" s="81">
        <f>M208+O208</f>
        <v>197</v>
      </c>
      <c r="M208" s="81">
        <f>E208+I208</f>
        <v>197</v>
      </c>
      <c r="N208" s="81">
        <f>F208+J208</f>
        <v>150</v>
      </c>
      <c r="O208" s="81">
        <f>G208+K208</f>
        <v>0</v>
      </c>
      <c r="Q208" s="274"/>
      <c r="R208" s="117"/>
    </row>
    <row r="209" spans="1:18" s="24" customFormat="1" ht="25.5" x14ac:dyDescent="0.25">
      <c r="A209" s="83"/>
      <c r="B209" s="315" t="s">
        <v>438</v>
      </c>
      <c r="C209" s="314" t="s">
        <v>32</v>
      </c>
      <c r="D209" s="240">
        <f>E209+G209</f>
        <v>906</v>
      </c>
      <c r="E209" s="365">
        <v>906</v>
      </c>
      <c r="F209" s="240">
        <v>692</v>
      </c>
      <c r="G209" s="278"/>
      <c r="H209" s="239">
        <f>I209+K209</f>
        <v>0</v>
      </c>
      <c r="I209" s="277"/>
      <c r="J209" s="239"/>
      <c r="K209" s="239"/>
      <c r="L209" s="81">
        <f>M209+O209</f>
        <v>906</v>
      </c>
      <c r="M209" s="81">
        <f>E209+I209</f>
        <v>906</v>
      </c>
      <c r="N209" s="81">
        <f>F209+J209</f>
        <v>692</v>
      </c>
      <c r="O209" s="81">
        <f>G209+K209</f>
        <v>0</v>
      </c>
      <c r="Q209" s="273"/>
      <c r="R209" s="272"/>
    </row>
    <row r="210" spans="1:18" x14ac:dyDescent="0.25">
      <c r="A210" s="5" t="s">
        <v>177</v>
      </c>
      <c r="B210" s="19" t="s">
        <v>30</v>
      </c>
      <c r="C210" s="378"/>
      <c r="D210" s="280">
        <f>E210+G210</f>
        <v>14885</v>
      </c>
      <c r="E210" s="280">
        <f>E211+E212</f>
        <v>14885</v>
      </c>
      <c r="F210" s="280">
        <f>F211+F212</f>
        <v>11365</v>
      </c>
      <c r="G210" s="280">
        <f>G211+G212</f>
        <v>0</v>
      </c>
      <c r="H210" s="279">
        <f>I210+K210</f>
        <v>0</v>
      </c>
      <c r="I210" s="279">
        <f>I211+I212</f>
        <v>0</v>
      </c>
      <c r="J210" s="279">
        <f>J211+J212</f>
        <v>0</v>
      </c>
      <c r="K210" s="279">
        <f>K211+K212</f>
        <v>0</v>
      </c>
      <c r="L210" s="148">
        <f>M210+O210</f>
        <v>14885</v>
      </c>
      <c r="M210" s="148">
        <f>E210+I210</f>
        <v>14885</v>
      </c>
      <c r="N210" s="148">
        <f>F210+J210</f>
        <v>11365</v>
      </c>
      <c r="O210" s="148">
        <f>G210+K210</f>
        <v>0</v>
      </c>
      <c r="Q210" s="274"/>
      <c r="R210" s="117">
        <f>L350-R209</f>
        <v>0</v>
      </c>
    </row>
    <row r="211" spans="1:18" x14ac:dyDescent="0.25">
      <c r="A211" s="11"/>
      <c r="B211" s="312" t="s">
        <v>437</v>
      </c>
      <c r="C211" s="316" t="s">
        <v>32</v>
      </c>
      <c r="D211" s="240">
        <f>E211+G211</f>
        <v>589</v>
      </c>
      <c r="E211" s="365">
        <v>589</v>
      </c>
      <c r="F211" s="240">
        <v>450</v>
      </c>
      <c r="G211" s="278"/>
      <c r="H211" s="239">
        <f>I211+K211</f>
        <v>0</v>
      </c>
      <c r="I211" s="277"/>
      <c r="J211" s="239"/>
      <c r="K211" s="239"/>
      <c r="L211" s="81">
        <f>M211+O211</f>
        <v>589</v>
      </c>
      <c r="M211" s="81">
        <f>E211+I211</f>
        <v>589</v>
      </c>
      <c r="N211" s="81">
        <f>F211+J211</f>
        <v>450</v>
      </c>
      <c r="O211" s="81">
        <f>G211+K211</f>
        <v>0</v>
      </c>
      <c r="Q211" s="274"/>
      <c r="R211" s="117"/>
    </row>
    <row r="212" spans="1:18" s="24" customFormat="1" ht="25.5" x14ac:dyDescent="0.25">
      <c r="A212" s="83"/>
      <c r="B212" s="315" t="s">
        <v>438</v>
      </c>
      <c r="C212" s="314" t="s">
        <v>32</v>
      </c>
      <c r="D212" s="240">
        <f>E212+G212</f>
        <v>14296</v>
      </c>
      <c r="E212" s="365">
        <v>14296</v>
      </c>
      <c r="F212" s="240">
        <v>10915</v>
      </c>
      <c r="G212" s="278"/>
      <c r="H212" s="239">
        <f>I212+K212</f>
        <v>0</v>
      </c>
      <c r="I212" s="277"/>
      <c r="J212" s="239"/>
      <c r="K212" s="239"/>
      <c r="L212" s="81">
        <f>M212+O212</f>
        <v>14296</v>
      </c>
      <c r="M212" s="81">
        <f>E212+I212</f>
        <v>14296</v>
      </c>
      <c r="N212" s="81">
        <f>F212+J212</f>
        <v>10915</v>
      </c>
      <c r="O212" s="81">
        <f>G212+K212</f>
        <v>0</v>
      </c>
      <c r="Q212" s="273"/>
      <c r="R212" s="272"/>
    </row>
    <row r="213" spans="1:18" x14ac:dyDescent="0.25">
      <c r="A213" s="5" t="s">
        <v>140</v>
      </c>
      <c r="B213" s="19" t="s">
        <v>31</v>
      </c>
      <c r="C213" s="378"/>
      <c r="D213" s="280">
        <f>E213+G213</f>
        <v>3755</v>
      </c>
      <c r="E213" s="280">
        <f>E214+E215</f>
        <v>3755</v>
      </c>
      <c r="F213" s="280">
        <f>F214+F215</f>
        <v>2867</v>
      </c>
      <c r="G213" s="280">
        <f>G214+G215</f>
        <v>0</v>
      </c>
      <c r="H213" s="279">
        <f>I213+K213</f>
        <v>0</v>
      </c>
      <c r="I213" s="279">
        <f>I214+I215</f>
        <v>0</v>
      </c>
      <c r="J213" s="279">
        <f>J214+J215</f>
        <v>0</v>
      </c>
      <c r="K213" s="279">
        <f>K214+K215</f>
        <v>0</v>
      </c>
      <c r="L213" s="148">
        <f>M213+O213</f>
        <v>3755</v>
      </c>
      <c r="M213" s="148">
        <f>E213+I213</f>
        <v>3755</v>
      </c>
      <c r="N213" s="148">
        <f>F213+J213</f>
        <v>2867</v>
      </c>
      <c r="O213" s="148">
        <f>G213+K213</f>
        <v>0</v>
      </c>
      <c r="Q213" s="274"/>
      <c r="R213" s="117">
        <f>L353-R212</f>
        <v>0</v>
      </c>
    </row>
    <row r="214" spans="1:18" x14ac:dyDescent="0.25">
      <c r="A214" s="11"/>
      <c r="B214" s="312" t="s">
        <v>437</v>
      </c>
      <c r="C214" s="316" t="s">
        <v>32</v>
      </c>
      <c r="D214" s="240">
        <f>E214+G214</f>
        <v>491</v>
      </c>
      <c r="E214" s="365">
        <v>491</v>
      </c>
      <c r="F214" s="240">
        <v>375</v>
      </c>
      <c r="G214" s="278"/>
      <c r="H214" s="239">
        <f>I214+K214</f>
        <v>0</v>
      </c>
      <c r="I214" s="277"/>
      <c r="J214" s="239"/>
      <c r="K214" s="239"/>
      <c r="L214" s="81">
        <f>M214+O214</f>
        <v>491</v>
      </c>
      <c r="M214" s="81">
        <f>E214+I214</f>
        <v>491</v>
      </c>
      <c r="N214" s="81">
        <f>F214+J214</f>
        <v>375</v>
      </c>
      <c r="O214" s="81">
        <f>G214+K214</f>
        <v>0</v>
      </c>
      <c r="Q214" s="274"/>
      <c r="R214" s="117"/>
    </row>
    <row r="215" spans="1:18" s="24" customFormat="1" ht="25.5" x14ac:dyDescent="0.25">
      <c r="A215" s="83"/>
      <c r="B215" s="315" t="s">
        <v>438</v>
      </c>
      <c r="C215" s="314" t="s">
        <v>32</v>
      </c>
      <c r="D215" s="240">
        <f>E215+G215</f>
        <v>3264</v>
      </c>
      <c r="E215" s="365">
        <v>3264</v>
      </c>
      <c r="F215" s="240">
        <v>2492</v>
      </c>
      <c r="G215" s="278"/>
      <c r="H215" s="239">
        <f>I215+K215</f>
        <v>0</v>
      </c>
      <c r="I215" s="277"/>
      <c r="J215" s="239"/>
      <c r="K215" s="239"/>
      <c r="L215" s="81">
        <f>M215+O215</f>
        <v>3264</v>
      </c>
      <c r="M215" s="81">
        <f>E215+I215</f>
        <v>3264</v>
      </c>
      <c r="N215" s="81">
        <f>F215+J215</f>
        <v>2492</v>
      </c>
      <c r="O215" s="81">
        <f>G215+K215</f>
        <v>0</v>
      </c>
      <c r="Q215" s="273"/>
      <c r="R215" s="272"/>
    </row>
    <row r="216" spans="1:18" x14ac:dyDescent="0.25">
      <c r="A216" s="5" t="s">
        <v>141</v>
      </c>
      <c r="B216" s="19" t="s">
        <v>71</v>
      </c>
      <c r="C216" s="453" t="s">
        <v>32</v>
      </c>
      <c r="D216" s="240">
        <f>E216+G216</f>
        <v>1180</v>
      </c>
      <c r="E216" s="365">
        <v>1180</v>
      </c>
      <c r="F216" s="240">
        <v>901</v>
      </c>
      <c r="G216" s="278"/>
      <c r="H216" s="239">
        <f>I216+K216</f>
        <v>0</v>
      </c>
      <c r="I216" s="277"/>
      <c r="J216" s="239"/>
      <c r="K216" s="239"/>
      <c r="L216" s="81">
        <f>M216+O216</f>
        <v>1180</v>
      </c>
      <c r="M216" s="81">
        <f>E216+I216</f>
        <v>1180</v>
      </c>
      <c r="N216" s="81">
        <f>F216+J216</f>
        <v>901</v>
      </c>
      <c r="O216" s="81">
        <f>G216+K216</f>
        <v>0</v>
      </c>
      <c r="Q216" s="274"/>
      <c r="R216" s="117">
        <f>L356-R215</f>
        <v>0</v>
      </c>
    </row>
    <row r="217" spans="1:18" x14ac:dyDescent="0.25">
      <c r="A217" s="11"/>
      <c r="B217" s="312" t="s">
        <v>437</v>
      </c>
      <c r="C217" s="454"/>
      <c r="D217" s="238" t="s">
        <v>189</v>
      </c>
      <c r="E217" s="364"/>
      <c r="F217" s="238"/>
      <c r="G217" s="276"/>
      <c r="H217" s="237">
        <f>I217+K217</f>
        <v>0</v>
      </c>
      <c r="I217" s="275"/>
      <c r="J217" s="237"/>
      <c r="K217" s="237"/>
      <c r="L217" s="82"/>
      <c r="M217" s="82"/>
      <c r="N217" s="82"/>
      <c r="O217" s="82"/>
      <c r="Q217" s="274"/>
      <c r="R217" s="117"/>
    </row>
    <row r="218" spans="1:18" x14ac:dyDescent="0.25">
      <c r="A218" s="13" t="s">
        <v>142</v>
      </c>
      <c r="B218" s="1" t="s">
        <v>195</v>
      </c>
      <c r="C218" s="313"/>
      <c r="D218" s="189">
        <f>D174+D177+D180+D183+D186+D189+D192+D195+D198+D201+D204+D207+D210+D213+D216</f>
        <v>276324</v>
      </c>
      <c r="E218" s="189">
        <f>E174+E177+E180+E183+E186+E189+E192+E195+E198+E201+E204+E207+E210+E213+E216</f>
        <v>44628</v>
      </c>
      <c r="F218" s="189">
        <f>F174+F177+F180+F183+F186+F189+F192+F195+F198+F201+F204+F207+F210+F213+F216</f>
        <v>33996</v>
      </c>
      <c r="G218" s="189">
        <f>G174+G177+G180+G183+G186+G189+G192+G195+G198+G201+G204+G207+G210+G213+G216</f>
        <v>231696</v>
      </c>
      <c r="H218" s="270">
        <f>H174+H177+H180+H183+H186+H189+H192+H195+H198+H201+H204+H207+H210+H213+H216</f>
        <v>0</v>
      </c>
      <c r="I218" s="270">
        <f>I174+I177+I180+I183+I186+I189+I192+I195+I198+I201+I204+I207+I210+I213+I216</f>
        <v>0</v>
      </c>
      <c r="J218" s="270">
        <f>J174+J177+J180+J183+J186+J189+J192+J195+J198+J201+J204+J207+J210+J213+J216</f>
        <v>0</v>
      </c>
      <c r="K218" s="270">
        <f>K174+K177+K180+K183+K186+K189+K192+K195+K198+K201+K204+K207+K210+K213+K216</f>
        <v>0</v>
      </c>
      <c r="L218" s="84">
        <f>L174+L177+L180+L183+L186+L189+L192+L195+L198+L201+L204+L207+L210+L213+L216</f>
        <v>276324</v>
      </c>
      <c r="M218" s="84">
        <f>M174+M177+M180+M183+M186+M189+M192+M195+M198+M201+M204+M207+M210+M213+M216</f>
        <v>44628</v>
      </c>
      <c r="N218" s="84">
        <f>N174+N177+N180+N183+N186+N189+N192+N195+N198+N201+N204+N207+N210+N213+N216</f>
        <v>33996</v>
      </c>
      <c r="O218" s="84">
        <f>O174+O177+O180+O183+O186+O189+O192+O195+O198+O201+O204+O207+O210+O213+O216</f>
        <v>231696</v>
      </c>
    </row>
    <row r="219" spans="1:18" ht="15.95" customHeight="1" x14ac:dyDescent="0.25">
      <c r="A219" s="11" t="s">
        <v>143</v>
      </c>
      <c r="B219" s="482" t="s">
        <v>75</v>
      </c>
      <c r="C219" s="482"/>
      <c r="D219" s="482"/>
      <c r="E219" s="482"/>
      <c r="F219" s="482"/>
      <c r="G219" s="482"/>
      <c r="H219" s="482"/>
      <c r="I219" s="482"/>
      <c r="J219" s="482"/>
      <c r="K219" s="482"/>
      <c r="L219" s="482"/>
      <c r="M219" s="482"/>
      <c r="N219" s="482"/>
      <c r="O219" s="482"/>
    </row>
    <row r="220" spans="1:18" ht="19.5" customHeight="1" x14ac:dyDescent="0.25">
      <c r="A220" s="48" t="s">
        <v>144</v>
      </c>
      <c r="B220" s="19" t="s">
        <v>20</v>
      </c>
      <c r="C220" s="395" t="s">
        <v>24</v>
      </c>
      <c r="D220" s="280">
        <f>E220+G220</f>
        <v>146710</v>
      </c>
      <c r="E220" s="280">
        <f>E221+E222</f>
        <v>1900</v>
      </c>
      <c r="F220" s="280">
        <f>F221+F222</f>
        <v>0</v>
      </c>
      <c r="G220" s="280">
        <f>G221+G222</f>
        <v>144810</v>
      </c>
      <c r="H220" s="279">
        <f>I220+K220</f>
        <v>0</v>
      </c>
      <c r="I220" s="279">
        <f>I221+I222</f>
        <v>0</v>
      </c>
      <c r="J220" s="279">
        <f>J221+J222</f>
        <v>0</v>
      </c>
      <c r="K220" s="279">
        <f>K221+K222</f>
        <v>0</v>
      </c>
      <c r="L220" s="148">
        <f>M220+O220</f>
        <v>146710</v>
      </c>
      <c r="M220" s="148">
        <f>E220+I220</f>
        <v>1900</v>
      </c>
      <c r="N220" s="148">
        <f>F220+J220</f>
        <v>0</v>
      </c>
      <c r="O220" s="148">
        <f>G220+K220</f>
        <v>144810</v>
      </c>
    </row>
    <row r="221" spans="1:18" ht="26.25" x14ac:dyDescent="0.25">
      <c r="A221" s="66"/>
      <c r="B221" s="384" t="s">
        <v>411</v>
      </c>
      <c r="C221" s="394" t="s">
        <v>24</v>
      </c>
      <c r="D221" s="280">
        <f>E221+G221</f>
        <v>144810</v>
      </c>
      <c r="E221" s="280"/>
      <c r="F221" s="280"/>
      <c r="G221" s="280">
        <v>144810</v>
      </c>
      <c r="H221" s="279">
        <f>I221+K221</f>
        <v>0</v>
      </c>
      <c r="I221" s="279"/>
      <c r="J221" s="279"/>
      <c r="K221" s="279"/>
      <c r="L221" s="148">
        <f>M221+O221</f>
        <v>144810</v>
      </c>
      <c r="M221" s="148">
        <f>E221+I221</f>
        <v>0</v>
      </c>
      <c r="N221" s="148">
        <f>F221+J221</f>
        <v>0</v>
      </c>
      <c r="O221" s="148">
        <f>G221+K221</f>
        <v>144810</v>
      </c>
    </row>
    <row r="222" spans="1:18" ht="39.75" customHeight="1" x14ac:dyDescent="0.25">
      <c r="A222" s="79"/>
      <c r="B222" s="351" t="s">
        <v>509</v>
      </c>
      <c r="C222" s="394" t="s">
        <v>24</v>
      </c>
      <c r="D222" s="280">
        <f>E222+G222</f>
        <v>1900</v>
      </c>
      <c r="E222" s="280">
        <v>1900</v>
      </c>
      <c r="F222" s="280"/>
      <c r="G222" s="280"/>
      <c r="H222" s="279">
        <f>I222+K222</f>
        <v>0</v>
      </c>
      <c r="I222" s="279"/>
      <c r="J222" s="279"/>
      <c r="K222" s="279"/>
      <c r="L222" s="148">
        <f>M222+O222</f>
        <v>1900</v>
      </c>
      <c r="M222" s="148">
        <f>E222+I222</f>
        <v>1900</v>
      </c>
      <c r="N222" s="148">
        <f>F222+J222</f>
        <v>0</v>
      </c>
      <c r="O222" s="148">
        <f>G222+K222</f>
        <v>0</v>
      </c>
    </row>
    <row r="223" spans="1:18" s="24" customFormat="1" x14ac:dyDescent="0.25">
      <c r="A223" s="5" t="s">
        <v>145</v>
      </c>
      <c r="B223" s="59" t="s">
        <v>58</v>
      </c>
      <c r="C223" s="450" t="s">
        <v>24</v>
      </c>
      <c r="D223" s="240">
        <f>E223+G223</f>
        <v>2135</v>
      </c>
      <c r="E223" s="269">
        <v>2135</v>
      </c>
      <c r="F223" s="240">
        <v>1630</v>
      </c>
      <c r="G223" s="269">
        <f>G224</f>
        <v>0</v>
      </c>
      <c r="H223" s="239">
        <f>I223+K223</f>
        <v>0</v>
      </c>
      <c r="I223" s="268"/>
      <c r="J223" s="239"/>
      <c r="K223" s="268"/>
      <c r="L223" s="81">
        <f>M223+O223</f>
        <v>2135</v>
      </c>
      <c r="M223" s="267">
        <f>E223+I223</f>
        <v>2135</v>
      </c>
      <c r="N223" s="81">
        <f>F223+J223</f>
        <v>1630</v>
      </c>
      <c r="O223" s="266">
        <f>G223+K223</f>
        <v>0</v>
      </c>
      <c r="Q223" s="2"/>
      <c r="R223" s="2"/>
    </row>
    <row r="224" spans="1:18" s="24" customFormat="1" x14ac:dyDescent="0.25">
      <c r="A224" s="83"/>
      <c r="B224" s="312" t="s">
        <v>437</v>
      </c>
      <c r="C224" s="451"/>
      <c r="D224" s="238"/>
      <c r="E224" s="238"/>
      <c r="F224" s="238"/>
      <c r="G224" s="265"/>
      <c r="H224" s="237"/>
      <c r="I224" s="264"/>
      <c r="J224" s="237"/>
      <c r="K224" s="264"/>
      <c r="L224" s="82"/>
      <c r="M224" s="263"/>
      <c r="N224" s="82"/>
      <c r="O224" s="262"/>
      <c r="Q224" s="2"/>
      <c r="R224" s="2"/>
    </row>
    <row r="225" spans="1:32" s="24" customFormat="1" x14ac:dyDescent="0.25">
      <c r="A225" s="48" t="s">
        <v>146</v>
      </c>
      <c r="B225" s="19" t="s">
        <v>76</v>
      </c>
      <c r="C225" s="311"/>
      <c r="D225" s="280">
        <f>E225+G225</f>
        <v>173065</v>
      </c>
      <c r="E225" s="280">
        <f>E226+E228+E227</f>
        <v>173065</v>
      </c>
      <c r="F225" s="280">
        <f>F226+F228+F227</f>
        <v>132131</v>
      </c>
      <c r="G225" s="280">
        <f>G226+G228+G227</f>
        <v>0</v>
      </c>
      <c r="H225" s="279">
        <f>I225+K225</f>
        <v>0</v>
      </c>
      <c r="I225" s="279">
        <f>I226+I228+I227</f>
        <v>0</v>
      </c>
      <c r="J225" s="279">
        <f>J226+J228+J227</f>
        <v>140</v>
      </c>
      <c r="K225" s="279">
        <f>K226+K228+K227</f>
        <v>0</v>
      </c>
      <c r="L225" s="148">
        <f>M225+O225</f>
        <v>173065</v>
      </c>
      <c r="M225" s="148">
        <f>E225+I225</f>
        <v>173065</v>
      </c>
      <c r="N225" s="148">
        <f>F225+J225</f>
        <v>132271</v>
      </c>
      <c r="O225" s="148">
        <f>G225+K225</f>
        <v>0</v>
      </c>
      <c r="Q225" s="2"/>
      <c r="R225" s="2"/>
    </row>
    <row r="226" spans="1:32" s="24" customFormat="1" x14ac:dyDescent="0.25">
      <c r="A226" s="66"/>
      <c r="B226" s="382" t="s">
        <v>437</v>
      </c>
      <c r="C226" s="378" t="s">
        <v>24</v>
      </c>
      <c r="D226" s="280">
        <f>E226+G226</f>
        <v>1379</v>
      </c>
      <c r="E226" s="280">
        <v>1379</v>
      </c>
      <c r="F226" s="280">
        <v>1053</v>
      </c>
      <c r="G226" s="280"/>
      <c r="H226" s="279">
        <f>I226+K226</f>
        <v>0</v>
      </c>
      <c r="I226" s="279"/>
      <c r="J226" s="279"/>
      <c r="K226" s="279"/>
      <c r="L226" s="81">
        <f>M226+O226</f>
        <v>1379</v>
      </c>
      <c r="M226" s="267">
        <f>E226+I226</f>
        <v>1379</v>
      </c>
      <c r="N226" s="81">
        <f>F226+J226</f>
        <v>1053</v>
      </c>
      <c r="O226" s="266">
        <f>G226+K226</f>
        <v>0</v>
      </c>
      <c r="Q226" s="2"/>
      <c r="R226" s="2"/>
    </row>
    <row r="227" spans="1:32" s="24" customFormat="1" ht="25.5" x14ac:dyDescent="0.25">
      <c r="A227" s="66"/>
      <c r="B227" s="310" t="s">
        <v>438</v>
      </c>
      <c r="C227" s="378" t="s">
        <v>24</v>
      </c>
      <c r="D227" s="280">
        <f>E227+G227</f>
        <v>181</v>
      </c>
      <c r="E227" s="280">
        <v>181</v>
      </c>
      <c r="F227" s="280">
        <v>138</v>
      </c>
      <c r="G227" s="280"/>
      <c r="H227" s="279">
        <f>I227+K227</f>
        <v>0</v>
      </c>
      <c r="I227" s="279"/>
      <c r="J227" s="279"/>
      <c r="K227" s="279"/>
      <c r="L227" s="81">
        <f>M227+O227</f>
        <v>181</v>
      </c>
      <c r="M227" s="267">
        <f>E227+I227</f>
        <v>181</v>
      </c>
      <c r="N227" s="81">
        <f>F227+J227</f>
        <v>138</v>
      </c>
      <c r="O227" s="266">
        <f>G227+K227</f>
        <v>0</v>
      </c>
      <c r="Q227" s="2"/>
      <c r="R227" s="2"/>
    </row>
    <row r="228" spans="1:32" s="24" customFormat="1" ht="26.25" x14ac:dyDescent="0.25">
      <c r="A228" s="79"/>
      <c r="B228" s="351" t="s">
        <v>433</v>
      </c>
      <c r="C228" s="378" t="s">
        <v>24</v>
      </c>
      <c r="D228" s="280">
        <f>E228+G228</f>
        <v>171505</v>
      </c>
      <c r="E228" s="280">
        <v>171505</v>
      </c>
      <c r="F228" s="280">
        <v>130940</v>
      </c>
      <c r="G228" s="280"/>
      <c r="H228" s="279">
        <f>I228+K228</f>
        <v>0</v>
      </c>
      <c r="I228" s="279"/>
      <c r="J228" s="279">
        <v>140</v>
      </c>
      <c r="K228" s="279"/>
      <c r="L228" s="148">
        <f>M228+O228</f>
        <v>171505</v>
      </c>
      <c r="M228" s="148">
        <f>E228+I228</f>
        <v>171505</v>
      </c>
      <c r="N228" s="148">
        <f>F228+J228</f>
        <v>131080</v>
      </c>
      <c r="O228" s="148">
        <f>G228+K228</f>
        <v>0</v>
      </c>
      <c r="Q228" s="2"/>
      <c r="R228" s="2"/>
    </row>
    <row r="229" spans="1:32" ht="18" customHeight="1" x14ac:dyDescent="0.25">
      <c r="A229" s="13" t="s">
        <v>178</v>
      </c>
      <c r="B229" s="147" t="s">
        <v>196</v>
      </c>
      <c r="C229" s="352"/>
      <c r="D229" s="189">
        <f>D225+D220+D223</f>
        <v>321910</v>
      </c>
      <c r="E229" s="189">
        <f>E225+E220+E223</f>
        <v>177100</v>
      </c>
      <c r="F229" s="189">
        <f>F225+F220+F223</f>
        <v>133761</v>
      </c>
      <c r="G229" s="189">
        <f>G225+G220+G223</f>
        <v>144810</v>
      </c>
      <c r="H229" s="270">
        <f>H225+H220+H223</f>
        <v>0</v>
      </c>
      <c r="I229" s="270">
        <f>I225+I220+I223</f>
        <v>0</v>
      </c>
      <c r="J229" s="270">
        <f>J225+J220+J223</f>
        <v>140</v>
      </c>
      <c r="K229" s="270">
        <f>K225+K220+K223</f>
        <v>0</v>
      </c>
      <c r="L229" s="84">
        <f>L225+L220+L223</f>
        <v>321910</v>
      </c>
      <c r="M229" s="84">
        <f>M225+M220+M223</f>
        <v>177100</v>
      </c>
      <c r="N229" s="84">
        <f>N225+N220+N223</f>
        <v>133901</v>
      </c>
      <c r="O229" s="84">
        <f>O225+O220+O223</f>
        <v>144810</v>
      </c>
    </row>
    <row r="230" spans="1:32" x14ac:dyDescent="0.25">
      <c r="A230" s="486" t="s">
        <v>147</v>
      </c>
      <c r="B230" s="261" t="s">
        <v>188</v>
      </c>
      <c r="C230" s="483"/>
      <c r="D230" s="187">
        <f>D232+D233+D234+D235+D237+D236+D238+D239+D240</f>
        <v>5081296</v>
      </c>
      <c r="E230" s="187">
        <f>E232+E233+E234+E235+E237+E236+E238+E239+E240</f>
        <v>1967420</v>
      </c>
      <c r="F230" s="187">
        <f>F232+F233+F234+F235+F237+F236+F238+F239+F240</f>
        <v>503074</v>
      </c>
      <c r="G230" s="187">
        <f>G232+G233+G234+G235+G237+G236+G238+G239+G240</f>
        <v>3113876</v>
      </c>
      <c r="H230" s="186">
        <f>H232+H233+H234+H235+H237+H236+H238+H239+H240</f>
        <v>0</v>
      </c>
      <c r="I230" s="186">
        <f>I232+I233+I234+I235+I237+I236+I238+I239+I240</f>
        <v>0</v>
      </c>
      <c r="J230" s="186">
        <f>J232+J233+J234+J235+J237+J236+J238+J239+J240</f>
        <v>-9</v>
      </c>
      <c r="K230" s="186">
        <f>K232+K233+K234+K235+K237+K236+K238+K239+K240</f>
        <v>0</v>
      </c>
      <c r="L230" s="37">
        <f>L232+L233+L234+L235+L237+L236+L238+L239+L240</f>
        <v>5081296</v>
      </c>
      <c r="M230" s="37">
        <f>M232+M233+M234+M235+M237+M236+M238+M239+M240</f>
        <v>1967420</v>
      </c>
      <c r="N230" s="37">
        <f>N232+N233+N234+N235+N237+N236+N238+N239+N240</f>
        <v>503065</v>
      </c>
      <c r="O230" s="37">
        <f>O232+O233+O234+O235+O237+O236+O238+O239+O240</f>
        <v>3113876</v>
      </c>
      <c r="AE230" s="2">
        <f>S72+S78+S82+S168+S172+S218+S229</f>
        <v>0</v>
      </c>
      <c r="AF230" s="2">
        <f>T72+T78+T82+T168+T172+T218+T229</f>
        <v>0</v>
      </c>
    </row>
    <row r="231" spans="1:32" x14ac:dyDescent="0.25">
      <c r="A231" s="487"/>
      <c r="B231" s="203" t="s">
        <v>223</v>
      </c>
      <c r="C231" s="484"/>
      <c r="D231" s="309"/>
      <c r="E231" s="309"/>
      <c r="F231" s="309"/>
      <c r="G231" s="309"/>
      <c r="H231" s="260"/>
      <c r="I231" s="260"/>
      <c r="J231" s="260"/>
      <c r="K231" s="260"/>
      <c r="L231" s="308"/>
      <c r="M231" s="308"/>
      <c r="N231" s="308"/>
      <c r="O231" s="308"/>
      <c r="Q231" s="24"/>
      <c r="R231" s="24"/>
    </row>
    <row r="232" spans="1:32" ht="25.5" x14ac:dyDescent="0.25">
      <c r="A232" s="487"/>
      <c r="B232" s="259" t="s">
        <v>411</v>
      </c>
      <c r="C232" s="484"/>
      <c r="D232" s="258">
        <f>D80+D86+D176+D221</f>
        <v>1911492</v>
      </c>
      <c r="E232" s="258">
        <f>E80+E86+E176+E221</f>
        <v>0</v>
      </c>
      <c r="F232" s="258">
        <f>F80+F86+F176+F221</f>
        <v>0</v>
      </c>
      <c r="G232" s="258">
        <f>G80+G86+G176+G221</f>
        <v>1911492</v>
      </c>
      <c r="H232" s="257">
        <f>H80+H86+H176+H221</f>
        <v>0</v>
      </c>
      <c r="I232" s="257">
        <f>I80+I86+I176+I221</f>
        <v>0</v>
      </c>
      <c r="J232" s="257">
        <f>J80+J86+J176+J221</f>
        <v>0</v>
      </c>
      <c r="K232" s="257">
        <f>K80+K86+K176+K221</f>
        <v>0</v>
      </c>
      <c r="L232" s="146">
        <f>L80+L86+L176+L221</f>
        <v>1911492</v>
      </c>
      <c r="M232" s="146">
        <f>M80+M86+M176+M221</f>
        <v>0</v>
      </c>
      <c r="N232" s="146">
        <f>N80+N86+N176+N221</f>
        <v>0</v>
      </c>
      <c r="O232" s="146">
        <f>O80+O86+O176+O221</f>
        <v>1911492</v>
      </c>
    </row>
    <row r="233" spans="1:32" ht="38.25" x14ac:dyDescent="0.25">
      <c r="A233" s="487"/>
      <c r="B233" s="259" t="s">
        <v>412</v>
      </c>
      <c r="C233" s="484"/>
      <c r="D233" s="258">
        <f>D75+D76</f>
        <v>2231343</v>
      </c>
      <c r="E233" s="258">
        <f>E75+E76</f>
        <v>1028959</v>
      </c>
      <c r="F233" s="258">
        <f>F75+F76</f>
        <v>0</v>
      </c>
      <c r="G233" s="258">
        <f>G75+G76</f>
        <v>1202384</v>
      </c>
      <c r="H233" s="257">
        <f>H75+H76</f>
        <v>0</v>
      </c>
      <c r="I233" s="257">
        <f>I75+I76</f>
        <v>0</v>
      </c>
      <c r="J233" s="257">
        <f>J75+J76</f>
        <v>0</v>
      </c>
      <c r="K233" s="257">
        <f>K75+K76</f>
        <v>0</v>
      </c>
      <c r="L233" s="146">
        <f>L75+L76</f>
        <v>2231343</v>
      </c>
      <c r="M233" s="146">
        <f>M75+M76</f>
        <v>1028959</v>
      </c>
      <c r="N233" s="146">
        <f>N75+N76</f>
        <v>0</v>
      </c>
      <c r="O233" s="146">
        <f>O75+O76</f>
        <v>1202384</v>
      </c>
    </row>
    <row r="234" spans="1:32" ht="16.5" customHeight="1" x14ac:dyDescent="0.25">
      <c r="A234" s="487"/>
      <c r="B234" s="256" t="s">
        <v>523</v>
      </c>
      <c r="C234" s="484"/>
      <c r="D234" s="258">
        <f>D77</f>
        <v>190705</v>
      </c>
      <c r="E234" s="258">
        <f>E77</f>
        <v>190705</v>
      </c>
      <c r="F234" s="258">
        <f>F77</f>
        <v>0</v>
      </c>
      <c r="G234" s="258">
        <f>G77</f>
        <v>0</v>
      </c>
      <c r="H234" s="257">
        <f>H77</f>
        <v>0</v>
      </c>
      <c r="I234" s="257">
        <f>I77</f>
        <v>0</v>
      </c>
      <c r="J234" s="257">
        <f>J77</f>
        <v>0</v>
      </c>
      <c r="K234" s="257">
        <f>K77</f>
        <v>0</v>
      </c>
      <c r="L234" s="146">
        <f>L77</f>
        <v>190705</v>
      </c>
      <c r="M234" s="146">
        <f>M77</f>
        <v>190705</v>
      </c>
      <c r="N234" s="146">
        <f>N77</f>
        <v>0</v>
      </c>
      <c r="O234" s="146">
        <f>O77</f>
        <v>0</v>
      </c>
    </row>
    <row r="235" spans="1:32" ht="51.75" x14ac:dyDescent="0.25">
      <c r="A235" s="487"/>
      <c r="B235" s="256" t="s">
        <v>435</v>
      </c>
      <c r="C235" s="484"/>
      <c r="D235" s="258">
        <f>D165+D166</f>
        <v>414318</v>
      </c>
      <c r="E235" s="258">
        <f>E165+E166</f>
        <v>414318</v>
      </c>
      <c r="F235" s="258">
        <f>F165+F166</f>
        <v>251287</v>
      </c>
      <c r="G235" s="258">
        <f>G165+G166</f>
        <v>0</v>
      </c>
      <c r="H235" s="257">
        <f>H165+H166</f>
        <v>0</v>
      </c>
      <c r="I235" s="257">
        <f>I165+I166</f>
        <v>0</v>
      </c>
      <c r="J235" s="257">
        <f>J165+J166</f>
        <v>-149</v>
      </c>
      <c r="K235" s="257">
        <f>K165+K166</f>
        <v>0</v>
      </c>
      <c r="L235" s="146">
        <f>L165+L166</f>
        <v>414318</v>
      </c>
      <c r="M235" s="146">
        <f>M165+M166</f>
        <v>414318</v>
      </c>
      <c r="N235" s="146">
        <f>N165+N166</f>
        <v>251138</v>
      </c>
      <c r="O235" s="146">
        <f>O165+O166</f>
        <v>0</v>
      </c>
    </row>
    <row r="236" spans="1:32" ht="26.25" x14ac:dyDescent="0.25">
      <c r="A236" s="487"/>
      <c r="B236" s="256" t="s">
        <v>434</v>
      </c>
      <c r="C236" s="484"/>
      <c r="D236" s="258">
        <f>D89+D94+D97+D102+D107+D110+D113+D118</f>
        <v>19553</v>
      </c>
      <c r="E236" s="258">
        <f>E89+E94+E97+E102+E107+E110+E113+E118</f>
        <v>19553</v>
      </c>
      <c r="F236" s="258">
        <f>F89+F94+F97+F102+F107+F110+F113+F118</f>
        <v>14927</v>
      </c>
      <c r="G236" s="258">
        <f>G89+G94+G97+G102+G107+G110+G113+G118</f>
        <v>0</v>
      </c>
      <c r="H236" s="257">
        <f>H89+H94+H97+H102+H107+H110+H113+H118</f>
        <v>0</v>
      </c>
      <c r="I236" s="257">
        <f>I89+I94+I97+I102+I107+I110+I113+I118</f>
        <v>0</v>
      </c>
      <c r="J236" s="257">
        <f>J89+J94+J97+J102+J107+J110+J113+J118</f>
        <v>0</v>
      </c>
      <c r="K236" s="257">
        <f>K89+K94+K97+K102+K107+K110+K113+K118</f>
        <v>0</v>
      </c>
      <c r="L236" s="146">
        <f>L89+L94+L97+L102+L107+L110+L113+L118</f>
        <v>19553</v>
      </c>
      <c r="M236" s="146">
        <f>M89+M94+M97+M102+M107+M110+M113+M118</f>
        <v>19553</v>
      </c>
      <c r="N236" s="146">
        <f>N89+N94+N97+N102+N107+N110+N113+N118</f>
        <v>14927</v>
      </c>
      <c r="O236" s="146">
        <f>O89+O94+O97+O102+O107+O110+O113+O118</f>
        <v>0</v>
      </c>
    </row>
    <row r="237" spans="1:32" ht="26.25" x14ac:dyDescent="0.25">
      <c r="A237" s="487"/>
      <c r="B237" s="256" t="s">
        <v>433</v>
      </c>
      <c r="C237" s="484"/>
      <c r="D237" s="258">
        <f>D228</f>
        <v>171505</v>
      </c>
      <c r="E237" s="258">
        <f>E228</f>
        <v>171505</v>
      </c>
      <c r="F237" s="258">
        <f>F228</f>
        <v>130940</v>
      </c>
      <c r="G237" s="258"/>
      <c r="H237" s="257"/>
      <c r="I237" s="257">
        <f>I228</f>
        <v>0</v>
      </c>
      <c r="J237" s="257">
        <f>J228</f>
        <v>140</v>
      </c>
      <c r="K237" s="257">
        <f>K228</f>
        <v>0</v>
      </c>
      <c r="L237" s="146">
        <f>L228</f>
        <v>171505</v>
      </c>
      <c r="M237" s="146">
        <f>M228</f>
        <v>171505</v>
      </c>
      <c r="N237" s="146">
        <f>N228</f>
        <v>131080</v>
      </c>
      <c r="O237" s="146">
        <f>O228</f>
        <v>0</v>
      </c>
    </row>
    <row r="238" spans="1:32" x14ac:dyDescent="0.25">
      <c r="A238" s="487"/>
      <c r="B238" s="256" t="s">
        <v>437</v>
      </c>
      <c r="C238" s="484"/>
      <c r="D238" s="258">
        <f>D26+D28+D32+D36+D40+D44+D48+D52+D56+D60+D64+D68+D85+D88+D90+D93+D96+D98+D101+D103+D106+D109+D112+D114+D117+D119+D121+D123+D125+D129+D131+D135+D137+D139+D141+D143+D145+D147+D149+D151+D153+D156+D159+D161+D164+D170+D175+D178+D181+D184+D187+D190+D193+D196+D199+D202+D205+D208+D211+D214+D216+D223+D226+D127+D133</f>
        <v>102612</v>
      </c>
      <c r="E238" s="258">
        <f>E26+E28+E32+E36+E40+E44+E48+E52+E56+E60+E64+E68+E85+E88+E90+E93+E96+E98+E101+E103+E106+E109+E112+E114+E117+E119+E121+E123+E125+E129+E131+E135+E137+E139+E141+E143+E145+E147+E149+E151+E153+E156+E159+E161+E164+E170+E175+E178+E181+E184+E187+E190+E193+E196+E199+E202+E205+E208+E211+E214+E216+E223+E226+E127+E133</f>
        <v>102612</v>
      </c>
      <c r="F238" s="258">
        <f>F26+F28+F32+F36+F40+F44+F48+F52+F56+F60+F64+F68+F85+F88+F90+F93+F96+F98+F101+F103+F106+F109+F112+F114+F117+F119+F121+F123+F125+F129+F131+F135+F137+F139+F141+F143+F145+F147+F149+F151+F153+F156+F159+F161+F164+F170+F175+F178+F181+F184+F187+F190+F193+F196+F199+F202+F205+F208+F211+F214+F216+F223+F226+F127+F133</f>
        <v>77009</v>
      </c>
      <c r="G238" s="258">
        <f>G26+G28+G32+G36+G40+G44+G48+G52+G56+G60+G64+G68+G85+G88+G90+G93+G96+G98+G101+G103+G106+G109+G112+G114+G117+G119+G121+G123+G125+G129+G131+G135+G137+G139+G141+G143+G145+G147+G149+G151+G153+G156+G159+G161+G164+G170+G175+G178+G181+G184+G187+G190+G193+G196+G199+G202+G205+G208+G211+G214+G216+G223+G226+G127+G133</f>
        <v>0</v>
      </c>
      <c r="H238" s="257">
        <f>H26+H28+H32+H36+H40+H44+H48+H52+H56+H60+H64+H68+H85+H88+H90+H93+H96+H98+H101+H103+H106+H109+H112+H114+H117+H119+H121+H123+H125+H129+H131+H135+H137+H139+H141+H143+H145+H147+H149+H151+H153+H156+H159+H161+H164+H170+H175+H178+H181+H184+H187+H190+H193+H196+H199+H202+H205+H208+H211+H214+H216+H223+H226+H127+H133</f>
        <v>0</v>
      </c>
      <c r="I238" s="257">
        <f>I26+I28+I32+I36+I40+I44+I48+I52+I56+I60+I64+I68+I85+I88+I90+I93+I96+I98+I101+I103+I106+I109+I112+I114+I117+I119+I121+I123+I125+I129+I131+I135+I137+I139+I141+I143+I145+I147+I149+I151+I153+I156+I159+I161+I164+I170+I175+I178+I181+I184+I187+I190+I193+I196+I199+I202+I205+I208+I211+I214+I216+I223+I226+I127+I133</f>
        <v>0</v>
      </c>
      <c r="J238" s="257">
        <f>J26+J28+J32+J36+J40+J44+J48+J52+J56+J60+J64+J68+J85+J88+J90+J93+J96+J98+J101+J103+J106+J109+J112+J114+J117+J119+J121+J123+J125+J129+J131+J135+J137+J139+J141+J143+J145+J147+J149+J151+J153+J156+J159+J161+J164+J170+J175+J178+J181+J184+J187+J190+J193+J196+J199+J202+J205+J208+J211+J214+J216+J223+J226+J127+J133</f>
        <v>0</v>
      </c>
      <c r="K238" s="257">
        <f>K26+K28+K32+K36+K40+K44+K48+K52+K56+K60+K64+K68+K85+K88+K90+K93+K96+K98+K101+K103+K106+K109+K112+K114+K117+K119+K121+K123+K125+K129+K131+K135+K137+K139+K141+K143+K145+K147+K149+K151+K153+K156+K159+K161+K164+K170+K175+K178+K181+K184+K187+K190+K193+K196+K199+K202+K205+K208+K211+K214+K216+K223+K226+K127+K133</f>
        <v>0</v>
      </c>
      <c r="L238" s="146">
        <f>L26+L28+L32+L36+L40+L44+L48+L52+L56+L60+L64+L68+L85+L88+L90+L93+L96+L98+L101+L103+L106+L109+L112+L114+L117+L119+L121+L123+L125+L129+L131+L135+L137+L139+L141+L143+L145+L147+L149+L151+L153+L156+L159+L161+L164+L170+L175+L178+L181+L184+L187+L190+L193+L196+L199+L202+L205+L208+L211+L214+L216+L223+L226+L127+L133</f>
        <v>102612</v>
      </c>
      <c r="M238" s="146">
        <f>M26+M28+M32+M36+M40+M44+M48+M52+M56+M60+M64+M68+M85+M88+M90+M93+M96+M98+M101+M103+M106+M109+M112+M114+M117+M119+M121+M123+M125+M129+M131+M135+M137+M139+M141+M143+M145+M147+M149+M151+M153+M156+M159+M161+M164+M170+M175+M178+M181+M184+M187+M190+M193+M196+M199+M202+M205+M208+M211+M214+M216+M223+M226+M127+M133</f>
        <v>102612</v>
      </c>
      <c r="N238" s="146">
        <f>N26+N28+N32+N36+N40+N44+N48+N52+N56+N60+N64+N68+N85+N88+N90+N93+N96+N98+N101+N103+N106+N109+N112+N114+N117+N119+N121+N123+N125+N129+N131+N135+N137+N139+N141+N143+N145+N147+N149+N151+N153+N156+N159+N161+N164+N170+N175+N178+N181+N184+N187+N190+N193+N196+N199+N202+N205+N208+N211+N214+N216+N223+N226+N127+N133</f>
        <v>77009</v>
      </c>
      <c r="O238" s="146">
        <f>O26+O28+O32+O36+O40+O44+O48+O52+O56+O60+O64+O68+O85+O88+O90+O93+O96+O98+O101+O103+O106+O109+O112+O114+O117+O119+O121+O123+O125+O129+O131+O135+O137+O139+O141+O143+O145+O147+O149+O151+O153+O156+O159+O161+O164+O170+O175+O178+O181+O184+O187+O190+O193+O196+O199+O202+O205+O208+O211+O214+O216+O223+O226+O127+O133</f>
        <v>0</v>
      </c>
    </row>
    <row r="239" spans="1:32" ht="26.25" x14ac:dyDescent="0.25">
      <c r="A239" s="487"/>
      <c r="B239" s="256" t="s">
        <v>438</v>
      </c>
      <c r="C239" s="484"/>
      <c r="D239" s="258">
        <f>D157+D160+D179+D182+D185+D188+D191+D194+D197+D200+D203+D206+D209+D212+D215+D227</f>
        <v>37868</v>
      </c>
      <c r="E239" s="258">
        <f>E157+E160+E179+E182+E185+E188+E191+E194+E197+E200+E203+E206+E209+E212+E215+E227</f>
        <v>37868</v>
      </c>
      <c r="F239" s="258">
        <f>F157+F160+F179+F182+F185+F188+F191+F194+F197+F200+F203+F206+F209+F212+F215+F227</f>
        <v>28911</v>
      </c>
      <c r="G239" s="258">
        <f>G157+G160+G179+G182+G185+G188+G191+G194+G197+G200+G203+G206+G209+G212+G215+G227</f>
        <v>0</v>
      </c>
      <c r="H239" s="257">
        <f>H157+H160+H179+H182+H185+H188+H191+H194+H197+H200+H203+H206+H209+H212+H215+H227</f>
        <v>0</v>
      </c>
      <c r="I239" s="257">
        <f>I157+I160+I179+I182+I185+I188+I191+I194+I197+I200+I203+I206+I209+I212+I215+I227</f>
        <v>0</v>
      </c>
      <c r="J239" s="257">
        <f>J157+J160+J179+J182+J185+J188+J191+J194+J197+J200+J203+J206+J209+J212+J215+J227</f>
        <v>0</v>
      </c>
      <c r="K239" s="257">
        <f>K157+K160+K179+K182+K185+K188+K191+K194+K197+K200+K203+K206+K209+K212+K215+K227</f>
        <v>0</v>
      </c>
      <c r="L239" s="146">
        <f>L157+L160+L179+L182+L185+L188+L191+L194+L197+L200+L203+L206+L209+L212+L215+L227</f>
        <v>37868</v>
      </c>
      <c r="M239" s="146">
        <f>M157+M160+M179+M182+M185+M188+M191+M194+M197+M200+M203+M206+M209+M212+M215+M227</f>
        <v>37868</v>
      </c>
      <c r="N239" s="146">
        <f>N157+N160+N179+N182+N185+N188+N191+N194+N197+N200+N203+N206+N209+N212+N215+N227</f>
        <v>28911</v>
      </c>
      <c r="O239" s="146">
        <f>O157+O160+O179+O182+O185+O188+O191+O194+O197+O200+O203+O206+O209+O212+O215+O227</f>
        <v>0</v>
      </c>
    </row>
    <row r="240" spans="1:32" ht="39" customHeight="1" x14ac:dyDescent="0.25">
      <c r="A240" s="488"/>
      <c r="B240" s="255" t="s">
        <v>509</v>
      </c>
      <c r="C240" s="485"/>
      <c r="D240" s="258">
        <f>D222</f>
        <v>1900</v>
      </c>
      <c r="E240" s="258">
        <f>E222</f>
        <v>1900</v>
      </c>
      <c r="F240" s="258">
        <f>F222</f>
        <v>0</v>
      </c>
      <c r="G240" s="258">
        <f>G222</f>
        <v>0</v>
      </c>
      <c r="H240" s="257">
        <f>H222</f>
        <v>0</v>
      </c>
      <c r="I240" s="257">
        <f>I222</f>
        <v>0</v>
      </c>
      <c r="J240" s="257">
        <f>J222</f>
        <v>0</v>
      </c>
      <c r="K240" s="257">
        <f>K222</f>
        <v>0</v>
      </c>
      <c r="L240" s="146">
        <f>L222</f>
        <v>1900</v>
      </c>
      <c r="M240" s="146">
        <f>M222</f>
        <v>1900</v>
      </c>
      <c r="N240" s="146">
        <f>N222</f>
        <v>0</v>
      </c>
      <c r="O240" s="146">
        <f>O222</f>
        <v>0</v>
      </c>
    </row>
    <row r="241" spans="1:15" x14ac:dyDescent="0.25">
      <c r="A241" s="38"/>
      <c r="B241" s="39"/>
      <c r="C241" s="307"/>
      <c r="D241" s="39"/>
      <c r="E241" s="39"/>
      <c r="F241" s="49"/>
      <c r="G241" s="49"/>
      <c r="H241" s="49"/>
      <c r="I241" s="49"/>
      <c r="J241" s="49"/>
      <c r="K241" s="39"/>
      <c r="L241" s="49"/>
      <c r="M241" s="49"/>
      <c r="N241" s="49"/>
      <c r="O241" s="184"/>
    </row>
    <row r="242" spans="1:15" x14ac:dyDescent="0.25">
      <c r="A242" s="38"/>
      <c r="B242" s="12"/>
      <c r="C242" s="306"/>
      <c r="D242" s="12"/>
      <c r="E242" s="12"/>
      <c r="F242" s="42"/>
      <c r="G242" s="12"/>
      <c r="H242" s="12"/>
      <c r="I242" s="12"/>
      <c r="J242" s="12"/>
      <c r="L242" s="12"/>
      <c r="M242" s="12"/>
      <c r="N242" s="12"/>
    </row>
    <row r="243" spans="1:15" x14ac:dyDescent="0.25">
      <c r="A243" s="12"/>
      <c r="B243" s="12"/>
      <c r="C243" s="305"/>
      <c r="D243" s="12"/>
      <c r="E243" s="12"/>
      <c r="F243" s="12"/>
      <c r="G243" s="12"/>
      <c r="H243" s="12"/>
      <c r="I243" s="12"/>
      <c r="J243" s="12"/>
      <c r="L243" s="12"/>
      <c r="M243" s="12"/>
      <c r="N243" s="12"/>
    </row>
    <row r="244" spans="1:15" x14ac:dyDescent="0.25">
      <c r="A244" s="12"/>
      <c r="B244" s="12"/>
      <c r="C244" s="305"/>
      <c r="D244" s="12"/>
      <c r="E244" s="12"/>
      <c r="F244" s="12"/>
      <c r="G244" s="12"/>
      <c r="H244" s="12"/>
      <c r="I244" s="12"/>
      <c r="J244" s="12"/>
      <c r="L244" s="12"/>
      <c r="M244" s="12"/>
      <c r="N244" s="12"/>
    </row>
    <row r="245" spans="1:15" x14ac:dyDescent="0.25">
      <c r="A245" s="12"/>
      <c r="B245" s="12"/>
      <c r="C245" s="305"/>
      <c r="D245" s="12"/>
      <c r="E245" s="12"/>
      <c r="F245" s="12"/>
      <c r="G245" s="12"/>
      <c r="H245" s="12"/>
      <c r="I245" s="12"/>
      <c r="J245" s="12"/>
      <c r="L245" s="12"/>
      <c r="M245" s="12"/>
      <c r="N245" s="12"/>
    </row>
    <row r="246" spans="1:15" x14ac:dyDescent="0.25">
      <c r="A246" s="12"/>
      <c r="B246" s="12"/>
      <c r="C246" s="305"/>
      <c r="D246" s="12"/>
      <c r="E246" s="12"/>
      <c r="F246" s="12"/>
      <c r="G246" s="12"/>
      <c r="H246" s="12"/>
      <c r="I246" s="12"/>
      <c r="J246" s="12"/>
      <c r="L246" s="12"/>
      <c r="M246" s="12"/>
      <c r="N246" s="12"/>
    </row>
    <row r="247" spans="1:15" x14ac:dyDescent="0.25">
      <c r="A247" s="12"/>
      <c r="B247" s="12"/>
      <c r="C247" s="305"/>
      <c r="D247" s="12"/>
      <c r="E247" s="12"/>
      <c r="F247" s="12"/>
      <c r="G247" s="12"/>
      <c r="H247" s="12"/>
      <c r="I247" s="12"/>
      <c r="J247" s="12"/>
      <c r="L247" s="12"/>
      <c r="M247" s="12"/>
      <c r="N247" s="12"/>
    </row>
    <row r="248" spans="1:15" x14ac:dyDescent="0.25">
      <c r="A248" s="12"/>
      <c r="B248" s="12"/>
      <c r="C248" s="305"/>
      <c r="D248" s="12"/>
      <c r="E248" s="12"/>
      <c r="F248" s="12"/>
      <c r="G248" s="12" t="s">
        <v>189</v>
      </c>
      <c r="H248" s="12"/>
      <c r="I248" s="12"/>
      <c r="J248" s="12"/>
      <c r="L248" s="12"/>
      <c r="M248" s="12"/>
      <c r="N248" s="12"/>
    </row>
    <row r="249" spans="1:15" x14ac:dyDescent="0.25">
      <c r="A249" s="12"/>
      <c r="B249" s="12"/>
      <c r="C249" s="305"/>
      <c r="D249" s="12"/>
      <c r="E249" s="12"/>
      <c r="F249" s="12"/>
      <c r="G249" s="12"/>
      <c r="H249" s="12"/>
      <c r="I249" s="12"/>
      <c r="J249" s="12"/>
      <c r="L249" s="12"/>
      <c r="M249" s="12"/>
      <c r="N249" s="12"/>
    </row>
    <row r="250" spans="1:15" x14ac:dyDescent="0.25">
      <c r="A250" s="12"/>
      <c r="B250" s="12"/>
      <c r="C250" s="305"/>
      <c r="D250" s="12"/>
      <c r="E250" s="12"/>
      <c r="F250" s="12"/>
      <c r="G250" s="12"/>
      <c r="H250" s="12"/>
      <c r="I250" s="12"/>
      <c r="J250" s="12"/>
      <c r="L250" s="12"/>
      <c r="M250" s="12"/>
      <c r="N250" s="12"/>
    </row>
    <row r="251" spans="1:15" x14ac:dyDescent="0.25">
      <c r="A251" s="12"/>
      <c r="B251" s="12"/>
      <c r="C251" s="305"/>
      <c r="D251" s="12"/>
      <c r="E251" s="12"/>
      <c r="F251" s="12"/>
      <c r="G251" s="12"/>
      <c r="H251" s="12"/>
      <c r="I251" s="12"/>
      <c r="J251" s="12"/>
      <c r="L251" s="12"/>
      <c r="M251" s="12"/>
      <c r="N251" s="12"/>
    </row>
    <row r="252" spans="1:15" x14ac:dyDescent="0.25">
      <c r="A252" s="12"/>
      <c r="B252" s="12"/>
      <c r="C252" s="305"/>
      <c r="D252" s="12"/>
      <c r="E252" s="12"/>
      <c r="F252" s="12"/>
      <c r="G252" s="12"/>
      <c r="H252" s="12"/>
      <c r="I252" s="12"/>
      <c r="J252" s="12"/>
      <c r="L252" s="12"/>
      <c r="M252" s="12"/>
      <c r="N252" s="12"/>
    </row>
    <row r="253" spans="1:15" x14ac:dyDescent="0.25">
      <c r="A253" s="12"/>
      <c r="B253" s="12"/>
      <c r="C253" s="305"/>
      <c r="D253" s="12"/>
      <c r="E253" s="12"/>
      <c r="F253" s="12"/>
      <c r="G253" s="12"/>
      <c r="H253" s="12"/>
      <c r="I253" s="12"/>
      <c r="J253" s="12"/>
      <c r="L253" s="12"/>
      <c r="M253" s="12"/>
      <c r="N253" s="12"/>
    </row>
    <row r="254" spans="1:15" x14ac:dyDescent="0.25">
      <c r="A254" s="12"/>
      <c r="B254" s="12"/>
      <c r="C254" s="305"/>
      <c r="D254" s="12"/>
      <c r="E254" s="12"/>
      <c r="F254" s="12"/>
      <c r="G254" s="12"/>
      <c r="H254" s="12"/>
      <c r="I254" s="12"/>
      <c r="J254" s="12"/>
      <c r="L254" s="12"/>
      <c r="M254" s="12"/>
      <c r="N254" s="12"/>
    </row>
    <row r="255" spans="1:15" x14ac:dyDescent="0.25">
      <c r="A255" s="12"/>
      <c r="B255" s="12"/>
      <c r="C255" s="305"/>
      <c r="D255" s="12"/>
      <c r="E255" s="12"/>
      <c r="F255" s="12"/>
      <c r="G255" s="12"/>
      <c r="H255" s="12"/>
      <c r="I255" s="12"/>
      <c r="J255" s="12"/>
      <c r="L255" s="12"/>
      <c r="M255" s="12"/>
      <c r="N255" s="12"/>
    </row>
    <row r="256" spans="1:15" x14ac:dyDescent="0.25">
      <c r="A256" s="12"/>
      <c r="B256" s="12"/>
      <c r="C256" s="305"/>
      <c r="D256" s="12"/>
      <c r="E256" s="12"/>
      <c r="F256" s="12"/>
      <c r="G256" s="12"/>
      <c r="H256" s="12"/>
      <c r="I256" s="12"/>
      <c r="J256" s="12"/>
      <c r="L256" s="12"/>
      <c r="M256" s="12"/>
      <c r="N256" s="12"/>
    </row>
    <row r="257" spans="1:14" x14ac:dyDescent="0.25">
      <c r="A257" s="12"/>
      <c r="B257" s="12"/>
      <c r="C257" s="305"/>
      <c r="D257" s="12"/>
      <c r="E257" s="12"/>
      <c r="F257" s="12"/>
      <c r="G257" s="12"/>
      <c r="H257" s="12"/>
      <c r="I257" s="12"/>
      <c r="J257" s="12"/>
      <c r="L257" s="12"/>
      <c r="M257" s="12"/>
      <c r="N257" s="12"/>
    </row>
    <row r="258" spans="1:14" x14ac:dyDescent="0.25">
      <c r="A258" s="12"/>
      <c r="B258" s="12"/>
      <c r="C258" s="305"/>
      <c r="D258" s="12"/>
      <c r="E258" s="12"/>
      <c r="F258" s="12"/>
      <c r="G258" s="12"/>
      <c r="H258" s="12"/>
      <c r="I258" s="12"/>
      <c r="J258" s="12"/>
      <c r="L258" s="12"/>
      <c r="M258" s="12"/>
      <c r="N258" s="12"/>
    </row>
    <row r="259" spans="1:14" x14ac:dyDescent="0.25">
      <c r="A259" s="12"/>
      <c r="B259" s="12"/>
      <c r="C259" s="305"/>
      <c r="D259" s="12"/>
      <c r="E259" s="12"/>
      <c r="F259" s="12"/>
      <c r="G259" s="12"/>
      <c r="H259" s="12"/>
      <c r="I259" s="12"/>
      <c r="J259" s="12"/>
      <c r="L259" s="12"/>
      <c r="M259" s="12"/>
      <c r="N259" s="12"/>
    </row>
    <row r="260" spans="1:14" x14ac:dyDescent="0.25">
      <c r="A260" s="12"/>
      <c r="B260" s="12"/>
      <c r="C260" s="305"/>
      <c r="D260" s="12"/>
      <c r="E260" s="12"/>
      <c r="F260" s="12"/>
      <c r="G260" s="12"/>
      <c r="H260" s="12"/>
      <c r="I260" s="12"/>
      <c r="J260" s="12"/>
      <c r="L260" s="12"/>
      <c r="M260" s="12"/>
      <c r="N260" s="12"/>
    </row>
    <row r="261" spans="1:14" x14ac:dyDescent="0.25">
      <c r="A261" s="12"/>
      <c r="B261" s="12"/>
      <c r="C261" s="305"/>
      <c r="D261" s="12"/>
      <c r="E261" s="12"/>
      <c r="F261" s="12"/>
      <c r="G261" s="12"/>
      <c r="H261" s="12"/>
      <c r="I261" s="12"/>
      <c r="J261" s="12"/>
      <c r="L261" s="12"/>
      <c r="M261" s="12"/>
      <c r="N261" s="12"/>
    </row>
    <row r="262" spans="1:14" x14ac:dyDescent="0.25">
      <c r="A262" s="12"/>
      <c r="B262" s="12"/>
      <c r="C262" s="305"/>
      <c r="D262" s="12"/>
      <c r="E262" s="12"/>
      <c r="F262" s="12"/>
      <c r="G262" s="12"/>
      <c r="H262" s="12"/>
      <c r="I262" s="12"/>
      <c r="J262" s="12"/>
      <c r="L262" s="12"/>
      <c r="M262" s="12"/>
      <c r="N262" s="12"/>
    </row>
    <row r="263" spans="1:14" x14ac:dyDescent="0.25">
      <c r="A263" s="12"/>
      <c r="B263" s="12"/>
      <c r="C263" s="305"/>
      <c r="D263" s="12"/>
      <c r="E263" s="12"/>
      <c r="F263" s="12"/>
      <c r="G263" s="12"/>
      <c r="H263" s="12"/>
      <c r="I263" s="12"/>
      <c r="J263" s="12"/>
      <c r="L263" s="12"/>
      <c r="M263" s="12"/>
      <c r="N263" s="12"/>
    </row>
    <row r="264" spans="1:14" x14ac:dyDescent="0.25">
      <c r="A264" s="12"/>
      <c r="B264" s="12"/>
      <c r="C264" s="305"/>
      <c r="D264" s="12"/>
      <c r="E264" s="12"/>
      <c r="F264" s="12"/>
      <c r="G264" s="12"/>
      <c r="H264" s="12"/>
      <c r="I264" s="12"/>
      <c r="J264" s="12"/>
      <c r="L264" s="12"/>
      <c r="M264" s="12"/>
      <c r="N264" s="12"/>
    </row>
    <row r="265" spans="1:14" x14ac:dyDescent="0.25">
      <c r="A265" s="12"/>
      <c r="B265" s="12"/>
      <c r="C265" s="305"/>
      <c r="D265" s="12"/>
      <c r="E265" s="12"/>
      <c r="F265" s="12"/>
      <c r="G265" s="12"/>
      <c r="H265" s="12"/>
      <c r="I265" s="12"/>
      <c r="J265" s="12"/>
      <c r="L265" s="12"/>
      <c r="M265" s="12"/>
      <c r="N265" s="12"/>
    </row>
    <row r="266" spans="1:14" x14ac:dyDescent="0.25">
      <c r="A266" s="12"/>
      <c r="B266" s="12"/>
      <c r="C266" s="305"/>
      <c r="D266" s="12"/>
      <c r="E266" s="12"/>
      <c r="F266" s="12"/>
      <c r="G266" s="12"/>
      <c r="H266" s="12"/>
      <c r="I266" s="12"/>
      <c r="J266" s="12"/>
      <c r="L266" s="12"/>
      <c r="M266" s="12"/>
      <c r="N266" s="12"/>
    </row>
    <row r="267" spans="1:14" x14ac:dyDescent="0.25">
      <c r="A267" s="12"/>
      <c r="B267" s="12"/>
      <c r="C267" s="305"/>
      <c r="D267" s="12"/>
      <c r="E267" s="12"/>
      <c r="F267" s="12"/>
      <c r="G267" s="12"/>
      <c r="H267" s="12"/>
      <c r="I267" s="12"/>
      <c r="J267" s="12"/>
      <c r="L267" s="12"/>
      <c r="M267" s="12"/>
      <c r="N267" s="12"/>
    </row>
    <row r="268" spans="1:14" x14ac:dyDescent="0.25">
      <c r="A268" s="12"/>
      <c r="B268" s="12"/>
      <c r="C268" s="305"/>
      <c r="D268" s="12"/>
      <c r="E268" s="12"/>
      <c r="F268" s="12"/>
      <c r="G268" s="12"/>
      <c r="H268" s="12"/>
      <c r="I268" s="12"/>
      <c r="J268" s="12"/>
      <c r="L268" s="12"/>
      <c r="M268" s="12"/>
      <c r="N268" s="12"/>
    </row>
    <row r="269" spans="1:14" x14ac:dyDescent="0.25">
      <c r="A269" s="12"/>
      <c r="B269" s="12"/>
      <c r="C269" s="305"/>
      <c r="D269" s="12"/>
      <c r="E269" s="12"/>
      <c r="F269" s="12"/>
      <c r="G269" s="12"/>
      <c r="H269" s="12"/>
      <c r="I269" s="12"/>
      <c r="J269" s="12"/>
      <c r="L269" s="12"/>
      <c r="M269" s="12"/>
      <c r="N269" s="12"/>
    </row>
    <row r="270" spans="1:14" x14ac:dyDescent="0.25">
      <c r="A270" s="12"/>
      <c r="B270" s="12"/>
      <c r="C270" s="305"/>
      <c r="D270" s="12"/>
      <c r="E270" s="12"/>
      <c r="F270" s="12"/>
      <c r="G270" s="12"/>
      <c r="H270" s="12"/>
      <c r="I270" s="12"/>
      <c r="J270" s="12"/>
      <c r="L270" s="12"/>
      <c r="M270" s="12"/>
      <c r="N270" s="12"/>
    </row>
    <row r="271" spans="1:14" x14ac:dyDescent="0.25">
      <c r="A271" s="12"/>
      <c r="B271" s="12"/>
      <c r="C271" s="305"/>
      <c r="D271" s="12"/>
      <c r="E271" s="12"/>
      <c r="F271" s="12"/>
      <c r="G271" s="12"/>
      <c r="H271" s="12"/>
      <c r="I271" s="12"/>
      <c r="J271" s="12"/>
      <c r="L271" s="12"/>
      <c r="M271" s="12"/>
      <c r="N271" s="12"/>
    </row>
    <row r="272" spans="1:14" x14ac:dyDescent="0.25">
      <c r="A272" s="12"/>
      <c r="B272" s="12"/>
      <c r="C272" s="305"/>
      <c r="D272" s="12"/>
      <c r="E272" s="12"/>
      <c r="F272" s="12"/>
      <c r="G272" s="12"/>
      <c r="H272" s="12"/>
      <c r="I272" s="12"/>
      <c r="J272" s="12"/>
      <c r="L272" s="12"/>
      <c r="M272" s="12"/>
      <c r="N272" s="12"/>
    </row>
    <row r="273" spans="1:14" x14ac:dyDescent="0.25">
      <c r="A273" s="12"/>
      <c r="B273" s="12"/>
      <c r="C273" s="305"/>
      <c r="D273" s="12"/>
      <c r="E273" s="12"/>
      <c r="F273" s="12"/>
      <c r="G273" s="12"/>
      <c r="H273" s="12"/>
      <c r="I273" s="12"/>
      <c r="J273" s="12"/>
      <c r="L273" s="12"/>
      <c r="M273" s="12"/>
      <c r="N273" s="12"/>
    </row>
    <row r="274" spans="1:14" x14ac:dyDescent="0.25">
      <c r="A274" s="12"/>
      <c r="B274" s="12"/>
      <c r="C274" s="305"/>
      <c r="D274" s="12"/>
      <c r="E274" s="12"/>
      <c r="F274" s="12"/>
      <c r="G274" s="12"/>
      <c r="H274" s="12"/>
      <c r="I274" s="12"/>
      <c r="J274" s="12"/>
      <c r="L274" s="12"/>
      <c r="M274" s="12"/>
      <c r="N274" s="12"/>
    </row>
    <row r="275" spans="1:14" x14ac:dyDescent="0.25">
      <c r="A275" s="12"/>
      <c r="B275" s="12"/>
      <c r="C275" s="305"/>
      <c r="D275" s="12"/>
      <c r="E275" s="12"/>
      <c r="F275" s="12"/>
      <c r="G275" s="12"/>
      <c r="H275" s="12"/>
      <c r="I275" s="12"/>
      <c r="J275" s="12"/>
      <c r="L275" s="12"/>
      <c r="M275" s="12"/>
      <c r="N275" s="12"/>
    </row>
    <row r="276" spans="1:14" x14ac:dyDescent="0.25">
      <c r="A276" s="12"/>
      <c r="B276" s="12"/>
      <c r="C276" s="305"/>
      <c r="D276" s="12"/>
      <c r="E276" s="12"/>
      <c r="F276" s="12"/>
      <c r="G276" s="12"/>
      <c r="H276" s="12"/>
      <c r="I276" s="12"/>
      <c r="J276" s="12"/>
      <c r="L276" s="12"/>
      <c r="M276" s="12"/>
      <c r="N276" s="12"/>
    </row>
    <row r="277" spans="1:14" x14ac:dyDescent="0.25">
      <c r="A277" s="12"/>
      <c r="B277" s="12"/>
      <c r="C277" s="305"/>
      <c r="D277" s="12"/>
      <c r="E277" s="12"/>
      <c r="F277" s="12"/>
      <c r="G277" s="12"/>
      <c r="H277" s="12"/>
      <c r="I277" s="12"/>
      <c r="J277" s="12"/>
      <c r="L277" s="12"/>
      <c r="M277" s="12"/>
      <c r="N277" s="12"/>
    </row>
    <row r="278" spans="1:14" x14ac:dyDescent="0.25">
      <c r="A278" s="12"/>
      <c r="B278" s="12"/>
      <c r="C278" s="305"/>
      <c r="D278" s="12"/>
      <c r="E278" s="12"/>
      <c r="F278" s="12"/>
      <c r="G278" s="12"/>
      <c r="H278" s="12"/>
      <c r="I278" s="12"/>
      <c r="J278" s="12"/>
      <c r="L278" s="12"/>
      <c r="M278" s="12"/>
      <c r="N278" s="12"/>
    </row>
    <row r="279" spans="1:14" x14ac:dyDescent="0.25">
      <c r="A279" s="12"/>
      <c r="B279" s="12"/>
      <c r="C279" s="305"/>
      <c r="D279" s="12"/>
      <c r="E279" s="12"/>
      <c r="F279" s="12"/>
      <c r="G279" s="12"/>
      <c r="H279" s="12"/>
      <c r="I279" s="12"/>
      <c r="J279" s="12"/>
      <c r="L279" s="12"/>
      <c r="M279" s="12"/>
      <c r="N279" s="12"/>
    </row>
    <row r="280" spans="1:14" x14ac:dyDescent="0.25">
      <c r="A280" s="12"/>
      <c r="B280" s="12"/>
      <c r="C280" s="305"/>
      <c r="D280" s="12"/>
      <c r="E280" s="12"/>
      <c r="F280" s="12"/>
      <c r="G280" s="12"/>
      <c r="H280" s="12"/>
      <c r="I280" s="12"/>
      <c r="J280" s="12"/>
      <c r="L280" s="12"/>
      <c r="M280" s="12"/>
      <c r="N280" s="12"/>
    </row>
    <row r="281" spans="1:14" x14ac:dyDescent="0.25">
      <c r="A281" s="12"/>
      <c r="B281" s="12"/>
      <c r="C281" s="305"/>
      <c r="D281" s="12"/>
      <c r="E281" s="12"/>
      <c r="F281" s="12"/>
      <c r="G281" s="12"/>
      <c r="H281" s="12"/>
      <c r="I281" s="12"/>
      <c r="J281" s="12"/>
      <c r="L281" s="12"/>
      <c r="M281" s="12"/>
      <c r="N281" s="12"/>
    </row>
    <row r="282" spans="1:14" x14ac:dyDescent="0.25">
      <c r="A282" s="12"/>
      <c r="B282" s="12"/>
      <c r="C282" s="305"/>
      <c r="D282" s="12"/>
      <c r="E282" s="12"/>
      <c r="F282" s="12"/>
      <c r="G282" s="12"/>
      <c r="H282" s="12"/>
      <c r="I282" s="12"/>
      <c r="J282" s="12"/>
      <c r="L282" s="12"/>
      <c r="M282" s="12"/>
      <c r="N282" s="12"/>
    </row>
    <row r="283" spans="1:14" x14ac:dyDescent="0.25">
      <c r="A283" s="12"/>
      <c r="B283" s="12"/>
      <c r="C283" s="305"/>
      <c r="D283" s="12"/>
      <c r="E283" s="12"/>
      <c r="F283" s="12"/>
      <c r="G283" s="12"/>
      <c r="H283" s="12"/>
      <c r="I283" s="12"/>
      <c r="J283" s="12"/>
      <c r="L283" s="12"/>
      <c r="M283" s="12"/>
      <c r="N283" s="12"/>
    </row>
    <row r="284" spans="1:14" x14ac:dyDescent="0.25">
      <c r="A284" s="12"/>
      <c r="B284" s="12"/>
      <c r="C284" s="305"/>
      <c r="D284" s="12"/>
      <c r="E284" s="12"/>
      <c r="F284" s="12"/>
      <c r="G284" s="12"/>
      <c r="H284" s="12"/>
      <c r="I284" s="12"/>
      <c r="J284" s="12"/>
      <c r="L284" s="12"/>
      <c r="M284" s="12"/>
      <c r="N284" s="12"/>
    </row>
    <row r="285" spans="1:14" x14ac:dyDescent="0.25">
      <c r="A285" s="12"/>
      <c r="B285" s="12"/>
      <c r="C285" s="305"/>
      <c r="D285" s="12"/>
      <c r="E285" s="12"/>
      <c r="F285" s="12"/>
      <c r="G285" s="12"/>
      <c r="H285" s="12"/>
      <c r="I285" s="12"/>
      <c r="J285" s="12"/>
      <c r="L285" s="12"/>
      <c r="M285" s="12"/>
      <c r="N285" s="12"/>
    </row>
    <row r="286" spans="1:14" x14ac:dyDescent="0.25">
      <c r="A286" s="12"/>
      <c r="B286" s="12"/>
      <c r="C286" s="305"/>
      <c r="D286" s="12"/>
      <c r="E286" s="12"/>
      <c r="F286" s="12"/>
      <c r="G286" s="12"/>
      <c r="H286" s="12"/>
      <c r="I286" s="12"/>
      <c r="J286" s="12"/>
      <c r="L286" s="12"/>
      <c r="M286" s="12"/>
      <c r="N286" s="12"/>
    </row>
    <row r="287" spans="1:14" x14ac:dyDescent="0.25">
      <c r="A287" s="12"/>
      <c r="B287" s="12"/>
      <c r="C287" s="305"/>
      <c r="D287" s="12"/>
      <c r="E287" s="12"/>
      <c r="F287" s="12"/>
      <c r="G287" s="12"/>
      <c r="H287" s="12"/>
      <c r="I287" s="12"/>
      <c r="J287" s="12"/>
      <c r="L287" s="12"/>
      <c r="M287" s="12"/>
      <c r="N287" s="12"/>
    </row>
    <row r="288" spans="1:14" x14ac:dyDescent="0.25">
      <c r="A288" s="12"/>
      <c r="B288" s="12"/>
      <c r="C288" s="305"/>
      <c r="D288" s="12"/>
      <c r="E288" s="12"/>
      <c r="F288" s="12"/>
      <c r="G288" s="12"/>
      <c r="H288" s="12"/>
      <c r="I288" s="12"/>
      <c r="J288" s="12"/>
      <c r="L288" s="12"/>
      <c r="M288" s="12"/>
      <c r="N288" s="12"/>
    </row>
    <row r="289" spans="1:14" x14ac:dyDescent="0.25">
      <c r="A289" s="12"/>
      <c r="B289" s="12"/>
      <c r="C289" s="305"/>
      <c r="D289" s="12"/>
      <c r="E289" s="12"/>
      <c r="F289" s="12"/>
      <c r="G289" s="12"/>
      <c r="H289" s="12"/>
      <c r="I289" s="12"/>
      <c r="J289" s="12"/>
      <c r="L289" s="12"/>
      <c r="M289" s="12"/>
      <c r="N289" s="12"/>
    </row>
    <row r="290" spans="1:14" x14ac:dyDescent="0.25">
      <c r="A290" s="12"/>
      <c r="B290" s="12"/>
      <c r="C290" s="305"/>
      <c r="D290" s="12"/>
      <c r="E290" s="12"/>
      <c r="F290" s="12"/>
      <c r="G290" s="12"/>
      <c r="H290" s="12"/>
      <c r="I290" s="12"/>
      <c r="J290" s="12"/>
      <c r="L290" s="12"/>
      <c r="M290" s="12"/>
      <c r="N290" s="12"/>
    </row>
    <row r="291" spans="1:14" x14ac:dyDescent="0.25">
      <c r="A291" s="12"/>
      <c r="B291" s="12"/>
      <c r="C291" s="305"/>
      <c r="D291" s="12"/>
      <c r="E291" s="12"/>
      <c r="F291" s="12"/>
      <c r="G291" s="12"/>
      <c r="H291" s="12"/>
      <c r="I291" s="12"/>
      <c r="J291" s="12"/>
      <c r="L291" s="12"/>
      <c r="M291" s="12"/>
      <c r="N291" s="12"/>
    </row>
    <row r="292" spans="1:14" x14ac:dyDescent="0.25">
      <c r="A292" s="12"/>
      <c r="B292" s="12"/>
      <c r="C292" s="305"/>
      <c r="D292" s="12"/>
      <c r="E292" s="12"/>
      <c r="F292" s="12"/>
      <c r="G292" s="12"/>
      <c r="H292" s="12"/>
      <c r="I292" s="12"/>
      <c r="J292" s="12"/>
      <c r="L292" s="12"/>
      <c r="M292" s="12"/>
      <c r="N292" s="12"/>
    </row>
    <row r="293" spans="1:14" x14ac:dyDescent="0.25">
      <c r="A293" s="12"/>
      <c r="B293" s="12"/>
      <c r="C293" s="305"/>
      <c r="D293" s="12"/>
      <c r="E293" s="12"/>
      <c r="F293" s="12"/>
      <c r="G293" s="12"/>
      <c r="H293" s="12"/>
      <c r="I293" s="12"/>
      <c r="J293" s="12"/>
      <c r="L293" s="12"/>
      <c r="M293" s="12"/>
      <c r="N293" s="12"/>
    </row>
    <row r="294" spans="1:14" x14ac:dyDescent="0.25">
      <c r="A294" s="12"/>
      <c r="B294" s="12"/>
      <c r="C294" s="305"/>
      <c r="D294" s="12"/>
      <c r="E294" s="12"/>
      <c r="F294" s="12"/>
      <c r="G294" s="12"/>
      <c r="H294" s="12"/>
      <c r="I294" s="12"/>
      <c r="J294" s="12"/>
      <c r="L294" s="12"/>
      <c r="M294" s="12"/>
      <c r="N294" s="12"/>
    </row>
    <row r="295" spans="1:14" x14ac:dyDescent="0.25">
      <c r="A295" s="12"/>
      <c r="B295" s="12"/>
      <c r="C295" s="305"/>
      <c r="D295" s="12"/>
      <c r="E295" s="12"/>
      <c r="F295" s="12"/>
      <c r="G295" s="12"/>
      <c r="H295" s="12"/>
      <c r="I295" s="12"/>
      <c r="J295" s="12"/>
      <c r="L295" s="12"/>
      <c r="M295" s="12"/>
      <c r="N295" s="12"/>
    </row>
    <row r="296" spans="1:14" x14ac:dyDescent="0.25">
      <c r="A296" s="12"/>
      <c r="B296" s="12"/>
      <c r="C296" s="305"/>
      <c r="D296" s="12"/>
      <c r="E296" s="12"/>
      <c r="F296" s="12"/>
      <c r="G296" s="12"/>
      <c r="H296" s="12"/>
      <c r="I296" s="12"/>
      <c r="J296" s="12"/>
      <c r="L296" s="12"/>
      <c r="M296" s="12"/>
      <c r="N296" s="12"/>
    </row>
    <row r="297" spans="1:14" x14ac:dyDescent="0.25">
      <c r="A297" s="12"/>
      <c r="B297" s="12"/>
      <c r="C297" s="305"/>
      <c r="D297" s="12"/>
      <c r="E297" s="12"/>
      <c r="F297" s="12"/>
      <c r="G297" s="12"/>
      <c r="H297" s="12"/>
      <c r="I297" s="12"/>
      <c r="J297" s="12"/>
      <c r="L297" s="12"/>
      <c r="M297" s="12"/>
      <c r="N297" s="12"/>
    </row>
    <row r="298" spans="1:14" x14ac:dyDescent="0.25">
      <c r="A298" s="12"/>
      <c r="B298" s="12"/>
      <c r="C298" s="305"/>
      <c r="D298" s="12"/>
      <c r="E298" s="12"/>
      <c r="F298" s="12"/>
      <c r="G298" s="12"/>
      <c r="H298" s="12"/>
      <c r="I298" s="12"/>
      <c r="J298" s="12"/>
      <c r="L298" s="12"/>
      <c r="M298" s="12"/>
      <c r="N298" s="12"/>
    </row>
    <row r="299" spans="1:14" x14ac:dyDescent="0.25">
      <c r="A299" s="12"/>
      <c r="B299" s="12"/>
      <c r="C299" s="305"/>
      <c r="D299" s="12"/>
      <c r="E299" s="12"/>
      <c r="F299" s="12"/>
      <c r="G299" s="12"/>
      <c r="H299" s="12"/>
      <c r="I299" s="12"/>
      <c r="J299" s="12"/>
      <c r="L299" s="12"/>
      <c r="M299" s="12"/>
      <c r="N299" s="12"/>
    </row>
    <row r="300" spans="1:14" x14ac:dyDescent="0.25">
      <c r="A300" s="12"/>
      <c r="B300" s="12"/>
      <c r="C300" s="305"/>
      <c r="D300" s="12"/>
      <c r="E300" s="12"/>
      <c r="F300" s="12"/>
      <c r="G300" s="12"/>
      <c r="H300" s="12"/>
      <c r="I300" s="12"/>
      <c r="J300" s="12"/>
      <c r="L300" s="12"/>
      <c r="M300" s="12"/>
      <c r="N300" s="12"/>
    </row>
    <row r="301" spans="1:14" x14ac:dyDescent="0.25">
      <c r="A301" s="12"/>
      <c r="B301" s="12"/>
      <c r="C301" s="305"/>
      <c r="D301" s="12"/>
      <c r="E301" s="12"/>
      <c r="F301" s="12"/>
      <c r="G301" s="12"/>
      <c r="H301" s="12"/>
      <c r="I301" s="12"/>
      <c r="J301" s="12"/>
      <c r="L301" s="12"/>
      <c r="M301" s="12"/>
      <c r="N301" s="12"/>
    </row>
    <row r="302" spans="1:14" x14ac:dyDescent="0.25">
      <c r="A302" s="12"/>
      <c r="B302" s="12"/>
      <c r="C302" s="305"/>
      <c r="D302" s="12"/>
      <c r="E302" s="12"/>
      <c r="F302" s="12"/>
      <c r="G302" s="12"/>
      <c r="H302" s="12"/>
      <c r="I302" s="12"/>
      <c r="J302" s="12"/>
      <c r="L302" s="12"/>
      <c r="M302" s="12"/>
      <c r="N302" s="12"/>
    </row>
    <row r="303" spans="1:14" x14ac:dyDescent="0.25">
      <c r="A303" s="12"/>
      <c r="B303" s="12"/>
      <c r="C303" s="305"/>
      <c r="D303" s="12"/>
      <c r="E303" s="12"/>
      <c r="F303" s="12"/>
      <c r="G303" s="12"/>
      <c r="H303" s="12"/>
      <c r="I303" s="12"/>
      <c r="J303" s="12"/>
      <c r="L303" s="12"/>
      <c r="M303" s="12"/>
      <c r="N303" s="12"/>
    </row>
    <row r="304" spans="1:14" x14ac:dyDescent="0.25">
      <c r="A304" s="12"/>
      <c r="B304" s="12"/>
      <c r="C304" s="305"/>
      <c r="D304" s="12"/>
      <c r="E304" s="12"/>
      <c r="F304" s="12"/>
      <c r="G304" s="12"/>
      <c r="H304" s="12"/>
      <c r="I304" s="12"/>
      <c r="J304" s="12"/>
      <c r="L304" s="12"/>
      <c r="M304" s="12"/>
      <c r="N304" s="12"/>
    </row>
    <row r="305" spans="1:14" x14ac:dyDescent="0.25">
      <c r="A305" s="12"/>
      <c r="B305" s="12"/>
      <c r="C305" s="305"/>
      <c r="D305" s="12"/>
      <c r="E305" s="12"/>
      <c r="F305" s="12"/>
      <c r="G305" s="12"/>
      <c r="H305" s="12"/>
      <c r="I305" s="12"/>
      <c r="J305" s="12"/>
      <c r="L305" s="12"/>
      <c r="M305" s="12"/>
      <c r="N305" s="12"/>
    </row>
    <row r="306" spans="1:14" x14ac:dyDescent="0.25">
      <c r="A306" s="12"/>
      <c r="B306" s="12"/>
      <c r="C306" s="305"/>
      <c r="D306" s="12"/>
      <c r="E306" s="12"/>
      <c r="F306" s="12"/>
      <c r="G306" s="12"/>
      <c r="H306" s="12"/>
      <c r="I306" s="12"/>
      <c r="J306" s="12"/>
      <c r="L306" s="12"/>
      <c r="M306" s="12"/>
      <c r="N306" s="12"/>
    </row>
    <row r="307" spans="1:14" x14ac:dyDescent="0.25">
      <c r="A307" s="12"/>
      <c r="B307" s="12"/>
      <c r="C307" s="305"/>
      <c r="D307" s="12"/>
      <c r="E307" s="12"/>
      <c r="F307" s="12"/>
      <c r="G307" s="12"/>
      <c r="H307" s="12"/>
      <c r="I307" s="12"/>
      <c r="J307" s="12"/>
      <c r="L307" s="12"/>
      <c r="M307" s="12"/>
      <c r="N307" s="12"/>
    </row>
    <row r="308" spans="1:14" x14ac:dyDescent="0.25">
      <c r="A308" s="12"/>
      <c r="B308" s="12"/>
      <c r="C308" s="305"/>
      <c r="D308" s="12"/>
      <c r="E308" s="12"/>
      <c r="F308" s="12"/>
      <c r="G308" s="12"/>
      <c r="H308" s="12"/>
      <c r="I308" s="12"/>
      <c r="J308" s="12"/>
      <c r="L308" s="12"/>
      <c r="M308" s="12"/>
      <c r="N308" s="12"/>
    </row>
    <row r="309" spans="1:14" x14ac:dyDescent="0.25">
      <c r="A309" s="12"/>
      <c r="B309" s="12"/>
      <c r="C309" s="305"/>
      <c r="D309" s="12"/>
      <c r="E309" s="12"/>
      <c r="F309" s="12"/>
      <c r="G309" s="12"/>
      <c r="H309" s="12"/>
      <c r="I309" s="12"/>
      <c r="J309" s="12"/>
      <c r="L309" s="12"/>
      <c r="M309" s="12"/>
      <c r="N309" s="12"/>
    </row>
    <row r="310" spans="1:14" x14ac:dyDescent="0.25">
      <c r="A310" s="12"/>
      <c r="B310" s="12"/>
      <c r="C310" s="305"/>
      <c r="D310" s="12"/>
      <c r="E310" s="12"/>
      <c r="F310" s="12"/>
      <c r="G310" s="12"/>
      <c r="H310" s="12"/>
      <c r="I310" s="12"/>
      <c r="J310" s="12"/>
      <c r="L310" s="12"/>
      <c r="M310" s="12"/>
      <c r="N310" s="12"/>
    </row>
    <row r="311" spans="1:14" x14ac:dyDescent="0.25">
      <c r="A311" s="12"/>
      <c r="B311" s="12"/>
      <c r="C311" s="305"/>
      <c r="D311" s="12"/>
      <c r="E311" s="12"/>
      <c r="F311" s="12"/>
      <c r="G311" s="12"/>
      <c r="H311" s="12"/>
      <c r="I311" s="12"/>
      <c r="J311" s="12"/>
      <c r="L311" s="12"/>
      <c r="M311" s="12"/>
      <c r="N311" s="12"/>
    </row>
    <row r="312" spans="1:14" x14ac:dyDescent="0.25">
      <c r="A312" s="12"/>
      <c r="B312" s="12"/>
      <c r="C312" s="305"/>
      <c r="D312" s="12"/>
      <c r="E312" s="12"/>
      <c r="F312" s="12"/>
      <c r="G312" s="12"/>
      <c r="H312" s="12"/>
      <c r="I312" s="12"/>
      <c r="J312" s="12"/>
      <c r="L312" s="12"/>
      <c r="M312" s="12"/>
      <c r="N312" s="12"/>
    </row>
    <row r="313" spans="1:14" x14ac:dyDescent="0.25">
      <c r="A313" s="12"/>
      <c r="B313" s="12"/>
      <c r="C313" s="305"/>
      <c r="D313" s="12"/>
      <c r="E313" s="12"/>
      <c r="F313" s="12"/>
      <c r="G313" s="12"/>
      <c r="H313" s="12"/>
      <c r="I313" s="12"/>
      <c r="J313" s="12"/>
      <c r="L313" s="12"/>
      <c r="M313" s="12"/>
      <c r="N313" s="12"/>
    </row>
    <row r="314" spans="1:14" x14ac:dyDescent="0.25">
      <c r="A314" s="12"/>
      <c r="B314" s="12"/>
      <c r="C314" s="305"/>
      <c r="D314" s="12"/>
      <c r="E314" s="12"/>
      <c r="F314" s="12"/>
      <c r="G314" s="12"/>
      <c r="H314" s="12"/>
      <c r="I314" s="12"/>
      <c r="J314" s="12"/>
      <c r="L314" s="12"/>
      <c r="M314" s="12"/>
      <c r="N314" s="12"/>
    </row>
    <row r="315" spans="1:14" x14ac:dyDescent="0.25">
      <c r="A315" s="12"/>
      <c r="B315" s="12"/>
      <c r="C315" s="305"/>
      <c r="D315" s="12"/>
      <c r="E315" s="12"/>
      <c r="F315" s="12"/>
      <c r="G315" s="12"/>
      <c r="H315" s="12"/>
      <c r="I315" s="12"/>
      <c r="J315" s="12"/>
      <c r="L315" s="12"/>
      <c r="M315" s="12"/>
      <c r="N315" s="12"/>
    </row>
    <row r="316" spans="1:14" x14ac:dyDescent="0.25">
      <c r="A316" s="12"/>
      <c r="B316" s="12"/>
      <c r="C316" s="305"/>
      <c r="D316" s="12"/>
      <c r="E316" s="12"/>
      <c r="F316" s="12"/>
      <c r="G316" s="12"/>
      <c r="H316" s="12"/>
      <c r="I316" s="12"/>
      <c r="J316" s="12"/>
      <c r="L316" s="12"/>
      <c r="M316" s="12"/>
      <c r="N316" s="12"/>
    </row>
    <row r="317" spans="1:14" x14ac:dyDescent="0.25">
      <c r="A317" s="12"/>
      <c r="B317" s="12"/>
      <c r="C317" s="305"/>
      <c r="D317" s="12"/>
      <c r="E317" s="12"/>
      <c r="F317" s="12"/>
      <c r="G317" s="12"/>
      <c r="H317" s="12"/>
      <c r="I317" s="12"/>
      <c r="J317" s="12"/>
      <c r="L317" s="12"/>
      <c r="M317" s="12"/>
      <c r="N317" s="12"/>
    </row>
    <row r="318" spans="1:14" x14ac:dyDescent="0.25">
      <c r="A318" s="12"/>
      <c r="B318" s="12"/>
      <c r="C318" s="305"/>
      <c r="D318" s="12"/>
      <c r="E318" s="12"/>
      <c r="F318" s="12"/>
      <c r="G318" s="12"/>
      <c r="H318" s="12"/>
      <c r="I318" s="12"/>
      <c r="J318" s="12"/>
      <c r="L318" s="12"/>
      <c r="M318" s="12"/>
      <c r="N318" s="12"/>
    </row>
    <row r="319" spans="1:14" x14ac:dyDescent="0.25">
      <c r="A319" s="12"/>
      <c r="B319" s="12"/>
      <c r="C319" s="305"/>
      <c r="D319" s="12"/>
      <c r="E319" s="12"/>
      <c r="F319" s="12"/>
      <c r="G319" s="12"/>
      <c r="H319" s="12"/>
      <c r="I319" s="12"/>
      <c r="J319" s="12"/>
      <c r="L319" s="12"/>
      <c r="M319" s="12"/>
      <c r="N319" s="12"/>
    </row>
    <row r="320" spans="1:14" x14ac:dyDescent="0.25">
      <c r="A320" s="12"/>
      <c r="B320" s="12"/>
      <c r="C320" s="305"/>
      <c r="D320" s="12"/>
      <c r="E320" s="12"/>
      <c r="F320" s="12"/>
      <c r="G320" s="12"/>
      <c r="H320" s="12"/>
      <c r="I320" s="12"/>
      <c r="J320" s="12"/>
      <c r="L320" s="12"/>
      <c r="M320" s="12"/>
      <c r="N320" s="12"/>
    </row>
    <row r="321" spans="1:14" x14ac:dyDescent="0.25">
      <c r="A321" s="12"/>
      <c r="B321" s="12"/>
      <c r="C321" s="305"/>
      <c r="D321" s="12"/>
      <c r="E321" s="12"/>
      <c r="F321" s="12"/>
      <c r="G321" s="12"/>
      <c r="H321" s="12"/>
      <c r="I321" s="12"/>
      <c r="J321" s="12"/>
      <c r="L321" s="12"/>
      <c r="M321" s="12"/>
      <c r="N321" s="12"/>
    </row>
    <row r="322" spans="1:14" x14ac:dyDescent="0.25">
      <c r="A322" s="12"/>
      <c r="B322" s="12"/>
      <c r="C322" s="305"/>
      <c r="D322" s="12"/>
      <c r="E322" s="12"/>
      <c r="F322" s="12"/>
      <c r="G322" s="12"/>
      <c r="H322" s="12"/>
      <c r="I322" s="12"/>
      <c r="J322" s="12"/>
      <c r="L322" s="12"/>
      <c r="M322" s="12"/>
      <c r="N322" s="12"/>
    </row>
    <row r="323" spans="1:14" x14ac:dyDescent="0.25">
      <c r="A323" s="12"/>
      <c r="B323" s="12"/>
      <c r="C323" s="305"/>
      <c r="D323" s="12"/>
      <c r="E323" s="12"/>
      <c r="F323" s="12"/>
      <c r="G323" s="12"/>
      <c r="H323" s="12"/>
      <c r="I323" s="12"/>
      <c r="J323" s="12"/>
      <c r="L323" s="12"/>
      <c r="M323" s="12"/>
      <c r="N323" s="12"/>
    </row>
    <row r="324" spans="1:14" x14ac:dyDescent="0.25">
      <c r="A324" s="12"/>
      <c r="B324" s="12"/>
      <c r="C324" s="305"/>
      <c r="D324" s="12"/>
      <c r="E324" s="12"/>
      <c r="F324" s="12"/>
      <c r="G324" s="12"/>
      <c r="H324" s="12"/>
      <c r="I324" s="12"/>
      <c r="J324" s="12"/>
      <c r="L324" s="12"/>
      <c r="M324" s="12"/>
      <c r="N324" s="12"/>
    </row>
    <row r="325" spans="1:14" x14ac:dyDescent="0.25">
      <c r="A325" s="12"/>
      <c r="B325" s="12"/>
      <c r="C325" s="305"/>
      <c r="D325" s="12"/>
      <c r="E325" s="12"/>
      <c r="F325" s="12"/>
      <c r="G325" s="12"/>
      <c r="H325" s="12"/>
      <c r="I325" s="12"/>
      <c r="J325" s="12"/>
      <c r="L325" s="12"/>
      <c r="M325" s="12"/>
      <c r="N325" s="12"/>
    </row>
    <row r="326" spans="1:14" x14ac:dyDescent="0.25">
      <c r="A326" s="12"/>
      <c r="B326" s="12"/>
      <c r="C326" s="305"/>
      <c r="D326" s="12"/>
      <c r="E326" s="12"/>
      <c r="F326" s="12"/>
      <c r="G326" s="12"/>
      <c r="H326" s="12"/>
      <c r="I326" s="12"/>
      <c r="J326" s="12"/>
      <c r="L326" s="12"/>
      <c r="M326" s="12"/>
      <c r="N326" s="12"/>
    </row>
    <row r="327" spans="1:14" x14ac:dyDescent="0.25">
      <c r="A327" s="12"/>
      <c r="B327" s="12"/>
      <c r="C327" s="305"/>
      <c r="D327" s="12"/>
      <c r="E327" s="12"/>
      <c r="F327" s="12"/>
      <c r="G327" s="12"/>
      <c r="H327" s="12"/>
      <c r="I327" s="12"/>
      <c r="J327" s="12"/>
      <c r="L327" s="12"/>
      <c r="M327" s="12"/>
      <c r="N327" s="12"/>
    </row>
    <row r="328" spans="1:14" x14ac:dyDescent="0.25">
      <c r="A328" s="12"/>
      <c r="B328" s="12"/>
      <c r="C328" s="305"/>
      <c r="D328" s="12"/>
      <c r="E328" s="12"/>
      <c r="F328" s="12"/>
      <c r="G328" s="12"/>
      <c r="H328" s="12"/>
      <c r="I328" s="12"/>
      <c r="J328" s="12"/>
      <c r="L328" s="12"/>
      <c r="M328" s="12"/>
      <c r="N328" s="12"/>
    </row>
    <row r="329" spans="1:14" x14ac:dyDescent="0.25">
      <c r="A329" s="12"/>
      <c r="B329" s="12"/>
      <c r="C329" s="305"/>
      <c r="D329" s="12"/>
      <c r="E329" s="12"/>
      <c r="F329" s="12"/>
      <c r="G329" s="12"/>
      <c r="H329" s="12"/>
      <c r="I329" s="12"/>
      <c r="J329" s="12"/>
      <c r="L329" s="12"/>
      <c r="M329" s="12"/>
      <c r="N329" s="12"/>
    </row>
    <row r="330" spans="1:14" x14ac:dyDescent="0.25">
      <c r="A330" s="12"/>
      <c r="B330" s="12"/>
      <c r="C330" s="305"/>
      <c r="D330" s="12"/>
      <c r="E330" s="12"/>
      <c r="F330" s="12"/>
      <c r="G330" s="12"/>
      <c r="H330" s="12"/>
      <c r="I330" s="12"/>
      <c r="J330" s="12"/>
      <c r="L330" s="12"/>
      <c r="M330" s="12"/>
      <c r="N330" s="12"/>
    </row>
    <row r="331" spans="1:14" x14ac:dyDescent="0.25">
      <c r="A331" s="12"/>
      <c r="B331" s="12"/>
      <c r="C331" s="305"/>
      <c r="D331" s="12"/>
      <c r="E331" s="12"/>
      <c r="F331" s="12"/>
      <c r="G331" s="12"/>
      <c r="H331" s="12"/>
      <c r="I331" s="12"/>
      <c r="J331" s="12"/>
      <c r="L331" s="12"/>
      <c r="M331" s="12"/>
      <c r="N331" s="12"/>
    </row>
    <row r="332" spans="1:14" x14ac:dyDescent="0.25">
      <c r="A332" s="12"/>
      <c r="B332" s="12"/>
      <c r="C332" s="305"/>
      <c r="D332" s="12"/>
      <c r="E332" s="12"/>
      <c r="F332" s="12"/>
      <c r="G332" s="12"/>
      <c r="H332" s="12"/>
      <c r="I332" s="12"/>
      <c r="J332" s="12"/>
      <c r="L332" s="12"/>
      <c r="M332" s="12"/>
      <c r="N332" s="12"/>
    </row>
    <row r="333" spans="1:14" x14ac:dyDescent="0.25">
      <c r="A333" s="12"/>
      <c r="B333" s="12"/>
      <c r="C333" s="305"/>
      <c r="D333" s="12"/>
      <c r="E333" s="12"/>
      <c r="F333" s="12"/>
      <c r="G333" s="12"/>
      <c r="H333" s="12"/>
      <c r="I333" s="12"/>
      <c r="J333" s="12"/>
      <c r="L333" s="12"/>
      <c r="M333" s="12"/>
      <c r="N333" s="12"/>
    </row>
    <row r="334" spans="1:14" x14ac:dyDescent="0.25">
      <c r="A334" s="12"/>
      <c r="B334" s="12"/>
      <c r="C334" s="305"/>
      <c r="D334" s="12"/>
      <c r="E334" s="12"/>
      <c r="F334" s="12"/>
      <c r="G334" s="12"/>
      <c r="H334" s="12"/>
      <c r="I334" s="12"/>
      <c r="J334" s="12"/>
      <c r="L334" s="12"/>
      <c r="M334" s="12"/>
      <c r="N334" s="12"/>
    </row>
    <row r="335" spans="1:14" x14ac:dyDescent="0.25">
      <c r="A335" s="12"/>
      <c r="B335" s="12"/>
      <c r="C335" s="305"/>
      <c r="D335" s="12"/>
      <c r="E335" s="12"/>
      <c r="F335" s="12"/>
      <c r="G335" s="12"/>
      <c r="H335" s="12"/>
      <c r="I335" s="12"/>
      <c r="J335" s="12"/>
      <c r="L335" s="12"/>
      <c r="M335" s="12"/>
      <c r="N335" s="12"/>
    </row>
    <row r="336" spans="1:14" x14ac:dyDescent="0.25">
      <c r="A336" s="12"/>
      <c r="B336" s="12"/>
      <c r="C336" s="305"/>
      <c r="D336" s="12"/>
      <c r="E336" s="12"/>
      <c r="F336" s="12"/>
      <c r="G336" s="12"/>
      <c r="H336" s="12"/>
      <c r="I336" s="12"/>
      <c r="J336" s="12"/>
      <c r="L336" s="12"/>
      <c r="M336" s="12"/>
      <c r="N336" s="12"/>
    </row>
    <row r="337" spans="1:14" x14ac:dyDescent="0.25">
      <c r="A337" s="12"/>
      <c r="B337" s="12"/>
      <c r="C337" s="305"/>
      <c r="D337" s="12"/>
      <c r="E337" s="12"/>
      <c r="F337" s="12"/>
      <c r="G337" s="12"/>
      <c r="H337" s="12"/>
      <c r="I337" s="12"/>
      <c r="J337" s="12"/>
      <c r="L337" s="12"/>
      <c r="M337" s="12"/>
      <c r="N337" s="12"/>
    </row>
    <row r="338" spans="1:14" x14ac:dyDescent="0.25">
      <c r="A338" s="12"/>
      <c r="B338" s="12"/>
      <c r="C338" s="305"/>
      <c r="D338" s="12"/>
      <c r="E338" s="12"/>
      <c r="F338" s="12"/>
      <c r="G338" s="12"/>
      <c r="H338" s="12"/>
      <c r="I338" s="12"/>
      <c r="J338" s="12"/>
      <c r="L338" s="12"/>
      <c r="M338" s="12"/>
      <c r="N338" s="12"/>
    </row>
    <row r="339" spans="1:14" x14ac:dyDescent="0.25">
      <c r="A339" s="12"/>
      <c r="B339" s="12"/>
      <c r="C339" s="305"/>
      <c r="D339" s="12"/>
      <c r="E339" s="12"/>
      <c r="F339" s="12"/>
      <c r="G339" s="12"/>
      <c r="H339" s="12"/>
      <c r="I339" s="12"/>
      <c r="J339" s="12"/>
      <c r="L339" s="12"/>
      <c r="M339" s="12"/>
      <c r="N339" s="12"/>
    </row>
    <row r="340" spans="1:14" x14ac:dyDescent="0.25">
      <c r="A340" s="12"/>
      <c r="B340" s="12"/>
      <c r="C340" s="305"/>
      <c r="D340" s="12"/>
      <c r="E340" s="12"/>
      <c r="F340" s="12"/>
      <c r="G340" s="12"/>
      <c r="H340" s="12"/>
      <c r="I340" s="12"/>
      <c r="J340" s="12"/>
      <c r="L340" s="12"/>
      <c r="M340" s="12"/>
      <c r="N340" s="12"/>
    </row>
    <row r="341" spans="1:14" x14ac:dyDescent="0.25">
      <c r="A341" s="12"/>
      <c r="B341" s="12"/>
      <c r="C341" s="305"/>
      <c r="D341" s="12"/>
      <c r="E341" s="12"/>
      <c r="F341" s="12"/>
      <c r="G341" s="12"/>
      <c r="H341" s="12"/>
      <c r="I341" s="12"/>
      <c r="J341" s="12"/>
      <c r="L341" s="12"/>
      <c r="M341" s="12"/>
      <c r="N341" s="12"/>
    </row>
    <row r="342" spans="1:14" x14ac:dyDescent="0.25">
      <c r="A342" s="12"/>
      <c r="B342" s="12"/>
      <c r="C342" s="305"/>
      <c r="D342" s="12"/>
      <c r="E342" s="12"/>
      <c r="F342" s="12"/>
      <c r="G342" s="12"/>
      <c r="H342" s="12"/>
      <c r="I342" s="12"/>
      <c r="J342" s="12"/>
      <c r="L342" s="12"/>
      <c r="M342" s="12"/>
      <c r="N342" s="12"/>
    </row>
    <row r="343" spans="1:14" x14ac:dyDescent="0.25">
      <c r="A343" s="12"/>
      <c r="B343" s="12"/>
      <c r="C343" s="305"/>
      <c r="D343" s="12"/>
      <c r="E343" s="12"/>
      <c r="F343" s="12"/>
      <c r="G343" s="12"/>
      <c r="H343" s="12"/>
      <c r="I343" s="12"/>
      <c r="J343" s="12"/>
      <c r="L343" s="12"/>
      <c r="M343" s="12"/>
      <c r="N343" s="12"/>
    </row>
    <row r="344" spans="1:14" x14ac:dyDescent="0.25">
      <c r="A344" s="12"/>
      <c r="B344" s="12"/>
      <c r="C344" s="305"/>
      <c r="D344" s="12"/>
      <c r="E344" s="12"/>
      <c r="F344" s="12"/>
      <c r="G344" s="12"/>
      <c r="H344" s="12"/>
      <c r="I344" s="12"/>
      <c r="J344" s="12"/>
      <c r="L344" s="12"/>
      <c r="M344" s="12"/>
      <c r="N344" s="12"/>
    </row>
    <row r="345" spans="1:14" x14ac:dyDescent="0.25">
      <c r="A345" s="12"/>
      <c r="B345" s="12"/>
      <c r="C345" s="305"/>
      <c r="D345" s="12"/>
      <c r="E345" s="12"/>
      <c r="F345" s="12"/>
      <c r="G345" s="12"/>
      <c r="H345" s="12"/>
      <c r="I345" s="12"/>
      <c r="J345" s="12"/>
      <c r="L345" s="12"/>
      <c r="M345" s="12"/>
      <c r="N345" s="12"/>
    </row>
    <row r="346" spans="1:14" x14ac:dyDescent="0.25">
      <c r="A346" s="12"/>
      <c r="B346" s="12"/>
      <c r="C346" s="305"/>
      <c r="D346" s="12"/>
      <c r="E346" s="12"/>
      <c r="F346" s="12"/>
      <c r="G346" s="12"/>
      <c r="H346" s="12"/>
      <c r="I346" s="12"/>
      <c r="J346" s="12"/>
      <c r="L346" s="12"/>
      <c r="M346" s="12"/>
      <c r="N346" s="12"/>
    </row>
    <row r="347" spans="1:14" x14ac:dyDescent="0.25">
      <c r="A347" s="12"/>
      <c r="B347" s="12"/>
      <c r="C347" s="305"/>
      <c r="D347" s="12"/>
      <c r="E347" s="12"/>
      <c r="F347" s="12"/>
      <c r="G347" s="12"/>
      <c r="H347" s="12"/>
      <c r="I347" s="12"/>
      <c r="J347" s="12"/>
      <c r="L347" s="12"/>
      <c r="M347" s="12"/>
      <c r="N347" s="12"/>
    </row>
    <row r="348" spans="1:14" x14ac:dyDescent="0.25">
      <c r="A348" s="12"/>
      <c r="B348" s="12"/>
      <c r="C348" s="305"/>
      <c r="D348" s="12"/>
      <c r="E348" s="12"/>
      <c r="F348" s="12"/>
      <c r="G348" s="12"/>
      <c r="H348" s="12"/>
      <c r="I348" s="12"/>
      <c r="J348" s="12"/>
      <c r="L348" s="12"/>
      <c r="M348" s="12"/>
      <c r="N348" s="12"/>
    </row>
    <row r="349" spans="1:14" x14ac:dyDescent="0.25">
      <c r="A349" s="12"/>
      <c r="B349" s="12"/>
      <c r="C349" s="305"/>
      <c r="D349" s="12"/>
      <c r="E349" s="12"/>
      <c r="F349" s="12"/>
      <c r="G349" s="12"/>
      <c r="H349" s="12"/>
      <c r="I349" s="12"/>
      <c r="J349" s="12"/>
      <c r="L349" s="12"/>
      <c r="M349" s="12"/>
      <c r="N349" s="12"/>
    </row>
    <row r="350" spans="1:14" x14ac:dyDescent="0.25">
      <c r="A350" s="12"/>
      <c r="B350" s="12"/>
      <c r="C350" s="305"/>
      <c r="D350" s="12"/>
      <c r="E350" s="12"/>
      <c r="F350" s="12"/>
      <c r="G350" s="12"/>
      <c r="H350" s="12"/>
      <c r="I350" s="12"/>
      <c r="J350" s="12"/>
      <c r="L350" s="12"/>
      <c r="M350" s="12"/>
      <c r="N350" s="12"/>
    </row>
    <row r="351" spans="1:14" x14ac:dyDescent="0.25">
      <c r="A351" s="12"/>
      <c r="B351" s="12"/>
      <c r="C351" s="305"/>
      <c r="D351" s="12"/>
      <c r="E351" s="12"/>
      <c r="F351" s="12"/>
      <c r="G351" s="12"/>
      <c r="H351" s="12"/>
      <c r="I351" s="12"/>
      <c r="J351" s="12"/>
      <c r="L351" s="12"/>
      <c r="M351" s="12"/>
      <c r="N351" s="12"/>
    </row>
    <row r="352" spans="1:14" x14ac:dyDescent="0.25">
      <c r="A352" s="12"/>
      <c r="B352" s="12"/>
      <c r="C352" s="305"/>
      <c r="D352" s="12"/>
      <c r="E352" s="12"/>
      <c r="F352" s="12"/>
      <c r="G352" s="12"/>
      <c r="H352" s="12"/>
      <c r="I352" s="12"/>
      <c r="J352" s="12"/>
      <c r="L352" s="12"/>
      <c r="M352" s="12"/>
      <c r="N352" s="12"/>
    </row>
    <row r="353" spans="1:14" x14ac:dyDescent="0.25">
      <c r="A353" s="12"/>
      <c r="B353" s="12"/>
      <c r="C353" s="305"/>
      <c r="D353" s="12"/>
      <c r="E353" s="12"/>
      <c r="F353" s="12"/>
      <c r="G353" s="12"/>
      <c r="H353" s="12"/>
      <c r="I353" s="12"/>
      <c r="J353" s="12"/>
      <c r="L353" s="12"/>
      <c r="M353" s="12"/>
      <c r="N353" s="12"/>
    </row>
    <row r="354" spans="1:14" x14ac:dyDescent="0.25">
      <c r="C354" s="304"/>
    </row>
    <row r="355" spans="1:14" x14ac:dyDescent="0.25">
      <c r="C355" s="304"/>
    </row>
    <row r="356" spans="1:14" x14ac:dyDescent="0.25">
      <c r="C356" s="304"/>
    </row>
    <row r="357" spans="1:14" x14ac:dyDescent="0.25">
      <c r="C357" s="304"/>
    </row>
    <row r="358" spans="1:14" x14ac:dyDescent="0.25">
      <c r="C358" s="304"/>
    </row>
    <row r="359" spans="1:14" x14ac:dyDescent="0.25">
      <c r="C359" s="304"/>
    </row>
    <row r="360" spans="1:14" x14ac:dyDescent="0.25">
      <c r="C360" s="304"/>
    </row>
    <row r="361" spans="1:14" x14ac:dyDescent="0.25">
      <c r="C361" s="304"/>
    </row>
    <row r="362" spans="1:14" x14ac:dyDescent="0.25">
      <c r="C362" s="304"/>
    </row>
    <row r="363" spans="1:14" x14ac:dyDescent="0.25">
      <c r="C363" s="304"/>
    </row>
    <row r="364" spans="1:14" x14ac:dyDescent="0.25">
      <c r="C364" s="304"/>
    </row>
    <row r="365" spans="1:14" x14ac:dyDescent="0.25">
      <c r="C365" s="304"/>
    </row>
    <row r="366" spans="1:14" x14ac:dyDescent="0.25">
      <c r="C366" s="304"/>
    </row>
    <row r="367" spans="1:14" x14ac:dyDescent="0.25">
      <c r="C367" s="304"/>
    </row>
    <row r="368" spans="1:14" x14ac:dyDescent="0.25">
      <c r="C368" s="304"/>
    </row>
    <row r="369" spans="3:3" x14ac:dyDescent="0.25">
      <c r="C369" s="304"/>
    </row>
    <row r="370" spans="3:3" x14ac:dyDescent="0.25">
      <c r="C370" s="304"/>
    </row>
    <row r="371" spans="3:3" x14ac:dyDescent="0.25">
      <c r="C371" s="304"/>
    </row>
    <row r="372" spans="3:3" x14ac:dyDescent="0.25">
      <c r="C372" s="304"/>
    </row>
    <row r="373" spans="3:3" x14ac:dyDescent="0.25">
      <c r="C373" s="304"/>
    </row>
    <row r="374" spans="3:3" x14ac:dyDescent="0.25">
      <c r="C374" s="304"/>
    </row>
    <row r="375" spans="3:3" x14ac:dyDescent="0.25">
      <c r="C375" s="304"/>
    </row>
    <row r="376" spans="3:3" x14ac:dyDescent="0.25">
      <c r="C376" s="304"/>
    </row>
    <row r="377" spans="3:3" x14ac:dyDescent="0.25">
      <c r="C377" s="304"/>
    </row>
    <row r="378" spans="3:3" x14ac:dyDescent="0.25">
      <c r="C378" s="304"/>
    </row>
    <row r="379" spans="3:3" x14ac:dyDescent="0.25">
      <c r="C379" s="304"/>
    </row>
    <row r="380" spans="3:3" x14ac:dyDescent="0.25">
      <c r="C380" s="304"/>
    </row>
    <row r="381" spans="3:3" x14ac:dyDescent="0.25">
      <c r="C381" s="304"/>
    </row>
    <row r="382" spans="3:3" x14ac:dyDescent="0.25">
      <c r="C382" s="304"/>
    </row>
    <row r="383" spans="3:3" x14ac:dyDescent="0.25">
      <c r="C383" s="304"/>
    </row>
    <row r="384" spans="3:3" x14ac:dyDescent="0.25">
      <c r="C384" s="304"/>
    </row>
    <row r="385" spans="3:3" x14ac:dyDescent="0.25">
      <c r="C385" s="304"/>
    </row>
    <row r="386" spans="3:3" x14ac:dyDescent="0.25">
      <c r="C386" s="304"/>
    </row>
    <row r="387" spans="3:3" x14ac:dyDescent="0.25">
      <c r="C387" s="304"/>
    </row>
    <row r="388" spans="3:3" x14ac:dyDescent="0.25">
      <c r="C388" s="304"/>
    </row>
    <row r="389" spans="3:3" x14ac:dyDescent="0.25">
      <c r="C389" s="304"/>
    </row>
    <row r="390" spans="3:3" x14ac:dyDescent="0.25">
      <c r="C390" s="304"/>
    </row>
    <row r="391" spans="3:3" x14ac:dyDescent="0.25">
      <c r="C391" s="304"/>
    </row>
    <row r="392" spans="3:3" x14ac:dyDescent="0.25">
      <c r="C392" s="304"/>
    </row>
    <row r="393" spans="3:3" x14ac:dyDescent="0.25">
      <c r="C393" s="304"/>
    </row>
    <row r="394" spans="3:3" x14ac:dyDescent="0.25">
      <c r="C394" s="304"/>
    </row>
    <row r="395" spans="3:3" x14ac:dyDescent="0.25">
      <c r="C395" s="304"/>
    </row>
    <row r="396" spans="3:3" x14ac:dyDescent="0.25">
      <c r="C396" s="304"/>
    </row>
    <row r="397" spans="3:3" x14ac:dyDescent="0.25">
      <c r="C397" s="304"/>
    </row>
    <row r="398" spans="3:3" x14ac:dyDescent="0.25">
      <c r="C398" s="304"/>
    </row>
    <row r="399" spans="3:3" x14ac:dyDescent="0.25">
      <c r="C399" s="304"/>
    </row>
    <row r="400" spans="3:3" x14ac:dyDescent="0.25">
      <c r="C400" s="304"/>
    </row>
    <row r="401" spans="3:3" x14ac:dyDescent="0.25">
      <c r="C401" s="304"/>
    </row>
    <row r="402" spans="3:3" x14ac:dyDescent="0.25">
      <c r="C402" s="304"/>
    </row>
    <row r="403" spans="3:3" x14ac:dyDescent="0.25">
      <c r="C403" s="304"/>
    </row>
    <row r="404" spans="3:3" x14ac:dyDescent="0.25">
      <c r="C404" s="304"/>
    </row>
    <row r="405" spans="3:3" x14ac:dyDescent="0.25">
      <c r="C405" s="304"/>
    </row>
    <row r="406" spans="3:3" x14ac:dyDescent="0.25">
      <c r="C406" s="304"/>
    </row>
    <row r="407" spans="3:3" x14ac:dyDescent="0.25">
      <c r="C407" s="304"/>
    </row>
    <row r="408" spans="3:3" x14ac:dyDescent="0.25">
      <c r="C408" s="304"/>
    </row>
    <row r="409" spans="3:3" x14ac:dyDescent="0.25">
      <c r="C409" s="304"/>
    </row>
    <row r="410" spans="3:3" x14ac:dyDescent="0.25">
      <c r="C410" s="304"/>
    </row>
    <row r="411" spans="3:3" x14ac:dyDescent="0.25">
      <c r="C411" s="304"/>
    </row>
    <row r="412" spans="3:3" x14ac:dyDescent="0.25">
      <c r="C412" s="304"/>
    </row>
    <row r="413" spans="3:3" x14ac:dyDescent="0.25">
      <c r="C413" s="304"/>
    </row>
    <row r="414" spans="3:3" x14ac:dyDescent="0.25">
      <c r="C414" s="304"/>
    </row>
    <row r="415" spans="3:3" x14ac:dyDescent="0.25">
      <c r="C415" s="304"/>
    </row>
    <row r="416" spans="3:3" x14ac:dyDescent="0.25">
      <c r="C416" s="304"/>
    </row>
    <row r="417" spans="3:3" x14ac:dyDescent="0.25">
      <c r="C417" s="304"/>
    </row>
    <row r="418" spans="3:3" x14ac:dyDescent="0.25">
      <c r="C418" s="304"/>
    </row>
    <row r="419" spans="3:3" x14ac:dyDescent="0.25">
      <c r="C419" s="304"/>
    </row>
    <row r="420" spans="3:3" x14ac:dyDescent="0.25">
      <c r="C420" s="304"/>
    </row>
    <row r="421" spans="3:3" x14ac:dyDescent="0.25">
      <c r="C421" s="304"/>
    </row>
    <row r="422" spans="3:3" x14ac:dyDescent="0.25">
      <c r="C422" s="304"/>
    </row>
    <row r="423" spans="3:3" x14ac:dyDescent="0.25">
      <c r="C423" s="304"/>
    </row>
    <row r="424" spans="3:3" x14ac:dyDescent="0.25">
      <c r="C424" s="304"/>
    </row>
    <row r="425" spans="3:3" x14ac:dyDescent="0.25">
      <c r="C425" s="304"/>
    </row>
    <row r="426" spans="3:3" x14ac:dyDescent="0.25">
      <c r="C426" s="304"/>
    </row>
    <row r="427" spans="3:3" x14ac:dyDescent="0.25">
      <c r="C427" s="304"/>
    </row>
    <row r="428" spans="3:3" x14ac:dyDescent="0.25">
      <c r="C428" s="304"/>
    </row>
    <row r="429" spans="3:3" x14ac:dyDescent="0.25">
      <c r="C429" s="304"/>
    </row>
    <row r="430" spans="3:3" x14ac:dyDescent="0.25">
      <c r="C430" s="304"/>
    </row>
    <row r="431" spans="3:3" x14ac:dyDescent="0.25">
      <c r="C431" s="304"/>
    </row>
    <row r="432" spans="3:3" x14ac:dyDescent="0.25">
      <c r="C432" s="304"/>
    </row>
    <row r="433" spans="3:3" x14ac:dyDescent="0.25">
      <c r="C433" s="304"/>
    </row>
    <row r="434" spans="3:3" x14ac:dyDescent="0.25">
      <c r="C434" s="304"/>
    </row>
    <row r="435" spans="3:3" x14ac:dyDescent="0.25">
      <c r="C435" s="304"/>
    </row>
    <row r="436" spans="3:3" x14ac:dyDescent="0.25">
      <c r="C436" s="304"/>
    </row>
    <row r="437" spans="3:3" x14ac:dyDescent="0.25">
      <c r="C437" s="304"/>
    </row>
    <row r="438" spans="3:3" x14ac:dyDescent="0.25">
      <c r="C438" s="304"/>
    </row>
    <row r="439" spans="3:3" x14ac:dyDescent="0.25">
      <c r="C439" s="304"/>
    </row>
    <row r="440" spans="3:3" x14ac:dyDescent="0.25">
      <c r="C440" s="304"/>
    </row>
    <row r="441" spans="3:3" x14ac:dyDescent="0.25">
      <c r="C441" s="304"/>
    </row>
    <row r="442" spans="3:3" x14ac:dyDescent="0.25">
      <c r="C442" s="304"/>
    </row>
    <row r="443" spans="3:3" x14ac:dyDescent="0.25">
      <c r="C443" s="304"/>
    </row>
    <row r="444" spans="3:3" x14ac:dyDescent="0.25">
      <c r="C444" s="304"/>
    </row>
    <row r="445" spans="3:3" x14ac:dyDescent="0.25">
      <c r="C445" s="304"/>
    </row>
    <row r="446" spans="3:3" x14ac:dyDescent="0.25">
      <c r="C446" s="304"/>
    </row>
    <row r="447" spans="3:3" x14ac:dyDescent="0.25">
      <c r="C447" s="304"/>
    </row>
    <row r="448" spans="3:3" x14ac:dyDescent="0.25">
      <c r="C448" s="304"/>
    </row>
    <row r="449" spans="3:3" x14ac:dyDescent="0.25">
      <c r="C449" s="304"/>
    </row>
    <row r="450" spans="3:3" x14ac:dyDescent="0.25">
      <c r="C450" s="304"/>
    </row>
    <row r="451" spans="3:3" x14ac:dyDescent="0.25">
      <c r="C451" s="304"/>
    </row>
    <row r="452" spans="3:3" x14ac:dyDescent="0.25">
      <c r="C452" s="304"/>
    </row>
    <row r="453" spans="3:3" x14ac:dyDescent="0.25">
      <c r="C453" s="304"/>
    </row>
    <row r="454" spans="3:3" x14ac:dyDescent="0.25">
      <c r="C454" s="304"/>
    </row>
    <row r="455" spans="3:3" x14ac:dyDescent="0.25">
      <c r="C455" s="304"/>
    </row>
    <row r="456" spans="3:3" x14ac:dyDescent="0.25">
      <c r="C456" s="304"/>
    </row>
    <row r="457" spans="3:3" x14ac:dyDescent="0.25">
      <c r="C457" s="304"/>
    </row>
    <row r="458" spans="3:3" x14ac:dyDescent="0.25">
      <c r="C458" s="304"/>
    </row>
    <row r="459" spans="3:3" x14ac:dyDescent="0.25">
      <c r="C459" s="304"/>
    </row>
    <row r="460" spans="3:3" x14ac:dyDescent="0.25">
      <c r="C460" s="304"/>
    </row>
    <row r="461" spans="3:3" x14ac:dyDescent="0.25">
      <c r="C461" s="304"/>
    </row>
    <row r="462" spans="3:3" x14ac:dyDescent="0.25">
      <c r="C462" s="304"/>
    </row>
    <row r="463" spans="3:3" x14ac:dyDescent="0.25">
      <c r="C463" s="304"/>
    </row>
    <row r="464" spans="3:3" x14ac:dyDescent="0.25">
      <c r="C464" s="304"/>
    </row>
    <row r="465" spans="3:3" x14ac:dyDescent="0.25">
      <c r="C465" s="304"/>
    </row>
    <row r="466" spans="3:3" x14ac:dyDescent="0.25">
      <c r="C466" s="304"/>
    </row>
    <row r="467" spans="3:3" x14ac:dyDescent="0.25">
      <c r="C467" s="304"/>
    </row>
    <row r="468" spans="3:3" x14ac:dyDescent="0.25">
      <c r="C468" s="304"/>
    </row>
    <row r="469" spans="3:3" x14ac:dyDescent="0.25">
      <c r="C469" s="304"/>
    </row>
    <row r="470" spans="3:3" x14ac:dyDescent="0.25">
      <c r="C470" s="304"/>
    </row>
    <row r="471" spans="3:3" x14ac:dyDescent="0.25">
      <c r="C471" s="304"/>
    </row>
    <row r="472" spans="3:3" x14ac:dyDescent="0.25">
      <c r="C472" s="304"/>
    </row>
    <row r="473" spans="3:3" x14ac:dyDescent="0.25">
      <c r="C473" s="304"/>
    </row>
    <row r="474" spans="3:3" x14ac:dyDescent="0.25">
      <c r="C474" s="304"/>
    </row>
    <row r="475" spans="3:3" x14ac:dyDescent="0.25">
      <c r="C475" s="304"/>
    </row>
    <row r="476" spans="3:3" x14ac:dyDescent="0.25">
      <c r="C476" s="304"/>
    </row>
    <row r="477" spans="3:3" x14ac:dyDescent="0.25">
      <c r="C477" s="304"/>
    </row>
    <row r="478" spans="3:3" x14ac:dyDescent="0.25">
      <c r="C478" s="304"/>
    </row>
    <row r="479" spans="3:3" x14ac:dyDescent="0.25">
      <c r="C479" s="304"/>
    </row>
    <row r="480" spans="3:3" x14ac:dyDescent="0.25">
      <c r="C480" s="304"/>
    </row>
    <row r="481" spans="3:3" x14ac:dyDescent="0.25">
      <c r="C481" s="304"/>
    </row>
    <row r="482" spans="3:3" x14ac:dyDescent="0.25">
      <c r="C482" s="304"/>
    </row>
    <row r="483" spans="3:3" x14ac:dyDescent="0.25">
      <c r="C483" s="304"/>
    </row>
    <row r="484" spans="3:3" x14ac:dyDescent="0.25">
      <c r="C484" s="304"/>
    </row>
    <row r="485" spans="3:3" x14ac:dyDescent="0.25">
      <c r="C485" s="304"/>
    </row>
    <row r="486" spans="3:3" x14ac:dyDescent="0.25">
      <c r="C486" s="304"/>
    </row>
    <row r="487" spans="3:3" x14ac:dyDescent="0.25">
      <c r="C487" s="304"/>
    </row>
    <row r="488" spans="3:3" x14ac:dyDescent="0.25">
      <c r="C488" s="304"/>
    </row>
    <row r="489" spans="3:3" x14ac:dyDescent="0.25">
      <c r="C489" s="304"/>
    </row>
    <row r="490" spans="3:3" x14ac:dyDescent="0.25">
      <c r="C490" s="304"/>
    </row>
    <row r="491" spans="3:3" x14ac:dyDescent="0.25">
      <c r="C491" s="304"/>
    </row>
    <row r="492" spans="3:3" x14ac:dyDescent="0.25">
      <c r="C492" s="304"/>
    </row>
    <row r="493" spans="3:3" x14ac:dyDescent="0.25">
      <c r="C493" s="304"/>
    </row>
    <row r="494" spans="3:3" x14ac:dyDescent="0.25">
      <c r="C494" s="304"/>
    </row>
    <row r="495" spans="3:3" x14ac:dyDescent="0.25">
      <c r="C495" s="304"/>
    </row>
    <row r="496" spans="3:3" x14ac:dyDescent="0.25">
      <c r="C496" s="304"/>
    </row>
    <row r="497" spans="3:3" x14ac:dyDescent="0.25">
      <c r="C497" s="304"/>
    </row>
    <row r="498" spans="3:3" x14ac:dyDescent="0.25">
      <c r="C498" s="304"/>
    </row>
    <row r="499" spans="3:3" x14ac:dyDescent="0.25">
      <c r="C499" s="304"/>
    </row>
    <row r="500" spans="3:3" x14ac:dyDescent="0.25">
      <c r="C500" s="304"/>
    </row>
    <row r="501" spans="3:3" x14ac:dyDescent="0.25">
      <c r="C501" s="304"/>
    </row>
    <row r="502" spans="3:3" x14ac:dyDescent="0.25">
      <c r="C502" s="304"/>
    </row>
    <row r="503" spans="3:3" x14ac:dyDescent="0.25">
      <c r="C503" s="304"/>
    </row>
    <row r="504" spans="3:3" x14ac:dyDescent="0.25">
      <c r="C504" s="304"/>
    </row>
    <row r="505" spans="3:3" x14ac:dyDescent="0.25">
      <c r="C505" s="304"/>
    </row>
    <row r="506" spans="3:3" x14ac:dyDescent="0.25">
      <c r="C506" s="304"/>
    </row>
    <row r="507" spans="3:3" x14ac:dyDescent="0.25">
      <c r="C507" s="304"/>
    </row>
    <row r="508" spans="3:3" x14ac:dyDescent="0.25">
      <c r="C508" s="304"/>
    </row>
    <row r="509" spans="3:3" x14ac:dyDescent="0.25">
      <c r="C509" s="304"/>
    </row>
    <row r="510" spans="3:3" x14ac:dyDescent="0.25">
      <c r="C510" s="304"/>
    </row>
    <row r="511" spans="3:3" x14ac:dyDescent="0.25">
      <c r="C511" s="304"/>
    </row>
    <row r="512" spans="3:3" x14ac:dyDescent="0.25">
      <c r="C512" s="304"/>
    </row>
    <row r="513" spans="3:3" x14ac:dyDescent="0.25">
      <c r="C513" s="304"/>
    </row>
    <row r="514" spans="3:3" x14ac:dyDescent="0.25">
      <c r="C514" s="304"/>
    </row>
    <row r="515" spans="3:3" x14ac:dyDescent="0.25">
      <c r="C515" s="304"/>
    </row>
    <row r="516" spans="3:3" x14ac:dyDescent="0.25">
      <c r="C516" s="304"/>
    </row>
    <row r="517" spans="3:3" x14ac:dyDescent="0.25">
      <c r="C517" s="304"/>
    </row>
    <row r="518" spans="3:3" x14ac:dyDescent="0.25">
      <c r="C518" s="304"/>
    </row>
    <row r="519" spans="3:3" x14ac:dyDescent="0.25">
      <c r="C519" s="304"/>
    </row>
    <row r="520" spans="3:3" x14ac:dyDescent="0.25">
      <c r="C520" s="304"/>
    </row>
    <row r="521" spans="3:3" x14ac:dyDescent="0.25">
      <c r="C521" s="304"/>
    </row>
    <row r="522" spans="3:3" x14ac:dyDescent="0.25">
      <c r="C522" s="304"/>
    </row>
    <row r="523" spans="3:3" x14ac:dyDescent="0.25">
      <c r="C523" s="304"/>
    </row>
    <row r="524" spans="3:3" x14ac:dyDescent="0.25">
      <c r="C524" s="304"/>
    </row>
    <row r="525" spans="3:3" x14ac:dyDescent="0.25">
      <c r="C525" s="304"/>
    </row>
    <row r="526" spans="3:3" x14ac:dyDescent="0.25">
      <c r="C526" s="304"/>
    </row>
    <row r="527" spans="3:3" x14ac:dyDescent="0.25">
      <c r="C527" s="304"/>
    </row>
    <row r="528" spans="3:3" x14ac:dyDescent="0.25">
      <c r="C528" s="304"/>
    </row>
    <row r="529" spans="3:3" x14ac:dyDescent="0.25">
      <c r="C529" s="304"/>
    </row>
    <row r="530" spans="3:3" x14ac:dyDescent="0.25">
      <c r="C530" s="304"/>
    </row>
    <row r="531" spans="3:3" x14ac:dyDescent="0.25">
      <c r="C531" s="304"/>
    </row>
    <row r="532" spans="3:3" x14ac:dyDescent="0.25">
      <c r="C532" s="304"/>
    </row>
    <row r="533" spans="3:3" x14ac:dyDescent="0.25">
      <c r="C533" s="304"/>
    </row>
    <row r="534" spans="3:3" x14ac:dyDescent="0.25">
      <c r="C534" s="304"/>
    </row>
    <row r="535" spans="3:3" x14ac:dyDescent="0.25">
      <c r="C535" s="304"/>
    </row>
    <row r="536" spans="3:3" x14ac:dyDescent="0.25">
      <c r="C536" s="304"/>
    </row>
    <row r="537" spans="3:3" x14ac:dyDescent="0.25">
      <c r="C537" s="304"/>
    </row>
    <row r="538" spans="3:3" x14ac:dyDescent="0.25">
      <c r="C538" s="304"/>
    </row>
    <row r="539" spans="3:3" x14ac:dyDescent="0.25">
      <c r="C539" s="304"/>
    </row>
    <row r="540" spans="3:3" x14ac:dyDescent="0.25">
      <c r="C540" s="304"/>
    </row>
    <row r="541" spans="3:3" x14ac:dyDescent="0.25">
      <c r="C541" s="304"/>
    </row>
    <row r="542" spans="3:3" x14ac:dyDescent="0.25">
      <c r="C542" s="304"/>
    </row>
    <row r="543" spans="3:3" x14ac:dyDescent="0.25">
      <c r="C543" s="304"/>
    </row>
    <row r="544" spans="3:3" x14ac:dyDescent="0.25">
      <c r="C544" s="304"/>
    </row>
    <row r="545" spans="3:3" x14ac:dyDescent="0.25">
      <c r="C545" s="304"/>
    </row>
    <row r="546" spans="3:3" x14ac:dyDescent="0.25">
      <c r="C546" s="304"/>
    </row>
    <row r="547" spans="3:3" x14ac:dyDescent="0.25">
      <c r="C547" s="304"/>
    </row>
    <row r="548" spans="3:3" x14ac:dyDescent="0.25">
      <c r="C548" s="304"/>
    </row>
    <row r="549" spans="3:3" x14ac:dyDescent="0.25">
      <c r="C549" s="304"/>
    </row>
    <row r="550" spans="3:3" x14ac:dyDescent="0.25">
      <c r="C550" s="304"/>
    </row>
    <row r="551" spans="3:3" x14ac:dyDescent="0.25">
      <c r="C551" s="304"/>
    </row>
    <row r="552" spans="3:3" x14ac:dyDescent="0.25">
      <c r="C552" s="304"/>
    </row>
    <row r="553" spans="3:3" x14ac:dyDescent="0.25">
      <c r="C553" s="304"/>
    </row>
    <row r="554" spans="3:3" x14ac:dyDescent="0.25">
      <c r="C554" s="304"/>
    </row>
    <row r="555" spans="3:3" x14ac:dyDescent="0.25">
      <c r="C555" s="304"/>
    </row>
    <row r="556" spans="3:3" x14ac:dyDescent="0.25">
      <c r="C556" s="304"/>
    </row>
    <row r="557" spans="3:3" x14ac:dyDescent="0.25">
      <c r="C557" s="304"/>
    </row>
    <row r="558" spans="3:3" x14ac:dyDescent="0.25">
      <c r="C558" s="304"/>
    </row>
    <row r="559" spans="3:3" x14ac:dyDescent="0.25">
      <c r="C559" s="304"/>
    </row>
    <row r="560" spans="3:3" x14ac:dyDescent="0.25">
      <c r="C560" s="304"/>
    </row>
    <row r="561" spans="3:3" x14ac:dyDescent="0.25">
      <c r="C561" s="304"/>
    </row>
    <row r="562" spans="3:3" x14ac:dyDescent="0.25">
      <c r="C562" s="304"/>
    </row>
    <row r="563" spans="3:3" x14ac:dyDescent="0.25">
      <c r="C563" s="304"/>
    </row>
    <row r="564" spans="3:3" x14ac:dyDescent="0.25">
      <c r="C564" s="304"/>
    </row>
    <row r="565" spans="3:3" x14ac:dyDescent="0.25">
      <c r="C565" s="304"/>
    </row>
    <row r="566" spans="3:3" x14ac:dyDescent="0.25">
      <c r="C566" s="304"/>
    </row>
    <row r="567" spans="3:3" x14ac:dyDescent="0.25">
      <c r="C567" s="304"/>
    </row>
    <row r="568" spans="3:3" x14ac:dyDescent="0.25">
      <c r="C568" s="304"/>
    </row>
    <row r="569" spans="3:3" x14ac:dyDescent="0.25">
      <c r="C569" s="304"/>
    </row>
    <row r="570" spans="3:3" x14ac:dyDescent="0.25">
      <c r="C570" s="304"/>
    </row>
    <row r="571" spans="3:3" x14ac:dyDescent="0.25">
      <c r="C571" s="304"/>
    </row>
    <row r="572" spans="3:3" x14ac:dyDescent="0.25">
      <c r="C572" s="304"/>
    </row>
    <row r="573" spans="3:3" x14ac:dyDescent="0.25">
      <c r="C573" s="304"/>
    </row>
    <row r="574" spans="3:3" x14ac:dyDescent="0.25">
      <c r="C574" s="304"/>
    </row>
    <row r="575" spans="3:3" x14ac:dyDescent="0.25">
      <c r="C575" s="304"/>
    </row>
    <row r="576" spans="3:3" x14ac:dyDescent="0.25">
      <c r="C576" s="304"/>
    </row>
    <row r="577" spans="3:3" x14ac:dyDescent="0.25">
      <c r="C577" s="304"/>
    </row>
    <row r="578" spans="3:3" x14ac:dyDescent="0.25">
      <c r="C578" s="304"/>
    </row>
    <row r="579" spans="3:3" x14ac:dyDescent="0.25">
      <c r="C579" s="304"/>
    </row>
    <row r="580" spans="3:3" x14ac:dyDescent="0.25">
      <c r="C580" s="304"/>
    </row>
    <row r="581" spans="3:3" x14ac:dyDescent="0.25">
      <c r="C581" s="304"/>
    </row>
    <row r="582" spans="3:3" x14ac:dyDescent="0.25">
      <c r="C582" s="304"/>
    </row>
    <row r="583" spans="3:3" x14ac:dyDescent="0.25">
      <c r="C583" s="304"/>
    </row>
    <row r="584" spans="3:3" x14ac:dyDescent="0.25">
      <c r="C584" s="304"/>
    </row>
    <row r="585" spans="3:3" x14ac:dyDescent="0.25">
      <c r="C585" s="304"/>
    </row>
    <row r="586" spans="3:3" x14ac:dyDescent="0.25">
      <c r="C586" s="304"/>
    </row>
    <row r="587" spans="3:3" x14ac:dyDescent="0.25">
      <c r="C587" s="304"/>
    </row>
    <row r="588" spans="3:3" x14ac:dyDescent="0.25">
      <c r="C588" s="304"/>
    </row>
    <row r="589" spans="3:3" x14ac:dyDescent="0.25">
      <c r="C589" s="304"/>
    </row>
    <row r="590" spans="3:3" x14ac:dyDescent="0.25">
      <c r="C590" s="304"/>
    </row>
    <row r="591" spans="3:3" x14ac:dyDescent="0.25">
      <c r="C591" s="304"/>
    </row>
    <row r="592" spans="3:3" x14ac:dyDescent="0.25">
      <c r="C592" s="304"/>
    </row>
    <row r="593" spans="3:3" x14ac:dyDescent="0.25">
      <c r="C593" s="304"/>
    </row>
    <row r="594" spans="3:3" x14ac:dyDescent="0.25">
      <c r="C594" s="304"/>
    </row>
    <row r="595" spans="3:3" x14ac:dyDescent="0.25">
      <c r="C595" s="304"/>
    </row>
    <row r="596" spans="3:3" x14ac:dyDescent="0.25">
      <c r="C596" s="304"/>
    </row>
    <row r="597" spans="3:3" x14ac:dyDescent="0.25">
      <c r="C597" s="304"/>
    </row>
    <row r="598" spans="3:3" x14ac:dyDescent="0.25">
      <c r="C598" s="304"/>
    </row>
    <row r="599" spans="3:3" x14ac:dyDescent="0.25">
      <c r="C599" s="304"/>
    </row>
    <row r="600" spans="3:3" x14ac:dyDescent="0.25">
      <c r="C600" s="304"/>
    </row>
    <row r="601" spans="3:3" x14ac:dyDescent="0.25">
      <c r="C601" s="304"/>
    </row>
    <row r="602" spans="3:3" x14ac:dyDescent="0.25">
      <c r="C602" s="304"/>
    </row>
    <row r="603" spans="3:3" x14ac:dyDescent="0.25">
      <c r="C603" s="304"/>
    </row>
    <row r="604" spans="3:3" x14ac:dyDescent="0.25">
      <c r="C604" s="304"/>
    </row>
    <row r="605" spans="3:3" x14ac:dyDescent="0.25">
      <c r="C605" s="304"/>
    </row>
    <row r="606" spans="3:3" x14ac:dyDescent="0.25">
      <c r="C606" s="304"/>
    </row>
    <row r="607" spans="3:3" x14ac:dyDescent="0.25">
      <c r="C607" s="304"/>
    </row>
    <row r="608" spans="3:3" x14ac:dyDescent="0.25">
      <c r="C608" s="304"/>
    </row>
    <row r="609" spans="3:3" x14ac:dyDescent="0.25">
      <c r="C609" s="304"/>
    </row>
    <row r="610" spans="3:3" x14ac:dyDescent="0.25">
      <c r="C610" s="304"/>
    </row>
    <row r="611" spans="3:3" x14ac:dyDescent="0.25">
      <c r="C611" s="304"/>
    </row>
    <row r="612" spans="3:3" x14ac:dyDescent="0.25">
      <c r="C612" s="304"/>
    </row>
    <row r="613" spans="3:3" x14ac:dyDescent="0.25">
      <c r="C613" s="304"/>
    </row>
    <row r="614" spans="3:3" x14ac:dyDescent="0.25">
      <c r="C614" s="304"/>
    </row>
    <row r="615" spans="3:3" x14ac:dyDescent="0.25">
      <c r="C615" s="304"/>
    </row>
    <row r="616" spans="3:3" x14ac:dyDescent="0.25">
      <c r="C616" s="304"/>
    </row>
    <row r="617" spans="3:3" x14ac:dyDescent="0.25">
      <c r="C617" s="304"/>
    </row>
    <row r="618" spans="3:3" x14ac:dyDescent="0.25">
      <c r="C618" s="304"/>
    </row>
    <row r="619" spans="3:3" x14ac:dyDescent="0.25">
      <c r="C619" s="304"/>
    </row>
    <row r="620" spans="3:3" x14ac:dyDescent="0.25">
      <c r="C620" s="304"/>
    </row>
    <row r="621" spans="3:3" x14ac:dyDescent="0.25">
      <c r="C621" s="304"/>
    </row>
    <row r="622" spans="3:3" x14ac:dyDescent="0.25">
      <c r="C622" s="304"/>
    </row>
    <row r="623" spans="3:3" x14ac:dyDescent="0.25">
      <c r="C623" s="304"/>
    </row>
    <row r="624" spans="3:3" x14ac:dyDescent="0.25">
      <c r="C624" s="304"/>
    </row>
    <row r="625" spans="3:3" x14ac:dyDescent="0.25">
      <c r="C625" s="304"/>
    </row>
    <row r="626" spans="3:3" x14ac:dyDescent="0.25">
      <c r="C626" s="304"/>
    </row>
    <row r="627" spans="3:3" x14ac:dyDescent="0.25">
      <c r="C627" s="304"/>
    </row>
    <row r="628" spans="3:3" x14ac:dyDescent="0.25">
      <c r="C628" s="304"/>
    </row>
    <row r="629" spans="3:3" x14ac:dyDescent="0.25">
      <c r="C629" s="304"/>
    </row>
    <row r="630" spans="3:3" x14ac:dyDescent="0.25">
      <c r="C630" s="304"/>
    </row>
    <row r="631" spans="3:3" x14ac:dyDescent="0.25">
      <c r="C631" s="304"/>
    </row>
    <row r="632" spans="3:3" x14ac:dyDescent="0.25">
      <c r="C632" s="304"/>
    </row>
    <row r="633" spans="3:3" x14ac:dyDescent="0.25">
      <c r="C633" s="304"/>
    </row>
    <row r="634" spans="3:3" x14ac:dyDescent="0.25">
      <c r="C634" s="304"/>
    </row>
    <row r="635" spans="3:3" x14ac:dyDescent="0.25">
      <c r="C635" s="304"/>
    </row>
    <row r="636" spans="3:3" x14ac:dyDescent="0.25">
      <c r="C636" s="304"/>
    </row>
    <row r="637" spans="3:3" x14ac:dyDescent="0.25">
      <c r="C637" s="304"/>
    </row>
    <row r="638" spans="3:3" x14ac:dyDescent="0.25">
      <c r="C638" s="304"/>
    </row>
    <row r="639" spans="3:3" x14ac:dyDescent="0.25">
      <c r="C639" s="304"/>
    </row>
    <row r="640" spans="3:3" x14ac:dyDescent="0.25">
      <c r="C640" s="304"/>
    </row>
    <row r="641" spans="3:3" x14ac:dyDescent="0.25">
      <c r="C641" s="304"/>
    </row>
    <row r="642" spans="3:3" x14ac:dyDescent="0.25">
      <c r="C642" s="304"/>
    </row>
    <row r="643" spans="3:3" x14ac:dyDescent="0.25">
      <c r="C643" s="304"/>
    </row>
    <row r="644" spans="3:3" x14ac:dyDescent="0.25">
      <c r="C644" s="304"/>
    </row>
    <row r="645" spans="3:3" x14ac:dyDescent="0.25">
      <c r="C645" s="304"/>
    </row>
    <row r="646" spans="3:3" x14ac:dyDescent="0.25">
      <c r="C646" s="304"/>
    </row>
    <row r="647" spans="3:3" x14ac:dyDescent="0.25">
      <c r="C647" s="304"/>
    </row>
    <row r="648" spans="3:3" x14ac:dyDescent="0.25">
      <c r="C648" s="304"/>
    </row>
    <row r="649" spans="3:3" x14ac:dyDescent="0.25">
      <c r="C649" s="304"/>
    </row>
    <row r="650" spans="3:3" x14ac:dyDescent="0.25">
      <c r="C650" s="304"/>
    </row>
    <row r="651" spans="3:3" x14ac:dyDescent="0.25">
      <c r="C651" s="304"/>
    </row>
    <row r="652" spans="3:3" x14ac:dyDescent="0.25">
      <c r="C652" s="304"/>
    </row>
    <row r="653" spans="3:3" x14ac:dyDescent="0.25">
      <c r="C653" s="304"/>
    </row>
    <row r="654" spans="3:3" x14ac:dyDescent="0.25">
      <c r="C654" s="304"/>
    </row>
    <row r="655" spans="3:3" x14ac:dyDescent="0.25">
      <c r="C655" s="304"/>
    </row>
    <row r="656" spans="3:3" x14ac:dyDescent="0.25">
      <c r="C656" s="304"/>
    </row>
    <row r="657" spans="3:3" x14ac:dyDescent="0.25">
      <c r="C657" s="304"/>
    </row>
    <row r="658" spans="3:3" x14ac:dyDescent="0.25">
      <c r="C658" s="304"/>
    </row>
    <row r="659" spans="3:3" x14ac:dyDescent="0.25">
      <c r="C659" s="304"/>
    </row>
    <row r="660" spans="3:3" x14ac:dyDescent="0.25">
      <c r="C660" s="304"/>
    </row>
    <row r="661" spans="3:3" x14ac:dyDescent="0.25">
      <c r="C661" s="304"/>
    </row>
    <row r="662" spans="3:3" x14ac:dyDescent="0.25">
      <c r="C662" s="304"/>
    </row>
    <row r="663" spans="3:3" x14ac:dyDescent="0.25">
      <c r="C663" s="304"/>
    </row>
    <row r="664" spans="3:3" x14ac:dyDescent="0.25">
      <c r="C664" s="304"/>
    </row>
    <row r="665" spans="3:3" x14ac:dyDescent="0.25">
      <c r="C665" s="304"/>
    </row>
    <row r="666" spans="3:3" x14ac:dyDescent="0.25">
      <c r="C666" s="304"/>
    </row>
    <row r="667" spans="3:3" x14ac:dyDescent="0.25">
      <c r="C667" s="304"/>
    </row>
    <row r="668" spans="3:3" x14ac:dyDescent="0.25">
      <c r="C668" s="304"/>
    </row>
    <row r="669" spans="3:3" x14ac:dyDescent="0.25">
      <c r="C669" s="304"/>
    </row>
    <row r="670" spans="3:3" x14ac:dyDescent="0.25">
      <c r="C670" s="304"/>
    </row>
    <row r="671" spans="3:3" x14ac:dyDescent="0.25">
      <c r="C671" s="304"/>
    </row>
    <row r="672" spans="3:3" x14ac:dyDescent="0.25">
      <c r="C672" s="304"/>
    </row>
    <row r="673" spans="3:3" x14ac:dyDescent="0.25">
      <c r="C673" s="304"/>
    </row>
    <row r="674" spans="3:3" x14ac:dyDescent="0.25">
      <c r="C674" s="304"/>
    </row>
    <row r="675" spans="3:3" x14ac:dyDescent="0.25">
      <c r="C675" s="304"/>
    </row>
    <row r="676" spans="3:3" x14ac:dyDescent="0.25">
      <c r="C676" s="304"/>
    </row>
    <row r="677" spans="3:3" x14ac:dyDescent="0.25">
      <c r="C677" s="304"/>
    </row>
    <row r="678" spans="3:3" x14ac:dyDescent="0.25">
      <c r="C678" s="304"/>
    </row>
    <row r="679" spans="3:3" x14ac:dyDescent="0.25">
      <c r="C679" s="304"/>
    </row>
    <row r="680" spans="3:3" x14ac:dyDescent="0.25">
      <c r="C680" s="304"/>
    </row>
    <row r="681" spans="3:3" x14ac:dyDescent="0.25">
      <c r="C681" s="304"/>
    </row>
    <row r="682" spans="3:3" x14ac:dyDescent="0.25">
      <c r="C682" s="304"/>
    </row>
  </sheetData>
  <mergeCells count="84">
    <mergeCell ref="A20:O20"/>
    <mergeCell ref="B8:O8"/>
    <mergeCell ref="B7:O7"/>
    <mergeCell ref="E23:F23"/>
    <mergeCell ref="B9:O9"/>
    <mergeCell ref="B12:O12"/>
    <mergeCell ref="B10:O10"/>
    <mergeCell ref="I22:K22"/>
    <mergeCell ref="M22:O22"/>
    <mergeCell ref="B13:O13"/>
    <mergeCell ref="B17:O17"/>
    <mergeCell ref="B1:O1"/>
    <mergeCell ref="B2:O2"/>
    <mergeCell ref="B3:O3"/>
    <mergeCell ref="B4:O4"/>
    <mergeCell ref="B5:O5"/>
    <mergeCell ref="B6:O6"/>
    <mergeCell ref="B14:O14"/>
    <mergeCell ref="B15:O15"/>
    <mergeCell ref="B16:O16"/>
    <mergeCell ref="O23:O24"/>
    <mergeCell ref="B49:B51"/>
    <mergeCell ref="B25:O25"/>
    <mergeCell ref="C26:C27"/>
    <mergeCell ref="D22:D24"/>
    <mergeCell ref="B18:O18"/>
    <mergeCell ref="I23:J23"/>
    <mergeCell ref="C103:C104"/>
    <mergeCell ref="C114:C115"/>
    <mergeCell ref="B79:O79"/>
    <mergeCell ref="B75:B76"/>
    <mergeCell ref="B11:O11"/>
    <mergeCell ref="B61:B63"/>
    <mergeCell ref="B65:B67"/>
    <mergeCell ref="B69:B71"/>
    <mergeCell ref="B73:O73"/>
    <mergeCell ref="B33:B35"/>
    <mergeCell ref="K23:K24"/>
    <mergeCell ref="M23:N23"/>
    <mergeCell ref="B53:B55"/>
    <mergeCell ref="B45:B47"/>
    <mergeCell ref="B37:B39"/>
    <mergeCell ref="B41:B43"/>
    <mergeCell ref="B29:B31"/>
    <mergeCell ref="G23:G24"/>
    <mergeCell ref="C22:C24"/>
    <mergeCell ref="C135:C136"/>
    <mergeCell ref="C123:C124"/>
    <mergeCell ref="C125:C126"/>
    <mergeCell ref="C129:C130"/>
    <mergeCell ref="C119:C120"/>
    <mergeCell ref="C141:C142"/>
    <mergeCell ref="C121:C122"/>
    <mergeCell ref="C133:C134"/>
    <mergeCell ref="C139:C140"/>
    <mergeCell ref="C145:C146"/>
    <mergeCell ref="C137:C138"/>
    <mergeCell ref="C90:C91"/>
    <mergeCell ref="B57:B59"/>
    <mergeCell ref="B83:O83"/>
    <mergeCell ref="C80:C81"/>
    <mergeCell ref="C98:C99"/>
    <mergeCell ref="C127:C128"/>
    <mergeCell ref="C131:C132"/>
    <mergeCell ref="C161:C162"/>
    <mergeCell ref="B169:O169"/>
    <mergeCell ref="C166:C167"/>
    <mergeCell ref="C149:C150"/>
    <mergeCell ref="C151:C152"/>
    <mergeCell ref="A22:A24"/>
    <mergeCell ref="E22:G22"/>
    <mergeCell ref="H22:H24"/>
    <mergeCell ref="B22:B24"/>
    <mergeCell ref="L22:L24"/>
    <mergeCell ref="C143:C144"/>
    <mergeCell ref="C147:C148"/>
    <mergeCell ref="C153:C154"/>
    <mergeCell ref="C230:C240"/>
    <mergeCell ref="A230:A240"/>
    <mergeCell ref="C170:C171"/>
    <mergeCell ref="C216:C217"/>
    <mergeCell ref="C223:C224"/>
    <mergeCell ref="B173:O173"/>
    <mergeCell ref="B219:O219"/>
  </mergeCells>
  <pageMargins left="1.1811023622047245" right="0.39370078740157483" top="0.78740157480314965" bottom="0.78740157480314965" header="0.31496062992125984" footer="0.31496062992125984"/>
  <pageSetup paperSize="9" scale="9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1"/>
  <sheetViews>
    <sheetView showZeros="0" workbookViewId="0">
      <selection activeCell="C6" sqref="C6:O6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400"/>
      <c r="C1" s="489" t="s">
        <v>376</v>
      </c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</row>
    <row r="2" spans="1:17" x14ac:dyDescent="0.25">
      <c r="B2" s="400"/>
      <c r="C2" s="489" t="s">
        <v>375</v>
      </c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</row>
    <row r="3" spans="1:17" x14ac:dyDescent="0.25">
      <c r="B3" s="400"/>
      <c r="C3" s="489" t="s">
        <v>374</v>
      </c>
      <c r="D3" s="489"/>
      <c r="E3" s="489"/>
      <c r="F3" s="489"/>
      <c r="G3" s="489"/>
      <c r="H3" s="489"/>
      <c r="I3" s="489"/>
      <c r="J3" s="489"/>
      <c r="K3" s="489"/>
      <c r="L3" s="489"/>
      <c r="M3" s="489"/>
      <c r="N3" s="489"/>
      <c r="O3" s="489"/>
    </row>
    <row r="4" spans="1:17" x14ac:dyDescent="0.25">
      <c r="B4" s="400"/>
      <c r="C4" s="489" t="s">
        <v>524</v>
      </c>
      <c r="D4" s="489"/>
      <c r="E4" s="489"/>
      <c r="F4" s="489"/>
      <c r="G4" s="489"/>
      <c r="H4" s="489"/>
      <c r="I4" s="489"/>
      <c r="J4" s="489"/>
      <c r="K4" s="489"/>
      <c r="L4" s="489"/>
      <c r="M4" s="489"/>
      <c r="N4" s="489"/>
      <c r="O4" s="489"/>
    </row>
    <row r="5" spans="1:17" ht="15" customHeight="1" x14ac:dyDescent="0.25">
      <c r="B5" s="399"/>
      <c r="C5" s="490" t="s">
        <v>518</v>
      </c>
      <c r="D5" s="490"/>
      <c r="E5" s="490"/>
      <c r="F5" s="490"/>
      <c r="G5" s="490"/>
      <c r="H5" s="490"/>
      <c r="I5" s="490"/>
      <c r="J5" s="490"/>
      <c r="K5" s="490"/>
      <c r="L5" s="490"/>
      <c r="M5" s="490"/>
      <c r="N5" s="490"/>
      <c r="O5" s="490"/>
    </row>
    <row r="6" spans="1:17" ht="15" customHeight="1" x14ac:dyDescent="0.25">
      <c r="B6" s="399"/>
      <c r="C6" s="490" t="s">
        <v>517</v>
      </c>
      <c r="D6" s="490"/>
      <c r="E6" s="490"/>
      <c r="F6" s="490"/>
      <c r="G6" s="490"/>
      <c r="H6" s="490"/>
      <c r="I6" s="490"/>
      <c r="J6" s="490"/>
      <c r="K6" s="490"/>
      <c r="L6" s="490"/>
      <c r="M6" s="490"/>
      <c r="N6" s="490"/>
      <c r="O6" s="490"/>
    </row>
    <row r="7" spans="1:17" x14ac:dyDescent="0.25">
      <c r="C7" s="398"/>
      <c r="D7" s="397"/>
      <c r="E7" s="398"/>
      <c r="F7" s="398"/>
      <c r="G7" s="398"/>
      <c r="H7" s="398"/>
      <c r="I7" s="398"/>
      <c r="J7" s="398"/>
      <c r="K7" s="398"/>
      <c r="L7" s="398"/>
      <c r="M7" s="398"/>
      <c r="N7" s="398"/>
      <c r="O7" s="397"/>
    </row>
    <row r="8" spans="1:17" ht="30" customHeight="1" x14ac:dyDescent="0.25">
      <c r="A8" s="414" t="s">
        <v>248</v>
      </c>
      <c r="B8" s="414"/>
      <c r="C8" s="414"/>
      <c r="D8" s="414"/>
      <c r="E8" s="414"/>
      <c r="F8" s="414"/>
      <c r="G8" s="414"/>
      <c r="H8" s="414"/>
      <c r="I8" s="414"/>
      <c r="J8" s="414"/>
      <c r="K8" s="414"/>
      <c r="L8" s="414"/>
      <c r="M8" s="414"/>
      <c r="N8" s="414"/>
      <c r="O8" s="414"/>
    </row>
    <row r="9" spans="1:17" ht="17.25" customHeight="1" x14ac:dyDescent="0.25">
      <c r="A9" s="350"/>
      <c r="B9" s="350"/>
      <c r="C9" s="350"/>
      <c r="D9" s="252"/>
      <c r="E9" s="252"/>
      <c r="F9" s="252"/>
      <c r="G9" s="252"/>
      <c r="H9" s="252"/>
      <c r="I9" s="252"/>
      <c r="J9" s="252"/>
      <c r="K9" s="252"/>
      <c r="L9" s="252"/>
      <c r="M9" s="252"/>
      <c r="N9" s="252"/>
      <c r="O9" s="4" t="s">
        <v>185</v>
      </c>
    </row>
    <row r="10" spans="1:17" x14ac:dyDescent="0.25">
      <c r="A10" s="430" t="s">
        <v>5</v>
      </c>
      <c r="B10" s="433" t="s">
        <v>431</v>
      </c>
      <c r="C10" s="433" t="s">
        <v>60</v>
      </c>
      <c r="D10" s="416" t="s">
        <v>420</v>
      </c>
      <c r="E10" s="420" t="s">
        <v>213</v>
      </c>
      <c r="F10" s="420"/>
      <c r="G10" s="421"/>
      <c r="H10" s="436" t="s">
        <v>422</v>
      </c>
      <c r="I10" s="439" t="s">
        <v>213</v>
      </c>
      <c r="J10" s="440"/>
      <c r="K10" s="441"/>
      <c r="L10" s="415" t="s">
        <v>0</v>
      </c>
      <c r="M10" s="423" t="s">
        <v>213</v>
      </c>
      <c r="N10" s="424"/>
      <c r="O10" s="425"/>
    </row>
    <row r="11" spans="1:17" x14ac:dyDescent="0.25">
      <c r="A11" s="431"/>
      <c r="B11" s="434"/>
      <c r="C11" s="434"/>
      <c r="D11" s="417"/>
      <c r="E11" s="421" t="s">
        <v>1</v>
      </c>
      <c r="F11" s="443"/>
      <c r="G11" s="422" t="s">
        <v>2</v>
      </c>
      <c r="H11" s="437"/>
      <c r="I11" s="442" t="s">
        <v>1</v>
      </c>
      <c r="J11" s="442"/>
      <c r="K11" s="409" t="s">
        <v>2</v>
      </c>
      <c r="L11" s="415"/>
      <c r="M11" s="415" t="s">
        <v>1</v>
      </c>
      <c r="N11" s="415"/>
      <c r="O11" s="406" t="s">
        <v>2</v>
      </c>
      <c r="Q11" s="158"/>
    </row>
    <row r="12" spans="1:17" ht="24" x14ac:dyDescent="0.25">
      <c r="A12" s="432"/>
      <c r="B12" s="435"/>
      <c r="C12" s="435"/>
      <c r="D12" s="418"/>
      <c r="E12" s="347" t="s">
        <v>3</v>
      </c>
      <c r="F12" s="348" t="s">
        <v>4</v>
      </c>
      <c r="G12" s="422"/>
      <c r="H12" s="438"/>
      <c r="I12" s="349" t="s">
        <v>3</v>
      </c>
      <c r="J12" s="345" t="s">
        <v>4</v>
      </c>
      <c r="K12" s="409"/>
      <c r="L12" s="415"/>
      <c r="M12" s="346" t="s">
        <v>3</v>
      </c>
      <c r="N12" s="344" t="s">
        <v>4</v>
      </c>
      <c r="O12" s="406"/>
      <c r="P12" s="222" t="s">
        <v>389</v>
      </c>
      <c r="Q12" s="221"/>
    </row>
    <row r="13" spans="1:17" ht="15.95" customHeight="1" x14ac:dyDescent="0.25">
      <c r="A13" s="11" t="s">
        <v>78</v>
      </c>
      <c r="B13" s="481" t="s">
        <v>65</v>
      </c>
      <c r="C13" s="449"/>
      <c r="D13" s="449"/>
      <c r="E13" s="449"/>
      <c r="F13" s="449"/>
      <c r="G13" s="449"/>
      <c r="H13" s="449"/>
      <c r="I13" s="449"/>
      <c r="J13" s="449"/>
      <c r="K13" s="449"/>
      <c r="L13" s="449"/>
      <c r="M13" s="449"/>
      <c r="N13" s="449"/>
      <c r="O13" s="449"/>
      <c r="P13" s="222" t="s">
        <v>388</v>
      </c>
      <c r="Q13" s="221"/>
    </row>
    <row r="14" spans="1:17" ht="15" customHeight="1" x14ac:dyDescent="0.25">
      <c r="A14" s="5" t="s">
        <v>198</v>
      </c>
      <c r="B14" s="19" t="s">
        <v>20</v>
      </c>
      <c r="C14" s="20" t="s">
        <v>33</v>
      </c>
      <c r="D14" s="191">
        <f>E14+G14</f>
        <v>96154</v>
      </c>
      <c r="E14" s="191">
        <v>78632</v>
      </c>
      <c r="F14" s="191"/>
      <c r="G14" s="191">
        <v>17522</v>
      </c>
      <c r="H14" s="190">
        <f>I14+K14</f>
        <v>41996</v>
      </c>
      <c r="I14" s="190">
        <v>41996</v>
      </c>
      <c r="J14" s="190"/>
      <c r="K14" s="190"/>
      <c r="L14" s="8">
        <f>M14+O14</f>
        <v>138150</v>
      </c>
      <c r="M14" s="8">
        <f>E14+I14</f>
        <v>120628</v>
      </c>
      <c r="N14" s="8">
        <f>F14+J14</f>
        <v>0</v>
      </c>
      <c r="O14" s="8">
        <f>G14+K14</f>
        <v>17522</v>
      </c>
      <c r="P14" s="222" t="s">
        <v>387</v>
      </c>
      <c r="Q14" s="221"/>
    </row>
    <row r="15" spans="1:17" ht="15.95" customHeight="1" x14ac:dyDescent="0.25">
      <c r="A15" s="13" t="s">
        <v>79</v>
      </c>
      <c r="B15" s="1" t="s">
        <v>191</v>
      </c>
      <c r="C15" s="15"/>
      <c r="D15" s="189">
        <f t="shared" ref="D15:O15" si="0">D14</f>
        <v>96154</v>
      </c>
      <c r="E15" s="189">
        <f t="shared" si="0"/>
        <v>78632</v>
      </c>
      <c r="F15" s="189">
        <f t="shared" si="0"/>
        <v>0</v>
      </c>
      <c r="G15" s="189">
        <f t="shared" si="0"/>
        <v>17522</v>
      </c>
      <c r="H15" s="188">
        <f t="shared" si="0"/>
        <v>41996</v>
      </c>
      <c r="I15" s="188">
        <f t="shared" si="0"/>
        <v>41996</v>
      </c>
      <c r="J15" s="188">
        <f t="shared" si="0"/>
        <v>0</v>
      </c>
      <c r="K15" s="188">
        <f t="shared" si="0"/>
        <v>0</v>
      </c>
      <c r="L15" s="1">
        <f t="shared" si="0"/>
        <v>138150</v>
      </c>
      <c r="M15" s="1">
        <f t="shared" si="0"/>
        <v>120628</v>
      </c>
      <c r="N15" s="1">
        <f t="shared" si="0"/>
        <v>0</v>
      </c>
      <c r="O15" s="1">
        <f t="shared" si="0"/>
        <v>17522</v>
      </c>
      <c r="P15" s="222" t="s">
        <v>386</v>
      </c>
      <c r="Q15" s="221"/>
    </row>
    <row r="16" spans="1:17" ht="15.95" customHeight="1" x14ac:dyDescent="0.25">
      <c r="A16" s="11" t="s">
        <v>80</v>
      </c>
      <c r="B16" s="410" t="s">
        <v>69</v>
      </c>
      <c r="C16" s="411"/>
      <c r="D16" s="411"/>
      <c r="E16" s="411"/>
      <c r="F16" s="411"/>
      <c r="G16" s="411"/>
      <c r="H16" s="411"/>
      <c r="I16" s="411"/>
      <c r="J16" s="411"/>
      <c r="K16" s="411"/>
      <c r="L16" s="411"/>
      <c r="M16" s="411"/>
      <c r="N16" s="411"/>
      <c r="O16" s="412"/>
      <c r="P16" s="222" t="s">
        <v>385</v>
      </c>
      <c r="Q16" s="221">
        <f>L14</f>
        <v>138150</v>
      </c>
    </row>
    <row r="17" spans="1:17" ht="15" customHeight="1" x14ac:dyDescent="0.25">
      <c r="A17" s="5" t="s">
        <v>81</v>
      </c>
      <c r="B17" s="16" t="s">
        <v>20</v>
      </c>
      <c r="C17" s="7" t="s">
        <v>34</v>
      </c>
      <c r="D17" s="191">
        <f>E17+G17</f>
        <v>21142</v>
      </c>
      <c r="E17" s="191">
        <v>21142</v>
      </c>
      <c r="F17" s="191"/>
      <c r="G17" s="191"/>
      <c r="H17" s="190">
        <f>I17+K17</f>
        <v>0</v>
      </c>
      <c r="I17" s="190"/>
      <c r="J17" s="190"/>
      <c r="K17" s="190"/>
      <c r="L17" s="8">
        <f>M17+O17</f>
        <v>21142</v>
      </c>
      <c r="M17" s="8">
        <f>E17+I17</f>
        <v>21142</v>
      </c>
      <c r="N17" s="8">
        <f>F17+J17</f>
        <v>0</v>
      </c>
      <c r="O17" s="8">
        <f>G17+K17</f>
        <v>0</v>
      </c>
      <c r="P17" s="222" t="s">
        <v>384</v>
      </c>
      <c r="Q17" s="221">
        <f>SUM(I22:I32)</f>
        <v>0</v>
      </c>
    </row>
    <row r="18" spans="1:17" ht="15.95" customHeight="1" x14ac:dyDescent="0.25">
      <c r="A18" s="13" t="s">
        <v>82</v>
      </c>
      <c r="B18" s="17" t="s">
        <v>192</v>
      </c>
      <c r="C18" s="18"/>
      <c r="D18" s="189">
        <f t="shared" ref="D18:O18" si="1">D17</f>
        <v>21142</v>
      </c>
      <c r="E18" s="189">
        <f t="shared" si="1"/>
        <v>21142</v>
      </c>
      <c r="F18" s="189">
        <f t="shared" si="1"/>
        <v>0</v>
      </c>
      <c r="G18" s="189">
        <f t="shared" si="1"/>
        <v>0</v>
      </c>
      <c r="H18" s="188">
        <f t="shared" si="1"/>
        <v>0</v>
      </c>
      <c r="I18" s="188">
        <f t="shared" si="1"/>
        <v>0</v>
      </c>
      <c r="J18" s="188">
        <f t="shared" si="1"/>
        <v>0</v>
      </c>
      <c r="K18" s="188">
        <f t="shared" si="1"/>
        <v>0</v>
      </c>
      <c r="L18" s="1">
        <f t="shared" si="1"/>
        <v>21142</v>
      </c>
      <c r="M18" s="1">
        <f t="shared" si="1"/>
        <v>21142</v>
      </c>
      <c r="N18" s="1">
        <f t="shared" si="1"/>
        <v>0</v>
      </c>
      <c r="O18" s="1">
        <f t="shared" si="1"/>
        <v>0</v>
      </c>
      <c r="P18" s="222" t="s">
        <v>383</v>
      </c>
      <c r="Q18" s="221">
        <f>L17</f>
        <v>21142</v>
      </c>
    </row>
    <row r="19" spans="1:17" ht="15.95" customHeight="1" x14ac:dyDescent="0.25">
      <c r="A19" s="34" t="s">
        <v>83</v>
      </c>
      <c r="B19" s="35" t="s">
        <v>188</v>
      </c>
      <c r="C19" s="36"/>
      <c r="D19" s="187">
        <f t="shared" ref="D19:O19" si="2">D15+D18</f>
        <v>117296</v>
      </c>
      <c r="E19" s="187">
        <f t="shared" si="2"/>
        <v>99774</v>
      </c>
      <c r="F19" s="187">
        <f t="shared" si="2"/>
        <v>0</v>
      </c>
      <c r="G19" s="187">
        <f t="shared" si="2"/>
        <v>17522</v>
      </c>
      <c r="H19" s="186">
        <f t="shared" si="2"/>
        <v>41996</v>
      </c>
      <c r="I19" s="186">
        <f t="shared" si="2"/>
        <v>41996</v>
      </c>
      <c r="J19" s="186">
        <f t="shared" si="2"/>
        <v>0</v>
      </c>
      <c r="K19" s="186">
        <f t="shared" si="2"/>
        <v>0</v>
      </c>
      <c r="L19" s="37">
        <f t="shared" si="2"/>
        <v>159292</v>
      </c>
      <c r="M19" s="37">
        <f t="shared" si="2"/>
        <v>141770</v>
      </c>
      <c r="N19" s="37">
        <f t="shared" si="2"/>
        <v>0</v>
      </c>
      <c r="O19" s="37">
        <f t="shared" si="2"/>
        <v>17522</v>
      </c>
      <c r="P19" s="222" t="s">
        <v>382</v>
      </c>
      <c r="Q19" s="221">
        <f>SUM(I68:I81)</f>
        <v>0</v>
      </c>
    </row>
    <row r="20" spans="1:17" ht="15" customHeight="1" x14ac:dyDescent="0.25">
      <c r="A20" s="38" t="s">
        <v>189</v>
      </c>
      <c r="B20" s="39"/>
      <c r="C20" s="40"/>
      <c r="D20" s="39"/>
      <c r="E20" s="39"/>
      <c r="F20" s="41"/>
      <c r="G20" s="41"/>
      <c r="H20" s="41"/>
      <c r="I20" s="41"/>
      <c r="J20" s="41"/>
      <c r="K20" s="41"/>
      <c r="L20" s="41"/>
      <c r="M20" s="41"/>
      <c r="N20" s="41"/>
      <c r="P20" s="222" t="s">
        <v>381</v>
      </c>
      <c r="Q20" s="221">
        <f>SUM(I39:I65)</f>
        <v>0</v>
      </c>
    </row>
    <row r="21" spans="1:17" x14ac:dyDescent="0.25">
      <c r="A21" s="38"/>
      <c r="B21" s="12"/>
      <c r="C21" s="43"/>
      <c r="D21" s="12"/>
      <c r="E21" s="12"/>
      <c r="F21" s="42"/>
      <c r="G21" s="12"/>
      <c r="H21" s="12"/>
      <c r="I21" s="12"/>
      <c r="J21" s="12"/>
      <c r="K21" s="12"/>
      <c r="L21" s="12"/>
      <c r="M21" s="12"/>
      <c r="N21" s="12"/>
      <c r="P21" s="222" t="s">
        <v>380</v>
      </c>
      <c r="Q21" s="221">
        <f>SUM(I84:I87)</f>
        <v>0</v>
      </c>
    </row>
    <row r="22" spans="1:17" x14ac:dyDescent="0.25">
      <c r="A22" s="12"/>
      <c r="B22" s="12"/>
      <c r="C22" s="44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P22" s="220" t="s">
        <v>188</v>
      </c>
      <c r="Q22" s="219">
        <f>SUM(Q12:Q21)</f>
        <v>159292</v>
      </c>
    </row>
    <row r="23" spans="1:17" x14ac:dyDescent="0.25">
      <c r="A23" s="12"/>
      <c r="B23" s="12"/>
      <c r="C23" s="44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P23" s="145"/>
      <c r="Q23" s="145"/>
    </row>
    <row r="24" spans="1:17" x14ac:dyDescent="0.25">
      <c r="A24" s="12"/>
      <c r="B24" s="12"/>
      <c r="C24" s="44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P24" s="145"/>
      <c r="Q24" s="145">
        <f>Q22-L19</f>
        <v>0</v>
      </c>
    </row>
    <row r="25" spans="1:17" x14ac:dyDescent="0.25">
      <c r="A25" s="12"/>
      <c r="B25" s="12"/>
      <c r="C25" s="44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</row>
    <row r="26" spans="1:17" x14ac:dyDescent="0.25">
      <c r="A26" s="12"/>
      <c r="B26" s="12"/>
      <c r="C26" s="44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</row>
    <row r="27" spans="1:17" x14ac:dyDescent="0.25">
      <c r="A27" s="12"/>
      <c r="B27" s="12"/>
      <c r="C27" s="44"/>
      <c r="D27" s="12"/>
      <c r="E27" s="12"/>
      <c r="F27" s="12"/>
      <c r="G27" s="12" t="s">
        <v>189</v>
      </c>
      <c r="H27" s="12"/>
      <c r="I27" s="12"/>
      <c r="J27" s="12"/>
      <c r="K27" s="12"/>
      <c r="L27" s="12"/>
      <c r="M27" s="12"/>
      <c r="N27" s="12"/>
    </row>
    <row r="28" spans="1:17" x14ac:dyDescent="0.25">
      <c r="A28" s="12"/>
      <c r="B28" s="12"/>
      <c r="C28" s="44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</row>
    <row r="29" spans="1:17" x14ac:dyDescent="0.25">
      <c r="A29" s="12"/>
      <c r="B29" s="12"/>
      <c r="C29" s="44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</row>
    <row r="30" spans="1:17" x14ac:dyDescent="0.25">
      <c r="A30" s="12"/>
      <c r="B30" s="12"/>
      <c r="C30" s="44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</row>
    <row r="31" spans="1:17" x14ac:dyDescent="0.25">
      <c r="A31" s="12"/>
      <c r="B31" s="12"/>
      <c r="C31" s="44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</row>
    <row r="32" spans="1:17" x14ac:dyDescent="0.25">
      <c r="A32" s="12"/>
      <c r="B32" s="12"/>
      <c r="C32" s="44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</row>
    <row r="33" spans="1:14" x14ac:dyDescent="0.25">
      <c r="A33" s="12"/>
      <c r="B33" s="12"/>
      <c r="C33" s="44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</row>
    <row r="34" spans="1:14" x14ac:dyDescent="0.25">
      <c r="A34" s="12"/>
      <c r="B34" s="12"/>
      <c r="C34" s="44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</row>
    <row r="35" spans="1:14" x14ac:dyDescent="0.25">
      <c r="A35" s="12"/>
      <c r="B35" s="12"/>
      <c r="C35" s="44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</row>
    <row r="36" spans="1:14" x14ac:dyDescent="0.25">
      <c r="A36" s="12"/>
      <c r="B36" s="12"/>
      <c r="C36" s="44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</row>
    <row r="37" spans="1:14" x14ac:dyDescent="0.25">
      <c r="A37" s="12"/>
      <c r="B37" s="12"/>
      <c r="C37" s="44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</row>
    <row r="38" spans="1:14" x14ac:dyDescent="0.25">
      <c r="A38" s="12"/>
      <c r="B38" s="12"/>
      <c r="C38" s="44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</row>
    <row r="39" spans="1:14" x14ac:dyDescent="0.25">
      <c r="A39" s="12"/>
      <c r="B39" s="12"/>
      <c r="C39" s="44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</row>
    <row r="40" spans="1:14" x14ac:dyDescent="0.25">
      <c r="A40" s="12"/>
      <c r="B40" s="12"/>
      <c r="C40" s="44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</row>
    <row r="41" spans="1:14" x14ac:dyDescent="0.25">
      <c r="A41" s="12"/>
      <c r="B41" s="12"/>
      <c r="C41" s="44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</row>
    <row r="42" spans="1:14" x14ac:dyDescent="0.25">
      <c r="A42" s="12"/>
      <c r="B42" s="12"/>
      <c r="C42" s="44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</row>
    <row r="43" spans="1:14" x14ac:dyDescent="0.25">
      <c r="A43" s="12"/>
      <c r="B43" s="12"/>
      <c r="C43" s="44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</row>
    <row r="44" spans="1:14" x14ac:dyDescent="0.25">
      <c r="A44" s="12"/>
      <c r="B44" s="12"/>
      <c r="C44" s="44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</row>
    <row r="45" spans="1:14" x14ac:dyDescent="0.25">
      <c r="A45" s="12"/>
      <c r="B45" s="12"/>
      <c r="C45" s="44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</row>
    <row r="46" spans="1:14" x14ac:dyDescent="0.25">
      <c r="A46" s="12"/>
      <c r="B46" s="12"/>
      <c r="C46" s="44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</row>
    <row r="47" spans="1:14" x14ac:dyDescent="0.25">
      <c r="A47" s="12"/>
      <c r="B47" s="12"/>
      <c r="C47" s="44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</row>
    <row r="48" spans="1:14" x14ac:dyDescent="0.25">
      <c r="A48" s="12"/>
      <c r="B48" s="12"/>
      <c r="C48" s="44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</row>
    <row r="49" spans="1:14" x14ac:dyDescent="0.25">
      <c r="A49" s="12"/>
      <c r="B49" s="12"/>
      <c r="C49" s="44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</row>
    <row r="50" spans="1:14" x14ac:dyDescent="0.25">
      <c r="A50" s="12"/>
      <c r="B50" s="12"/>
      <c r="C50" s="44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</row>
    <row r="51" spans="1:14" x14ac:dyDescent="0.25">
      <c r="A51" s="12"/>
      <c r="B51" s="12"/>
      <c r="C51" s="44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</row>
    <row r="52" spans="1:14" x14ac:dyDescent="0.25">
      <c r="A52" s="12"/>
      <c r="B52" s="12"/>
      <c r="C52" s="44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</row>
    <row r="53" spans="1:14" x14ac:dyDescent="0.25">
      <c r="A53" s="12"/>
      <c r="B53" s="12"/>
      <c r="C53" s="44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</row>
    <row r="54" spans="1:14" x14ac:dyDescent="0.25">
      <c r="A54" s="12"/>
      <c r="B54" s="12"/>
      <c r="C54" s="44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</row>
    <row r="55" spans="1:14" x14ac:dyDescent="0.25">
      <c r="A55" s="12"/>
      <c r="B55" s="12"/>
      <c r="C55" s="44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</row>
    <row r="56" spans="1:14" x14ac:dyDescent="0.25">
      <c r="A56" s="12"/>
      <c r="B56" s="12"/>
      <c r="C56" s="44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</row>
    <row r="57" spans="1:14" x14ac:dyDescent="0.25">
      <c r="A57" s="12"/>
      <c r="B57" s="12"/>
      <c r="C57" s="44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</row>
    <row r="58" spans="1:14" x14ac:dyDescent="0.25">
      <c r="A58" s="12"/>
      <c r="B58" s="12"/>
      <c r="C58" s="44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</row>
    <row r="59" spans="1:14" x14ac:dyDescent="0.25">
      <c r="A59" s="12"/>
      <c r="B59" s="12"/>
      <c r="C59" s="44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</row>
    <row r="60" spans="1:14" x14ac:dyDescent="0.25">
      <c r="A60" s="12"/>
      <c r="B60" s="12"/>
      <c r="C60" s="44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</row>
    <row r="61" spans="1:14" x14ac:dyDescent="0.25">
      <c r="A61" s="12"/>
      <c r="B61" s="12"/>
      <c r="C61" s="44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</row>
    <row r="62" spans="1:14" x14ac:dyDescent="0.25">
      <c r="A62" s="12"/>
      <c r="B62" s="12"/>
      <c r="C62" s="44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4" x14ac:dyDescent="0.25">
      <c r="A63" s="12"/>
      <c r="B63" s="12"/>
      <c r="C63" s="44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</row>
    <row r="64" spans="1:14" x14ac:dyDescent="0.25">
      <c r="A64" s="12"/>
      <c r="B64" s="12"/>
      <c r="C64" s="44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</row>
    <row r="65" spans="1:14" x14ac:dyDescent="0.25">
      <c r="A65" s="12"/>
      <c r="B65" s="12"/>
      <c r="C65" s="44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</row>
    <row r="66" spans="1:14" x14ac:dyDescent="0.25">
      <c r="A66" s="12"/>
      <c r="B66" s="12"/>
      <c r="C66" s="44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</row>
    <row r="67" spans="1:14" x14ac:dyDescent="0.25">
      <c r="A67" s="12"/>
      <c r="B67" s="12"/>
      <c r="C67" s="44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</row>
    <row r="68" spans="1:14" x14ac:dyDescent="0.25">
      <c r="A68" s="12"/>
      <c r="B68" s="12"/>
      <c r="C68" s="44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</row>
    <row r="69" spans="1:14" x14ac:dyDescent="0.25">
      <c r="A69" s="12"/>
      <c r="B69" s="12"/>
      <c r="C69" s="44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</row>
    <row r="70" spans="1:14" x14ac:dyDescent="0.25">
      <c r="A70" s="12"/>
      <c r="B70" s="12"/>
      <c r="C70" s="44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</row>
    <row r="71" spans="1:14" x14ac:dyDescent="0.25">
      <c r="A71" s="12"/>
      <c r="B71" s="12"/>
      <c r="C71" s="44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</row>
    <row r="72" spans="1:14" x14ac:dyDescent="0.25">
      <c r="A72" s="12"/>
      <c r="B72" s="12"/>
      <c r="C72" s="44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</row>
    <row r="73" spans="1:14" x14ac:dyDescent="0.25">
      <c r="A73" s="12"/>
      <c r="B73" s="12"/>
      <c r="C73" s="44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</row>
    <row r="74" spans="1:14" x14ac:dyDescent="0.25">
      <c r="A74" s="12"/>
      <c r="B74" s="12"/>
      <c r="C74" s="44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</row>
    <row r="75" spans="1:14" x14ac:dyDescent="0.25">
      <c r="A75" s="12"/>
      <c r="B75" s="12"/>
      <c r="C75" s="44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</row>
    <row r="76" spans="1:14" x14ac:dyDescent="0.25">
      <c r="A76" s="12"/>
      <c r="B76" s="12"/>
      <c r="C76" s="44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</row>
    <row r="77" spans="1:14" x14ac:dyDescent="0.25">
      <c r="A77" s="12"/>
      <c r="B77" s="12"/>
      <c r="C77" s="44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</row>
    <row r="78" spans="1:14" x14ac:dyDescent="0.25">
      <c r="A78" s="12"/>
      <c r="B78" s="12"/>
      <c r="C78" s="44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</row>
    <row r="79" spans="1:14" x14ac:dyDescent="0.25">
      <c r="A79" s="12"/>
      <c r="B79" s="12"/>
      <c r="C79" s="44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</row>
    <row r="80" spans="1:14" x14ac:dyDescent="0.25">
      <c r="A80" s="12"/>
      <c r="B80" s="12"/>
      <c r="C80" s="44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</row>
    <row r="81" spans="1:14" x14ac:dyDescent="0.25">
      <c r="A81" s="12"/>
      <c r="B81" s="12"/>
      <c r="C81" s="44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</row>
    <row r="82" spans="1:14" x14ac:dyDescent="0.25">
      <c r="A82" s="12"/>
      <c r="B82" s="12"/>
      <c r="C82" s="44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4" x14ac:dyDescent="0.25">
      <c r="A83" s="12"/>
      <c r="B83" s="12"/>
      <c r="C83" s="44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</row>
    <row r="84" spans="1:14" x14ac:dyDescent="0.25">
      <c r="A84" s="12"/>
      <c r="B84" s="12"/>
      <c r="C84" s="44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</row>
    <row r="85" spans="1:14" x14ac:dyDescent="0.25">
      <c r="A85" s="12"/>
      <c r="B85" s="12"/>
      <c r="C85" s="44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</row>
    <row r="86" spans="1:14" x14ac:dyDescent="0.25">
      <c r="A86" s="12"/>
      <c r="B86" s="12"/>
      <c r="C86" s="44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</row>
    <row r="87" spans="1:14" x14ac:dyDescent="0.25">
      <c r="A87" s="12"/>
      <c r="B87" s="12"/>
      <c r="C87" s="44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</row>
    <row r="88" spans="1:14" x14ac:dyDescent="0.25">
      <c r="A88" s="12"/>
      <c r="B88" s="12"/>
      <c r="C88" s="44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</row>
    <row r="89" spans="1:14" x14ac:dyDescent="0.25">
      <c r="A89" s="12"/>
      <c r="B89" s="12"/>
      <c r="C89" s="44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</row>
    <row r="90" spans="1:14" x14ac:dyDescent="0.25">
      <c r="A90" s="12"/>
      <c r="B90" s="12"/>
      <c r="C90" s="44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</row>
    <row r="91" spans="1:14" x14ac:dyDescent="0.25">
      <c r="A91" s="12"/>
      <c r="B91" s="12"/>
      <c r="C91" s="44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</row>
    <row r="92" spans="1:14" x14ac:dyDescent="0.25">
      <c r="A92" s="12"/>
      <c r="B92" s="12"/>
      <c r="C92" s="44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</row>
    <row r="93" spans="1:14" x14ac:dyDescent="0.25">
      <c r="A93" s="12"/>
      <c r="B93" s="12"/>
      <c r="C93" s="44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</row>
    <row r="94" spans="1:14" x14ac:dyDescent="0.25">
      <c r="A94" s="12"/>
      <c r="B94" s="12"/>
      <c r="C94" s="44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</row>
    <row r="95" spans="1:14" x14ac:dyDescent="0.25">
      <c r="A95" s="12"/>
      <c r="B95" s="12"/>
      <c r="C95" s="44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</row>
    <row r="96" spans="1:14" x14ac:dyDescent="0.25">
      <c r="A96" s="12"/>
      <c r="B96" s="12"/>
      <c r="C96" s="44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</row>
    <row r="97" spans="1:14" x14ac:dyDescent="0.25">
      <c r="A97" s="12"/>
      <c r="B97" s="12"/>
      <c r="C97" s="44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</row>
    <row r="98" spans="1:14" x14ac:dyDescent="0.25">
      <c r="A98" s="12"/>
      <c r="B98" s="12"/>
      <c r="C98" s="44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</row>
    <row r="99" spans="1:14" x14ac:dyDescent="0.25">
      <c r="A99" s="12"/>
      <c r="B99" s="12"/>
      <c r="C99" s="44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</row>
    <row r="100" spans="1:14" x14ac:dyDescent="0.25">
      <c r="A100" s="12"/>
      <c r="B100" s="12"/>
      <c r="C100" s="44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</row>
    <row r="101" spans="1:14" x14ac:dyDescent="0.25">
      <c r="A101" s="12"/>
      <c r="B101" s="12"/>
      <c r="C101" s="44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</row>
    <row r="102" spans="1:14" x14ac:dyDescent="0.25">
      <c r="A102" s="12"/>
      <c r="B102" s="12"/>
      <c r="C102" s="44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</row>
    <row r="103" spans="1:14" x14ac:dyDescent="0.25">
      <c r="A103" s="12"/>
      <c r="B103" s="12"/>
      <c r="C103" s="44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</row>
    <row r="104" spans="1:14" x14ac:dyDescent="0.25">
      <c r="A104" s="12"/>
      <c r="B104" s="12"/>
      <c r="C104" s="44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</row>
    <row r="105" spans="1:14" x14ac:dyDescent="0.25">
      <c r="A105" s="12"/>
      <c r="B105" s="12"/>
      <c r="C105" s="44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</row>
    <row r="106" spans="1:14" x14ac:dyDescent="0.25">
      <c r="A106" s="12"/>
      <c r="B106" s="12"/>
      <c r="C106" s="44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</row>
    <row r="107" spans="1:14" x14ac:dyDescent="0.25">
      <c r="A107" s="12"/>
      <c r="B107" s="12"/>
      <c r="C107" s="44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</row>
    <row r="108" spans="1:14" x14ac:dyDescent="0.25">
      <c r="A108" s="12"/>
      <c r="B108" s="12"/>
      <c r="C108" s="44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</row>
    <row r="109" spans="1:14" x14ac:dyDescent="0.25">
      <c r="A109" s="12"/>
      <c r="B109" s="12"/>
      <c r="C109" s="44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</row>
    <row r="110" spans="1:14" x14ac:dyDescent="0.25">
      <c r="A110" s="12"/>
      <c r="B110" s="12"/>
      <c r="C110" s="44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</row>
    <row r="111" spans="1:14" x14ac:dyDescent="0.25">
      <c r="A111" s="12"/>
      <c r="B111" s="12"/>
      <c r="C111" s="44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</row>
    <row r="112" spans="1:14" x14ac:dyDescent="0.25">
      <c r="A112" s="12"/>
      <c r="B112" s="12"/>
      <c r="C112" s="44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</row>
    <row r="113" spans="1:14" x14ac:dyDescent="0.25">
      <c r="A113" s="12"/>
      <c r="B113" s="12"/>
      <c r="C113" s="44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</row>
    <row r="114" spans="1:14" x14ac:dyDescent="0.25">
      <c r="A114" s="12"/>
      <c r="B114" s="12"/>
      <c r="C114" s="44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</row>
    <row r="115" spans="1:14" x14ac:dyDescent="0.25">
      <c r="A115" s="12"/>
      <c r="B115" s="12"/>
      <c r="C115" s="44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</row>
    <row r="116" spans="1:14" x14ac:dyDescent="0.25">
      <c r="A116" s="12"/>
      <c r="B116" s="12"/>
      <c r="C116" s="44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</row>
    <row r="117" spans="1:14" x14ac:dyDescent="0.25">
      <c r="A117" s="12"/>
      <c r="B117" s="12"/>
      <c r="C117" s="44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</row>
    <row r="118" spans="1:14" x14ac:dyDescent="0.25">
      <c r="A118" s="12"/>
      <c r="B118" s="12"/>
      <c r="C118" s="44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</row>
    <row r="119" spans="1:14" x14ac:dyDescent="0.25">
      <c r="A119" s="12"/>
      <c r="B119" s="12"/>
      <c r="C119" s="44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</row>
    <row r="120" spans="1:14" x14ac:dyDescent="0.25">
      <c r="A120" s="12"/>
      <c r="B120" s="12"/>
      <c r="C120" s="44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</row>
    <row r="121" spans="1:14" x14ac:dyDescent="0.25">
      <c r="A121" s="12"/>
      <c r="B121" s="12"/>
      <c r="C121" s="44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</row>
    <row r="122" spans="1:14" x14ac:dyDescent="0.25">
      <c r="A122" s="12"/>
      <c r="B122" s="12"/>
      <c r="C122" s="44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</row>
    <row r="123" spans="1:14" x14ac:dyDescent="0.25">
      <c r="A123" s="12"/>
      <c r="B123" s="12"/>
      <c r="C123" s="44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</row>
    <row r="124" spans="1:14" x14ac:dyDescent="0.25">
      <c r="A124" s="12"/>
      <c r="B124" s="12"/>
      <c r="C124" s="44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</row>
    <row r="125" spans="1:14" x14ac:dyDescent="0.25">
      <c r="A125" s="12"/>
      <c r="B125" s="12"/>
      <c r="C125" s="44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</row>
    <row r="126" spans="1:14" x14ac:dyDescent="0.25">
      <c r="A126" s="12"/>
      <c r="B126" s="12"/>
      <c r="C126" s="44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</row>
    <row r="127" spans="1:14" x14ac:dyDescent="0.25">
      <c r="A127" s="12"/>
      <c r="B127" s="12"/>
      <c r="C127" s="44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</row>
    <row r="128" spans="1:14" x14ac:dyDescent="0.25">
      <c r="A128" s="12"/>
      <c r="B128" s="12"/>
      <c r="C128" s="44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</row>
    <row r="129" spans="1:14" x14ac:dyDescent="0.25">
      <c r="A129" s="12"/>
      <c r="B129" s="12"/>
      <c r="C129" s="44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</row>
    <row r="130" spans="1:14" x14ac:dyDescent="0.25">
      <c r="A130" s="12"/>
      <c r="B130" s="12"/>
      <c r="C130" s="44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</row>
    <row r="131" spans="1:14" x14ac:dyDescent="0.25">
      <c r="A131" s="12"/>
      <c r="B131" s="12"/>
      <c r="C131" s="44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</row>
    <row r="132" spans="1:14" x14ac:dyDescent="0.25">
      <c r="A132" s="12"/>
      <c r="B132" s="12"/>
      <c r="C132" s="44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</row>
    <row r="133" spans="1:14" x14ac:dyDescent="0.25">
      <c r="C133" s="45"/>
    </row>
    <row r="134" spans="1:14" x14ac:dyDescent="0.25">
      <c r="C134" s="45"/>
    </row>
    <row r="135" spans="1:14" x14ac:dyDescent="0.25">
      <c r="C135" s="45"/>
    </row>
    <row r="136" spans="1:14" x14ac:dyDescent="0.25">
      <c r="C136" s="45"/>
    </row>
    <row r="137" spans="1:14" x14ac:dyDescent="0.25">
      <c r="C137" s="45"/>
    </row>
    <row r="138" spans="1:14" x14ac:dyDescent="0.25">
      <c r="C138" s="45"/>
    </row>
    <row r="139" spans="1:14" x14ac:dyDescent="0.25">
      <c r="C139" s="45"/>
    </row>
    <row r="140" spans="1:14" x14ac:dyDescent="0.25">
      <c r="C140" s="45"/>
    </row>
    <row r="141" spans="1:14" x14ac:dyDescent="0.25">
      <c r="C141" s="45"/>
    </row>
    <row r="142" spans="1:14" x14ac:dyDescent="0.25">
      <c r="C142" s="45"/>
    </row>
    <row r="143" spans="1:14" x14ac:dyDescent="0.25">
      <c r="C143" s="45"/>
    </row>
    <row r="144" spans="1:14" x14ac:dyDescent="0.25">
      <c r="C144" s="45"/>
    </row>
    <row r="145" spans="3:3" x14ac:dyDescent="0.25">
      <c r="C145" s="45"/>
    </row>
    <row r="146" spans="3:3" x14ac:dyDescent="0.25">
      <c r="C146" s="45"/>
    </row>
    <row r="147" spans="3:3" x14ac:dyDescent="0.25">
      <c r="C147" s="45"/>
    </row>
    <row r="148" spans="3:3" x14ac:dyDescent="0.25">
      <c r="C148" s="45"/>
    </row>
    <row r="149" spans="3:3" x14ac:dyDescent="0.25">
      <c r="C149" s="45"/>
    </row>
    <row r="150" spans="3:3" x14ac:dyDescent="0.25">
      <c r="C150" s="45"/>
    </row>
    <row r="151" spans="3:3" x14ac:dyDescent="0.25">
      <c r="C151" s="45"/>
    </row>
    <row r="152" spans="3:3" x14ac:dyDescent="0.25">
      <c r="C152" s="45"/>
    </row>
    <row r="153" spans="3:3" x14ac:dyDescent="0.25">
      <c r="C153" s="45"/>
    </row>
    <row r="154" spans="3:3" x14ac:dyDescent="0.25">
      <c r="C154" s="45"/>
    </row>
    <row r="155" spans="3:3" x14ac:dyDescent="0.25">
      <c r="C155" s="45"/>
    </row>
    <row r="156" spans="3:3" x14ac:dyDescent="0.25">
      <c r="C156" s="45"/>
    </row>
    <row r="157" spans="3:3" x14ac:dyDescent="0.25">
      <c r="C157" s="45"/>
    </row>
    <row r="158" spans="3:3" x14ac:dyDescent="0.25">
      <c r="C158" s="45"/>
    </row>
    <row r="159" spans="3:3" x14ac:dyDescent="0.25">
      <c r="C159" s="45"/>
    </row>
    <row r="160" spans="3:3" x14ac:dyDescent="0.25">
      <c r="C160" s="45"/>
    </row>
    <row r="161" spans="3:3" x14ac:dyDescent="0.25">
      <c r="C161" s="45"/>
    </row>
    <row r="162" spans="3:3" x14ac:dyDescent="0.25">
      <c r="C162" s="45"/>
    </row>
    <row r="163" spans="3:3" x14ac:dyDescent="0.25">
      <c r="C163" s="45"/>
    </row>
    <row r="164" spans="3:3" x14ac:dyDescent="0.25">
      <c r="C164" s="45"/>
    </row>
    <row r="165" spans="3:3" x14ac:dyDescent="0.25">
      <c r="C165" s="45"/>
    </row>
    <row r="166" spans="3:3" x14ac:dyDescent="0.25">
      <c r="C166" s="45"/>
    </row>
    <row r="167" spans="3:3" x14ac:dyDescent="0.25">
      <c r="C167" s="45"/>
    </row>
    <row r="168" spans="3:3" x14ac:dyDescent="0.25">
      <c r="C168" s="45"/>
    </row>
    <row r="169" spans="3:3" x14ac:dyDescent="0.25">
      <c r="C169" s="45"/>
    </row>
    <row r="170" spans="3:3" x14ac:dyDescent="0.25">
      <c r="C170" s="45"/>
    </row>
    <row r="171" spans="3:3" x14ac:dyDescent="0.25">
      <c r="C171" s="45"/>
    </row>
    <row r="172" spans="3:3" x14ac:dyDescent="0.25">
      <c r="C172" s="45"/>
    </row>
    <row r="173" spans="3:3" x14ac:dyDescent="0.25">
      <c r="C173" s="45"/>
    </row>
    <row r="174" spans="3:3" x14ac:dyDescent="0.25">
      <c r="C174" s="45"/>
    </row>
    <row r="175" spans="3:3" x14ac:dyDescent="0.25">
      <c r="C175" s="45"/>
    </row>
    <row r="176" spans="3:3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</sheetData>
  <mergeCells count="24">
    <mergeCell ref="B16:O16"/>
    <mergeCell ref="L10:L12"/>
    <mergeCell ref="M10:O10"/>
    <mergeCell ref="E11:F11"/>
    <mergeCell ref="G11:G12"/>
    <mergeCell ref="I11:J11"/>
    <mergeCell ref="M11:N11"/>
    <mergeCell ref="O11:O12"/>
    <mergeCell ref="D10:D12"/>
    <mergeCell ref="I10:K10"/>
    <mergeCell ref="C10:C12"/>
    <mergeCell ref="E10:G10"/>
    <mergeCell ref="H10:H12"/>
    <mergeCell ref="B13:O13"/>
    <mergeCell ref="K11:K12"/>
    <mergeCell ref="B10:B12"/>
    <mergeCell ref="C1:O1"/>
    <mergeCell ref="C2:O2"/>
    <mergeCell ref="C3:O3"/>
    <mergeCell ref="C4:O4"/>
    <mergeCell ref="A8:O8"/>
    <mergeCell ref="A10:A12"/>
    <mergeCell ref="C5:O5"/>
    <mergeCell ref="C6:O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35"/>
  <sheetViews>
    <sheetView showZeros="0" workbookViewId="0">
      <selection activeCell="X23" sqref="X23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448" t="s">
        <v>376</v>
      </c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</row>
    <row r="2" spans="2:15" x14ac:dyDescent="0.25">
      <c r="B2" s="448" t="s">
        <v>375</v>
      </c>
      <c r="C2" s="448"/>
      <c r="D2" s="448"/>
      <c r="E2" s="448"/>
      <c r="F2" s="448"/>
      <c r="G2" s="448"/>
      <c r="H2" s="448"/>
      <c r="I2" s="448"/>
      <c r="J2" s="448"/>
      <c r="K2" s="448"/>
      <c r="L2" s="448"/>
      <c r="M2" s="448"/>
      <c r="N2" s="448"/>
      <c r="O2" s="448"/>
    </row>
    <row r="3" spans="2:15" x14ac:dyDescent="0.25">
      <c r="B3" s="448" t="s">
        <v>374</v>
      </c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448"/>
      <c r="O3" s="448"/>
    </row>
    <row r="4" spans="2:15" x14ac:dyDescent="0.25">
      <c r="B4" s="448" t="s">
        <v>392</v>
      </c>
      <c r="C4" s="448"/>
      <c r="D4" s="448"/>
      <c r="E4" s="448"/>
      <c r="F4" s="448"/>
      <c r="G4" s="448"/>
      <c r="H4" s="448"/>
      <c r="I4" s="448"/>
      <c r="J4" s="448"/>
      <c r="K4" s="448"/>
      <c r="L4" s="448"/>
      <c r="M4" s="448"/>
      <c r="N4" s="448"/>
      <c r="O4" s="448"/>
    </row>
    <row r="5" spans="2:15" ht="15" customHeight="1" x14ac:dyDescent="0.25">
      <c r="B5" s="444" t="s">
        <v>372</v>
      </c>
      <c r="C5" s="444"/>
      <c r="D5" s="444"/>
      <c r="E5" s="444"/>
      <c r="F5" s="444"/>
      <c r="G5" s="444"/>
      <c r="H5" s="444"/>
      <c r="I5" s="444"/>
      <c r="J5" s="444"/>
      <c r="K5" s="444"/>
      <c r="L5" s="444"/>
      <c r="M5" s="444"/>
      <c r="N5" s="444"/>
      <c r="O5" s="444"/>
    </row>
    <row r="6" spans="2:15" ht="15" customHeight="1" x14ac:dyDescent="0.25">
      <c r="B6" s="444" t="s">
        <v>408</v>
      </c>
      <c r="C6" s="444"/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</row>
    <row r="7" spans="2:15" ht="15" customHeight="1" x14ac:dyDescent="0.25">
      <c r="B7" s="444" t="s">
        <v>400</v>
      </c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</row>
    <row r="8" spans="2:15" ht="15" customHeight="1" x14ac:dyDescent="0.25">
      <c r="B8" s="444" t="s">
        <v>399</v>
      </c>
      <c r="C8" s="444"/>
      <c r="D8" s="444"/>
      <c r="E8" s="444"/>
      <c r="F8" s="444"/>
      <c r="G8" s="444"/>
      <c r="H8" s="444"/>
      <c r="I8" s="444"/>
      <c r="J8" s="444"/>
      <c r="K8" s="444"/>
      <c r="L8" s="444"/>
      <c r="M8" s="444"/>
      <c r="N8" s="444"/>
      <c r="O8" s="444"/>
    </row>
    <row r="9" spans="2:15" ht="15" customHeight="1" x14ac:dyDescent="0.25">
      <c r="B9" s="444" t="s">
        <v>416</v>
      </c>
      <c r="C9" s="444"/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</row>
    <row r="10" spans="2:15" ht="15" customHeight="1" x14ac:dyDescent="0.25">
      <c r="B10" s="444" t="s">
        <v>415</v>
      </c>
      <c r="C10" s="444"/>
      <c r="D10" s="444"/>
      <c r="E10" s="444"/>
      <c r="F10" s="444"/>
      <c r="G10" s="444"/>
      <c r="H10" s="444"/>
      <c r="I10" s="444"/>
      <c r="J10" s="444"/>
      <c r="K10" s="444"/>
      <c r="L10" s="444"/>
      <c r="M10" s="444"/>
      <c r="N10" s="444"/>
      <c r="O10" s="444"/>
    </row>
    <row r="11" spans="2:15" ht="15" customHeight="1" x14ac:dyDescent="0.25">
      <c r="B11" s="444" t="s">
        <v>486</v>
      </c>
      <c r="C11" s="444"/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</row>
    <row r="12" spans="2:15" ht="15" customHeight="1" x14ac:dyDescent="0.25">
      <c r="B12" s="444" t="s">
        <v>485</v>
      </c>
      <c r="C12" s="444"/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</row>
    <row r="13" spans="2:15" ht="15" customHeight="1" x14ac:dyDescent="0.25">
      <c r="B13" s="444" t="s">
        <v>497</v>
      </c>
      <c r="C13" s="444"/>
      <c r="D13" s="444"/>
      <c r="E13" s="444"/>
      <c r="F13" s="444"/>
      <c r="G13" s="444"/>
      <c r="H13" s="444"/>
      <c r="I13" s="444"/>
      <c r="J13" s="444"/>
      <c r="K13" s="444"/>
      <c r="L13" s="444"/>
      <c r="M13" s="444"/>
      <c r="N13" s="444"/>
      <c r="O13" s="444"/>
    </row>
    <row r="14" spans="2:15" ht="15" customHeight="1" x14ac:dyDescent="0.25">
      <c r="B14" s="444" t="s">
        <v>496</v>
      </c>
      <c r="C14" s="444"/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</row>
    <row r="15" spans="2:15" ht="15" customHeight="1" x14ac:dyDescent="0.25">
      <c r="B15" s="444" t="s">
        <v>518</v>
      </c>
      <c r="C15" s="444"/>
      <c r="D15" s="444"/>
      <c r="E15" s="444"/>
      <c r="F15" s="444"/>
      <c r="G15" s="444"/>
      <c r="H15" s="444"/>
      <c r="I15" s="444"/>
      <c r="J15" s="444"/>
      <c r="K15" s="444"/>
      <c r="L15" s="444"/>
      <c r="M15" s="444"/>
      <c r="N15" s="444"/>
      <c r="O15" s="444"/>
    </row>
    <row r="16" spans="2:15" ht="15" customHeight="1" x14ac:dyDescent="0.25">
      <c r="B16" s="444" t="s">
        <v>517</v>
      </c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</row>
    <row r="17" spans="1:17" ht="15" customHeight="1" x14ac:dyDescent="0.25">
      <c r="B17" s="444" t="s">
        <v>529</v>
      </c>
      <c r="C17" s="444"/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</row>
    <row r="18" spans="1:17" ht="15" customHeight="1" x14ac:dyDescent="0.25">
      <c r="B18" s="444" t="s">
        <v>528</v>
      </c>
      <c r="C18" s="444"/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</row>
    <row r="19" spans="1:17" ht="15.75" x14ac:dyDescent="0.25">
      <c r="A19" s="284"/>
      <c r="B19" s="284"/>
      <c r="C19" s="284"/>
      <c r="D19" s="284"/>
      <c r="E19" s="284"/>
      <c r="F19" s="284"/>
      <c r="G19" s="284"/>
      <c r="H19" s="285"/>
      <c r="I19" s="285"/>
      <c r="J19" s="285"/>
      <c r="K19" s="285"/>
      <c r="L19" s="284"/>
      <c r="M19" s="284"/>
      <c r="N19" s="284"/>
      <c r="O19" s="284"/>
    </row>
    <row r="20" spans="1:17" ht="29.25" customHeight="1" x14ac:dyDescent="0.25">
      <c r="A20" s="414" t="s">
        <v>407</v>
      </c>
      <c r="B20" s="414"/>
      <c r="C20" s="414"/>
      <c r="D20" s="414"/>
      <c r="E20" s="414"/>
      <c r="F20" s="414"/>
      <c r="G20" s="414"/>
      <c r="H20" s="414"/>
      <c r="I20" s="414"/>
      <c r="J20" s="414"/>
      <c r="K20" s="414"/>
      <c r="L20" s="414"/>
      <c r="M20" s="414"/>
      <c r="N20" s="414"/>
      <c r="O20" s="414"/>
    </row>
    <row r="21" spans="1:17" ht="11.25" customHeight="1" x14ac:dyDescent="0.25">
      <c r="A21" s="380"/>
      <c r="B21" s="380"/>
      <c r="C21" s="380"/>
      <c r="D21" s="380"/>
      <c r="E21" s="380"/>
      <c r="F21" s="380"/>
      <c r="G21" s="380"/>
      <c r="H21" s="281"/>
      <c r="I21" s="281"/>
      <c r="J21" s="281"/>
      <c r="K21" s="281"/>
      <c r="L21" s="380"/>
      <c r="M21" s="380"/>
      <c r="N21" s="380"/>
      <c r="O21" s="2" t="s">
        <v>185</v>
      </c>
    </row>
    <row r="22" spans="1:17" x14ac:dyDescent="0.25">
      <c r="A22" s="430" t="s">
        <v>5</v>
      </c>
      <c r="B22" s="433" t="s">
        <v>431</v>
      </c>
      <c r="C22" s="433" t="s">
        <v>60</v>
      </c>
      <c r="D22" s="416" t="s">
        <v>420</v>
      </c>
      <c r="E22" s="420" t="s">
        <v>213</v>
      </c>
      <c r="F22" s="420"/>
      <c r="G22" s="421"/>
      <c r="H22" s="436" t="s">
        <v>422</v>
      </c>
      <c r="I22" s="439" t="s">
        <v>213</v>
      </c>
      <c r="J22" s="440"/>
      <c r="K22" s="441"/>
      <c r="L22" s="415" t="s">
        <v>0</v>
      </c>
      <c r="M22" s="423" t="s">
        <v>213</v>
      </c>
      <c r="N22" s="424"/>
      <c r="O22" s="425"/>
    </row>
    <row r="23" spans="1:17" x14ac:dyDescent="0.25">
      <c r="A23" s="431"/>
      <c r="B23" s="434"/>
      <c r="C23" s="434"/>
      <c r="D23" s="417"/>
      <c r="E23" s="421" t="s">
        <v>1</v>
      </c>
      <c r="F23" s="443"/>
      <c r="G23" s="422" t="s">
        <v>2</v>
      </c>
      <c r="H23" s="437"/>
      <c r="I23" s="442" t="s">
        <v>1</v>
      </c>
      <c r="J23" s="442"/>
      <c r="K23" s="409" t="s">
        <v>2</v>
      </c>
      <c r="L23" s="415"/>
      <c r="M23" s="415" t="s">
        <v>1</v>
      </c>
      <c r="N23" s="415"/>
      <c r="O23" s="406" t="s">
        <v>2</v>
      </c>
    </row>
    <row r="24" spans="1:17" ht="30" customHeight="1" x14ac:dyDescent="0.25">
      <c r="A24" s="432"/>
      <c r="B24" s="435"/>
      <c r="C24" s="435"/>
      <c r="D24" s="418"/>
      <c r="E24" s="226" t="s">
        <v>3</v>
      </c>
      <c r="F24" s="370" t="s">
        <v>4</v>
      </c>
      <c r="G24" s="416"/>
      <c r="H24" s="438"/>
      <c r="I24" s="224" t="s">
        <v>3</v>
      </c>
      <c r="J24" s="374" t="s">
        <v>4</v>
      </c>
      <c r="K24" s="436"/>
      <c r="L24" s="468"/>
      <c r="M24" s="381" t="s">
        <v>3</v>
      </c>
      <c r="N24" s="373" t="s">
        <v>4</v>
      </c>
      <c r="O24" s="433"/>
    </row>
    <row r="25" spans="1:17" ht="15.95" customHeight="1" x14ac:dyDescent="0.25">
      <c r="A25" s="5" t="s">
        <v>78</v>
      </c>
      <c r="B25" s="413" t="s">
        <v>6</v>
      </c>
      <c r="C25" s="413"/>
      <c r="D25" s="413"/>
      <c r="E25" s="413"/>
      <c r="F25" s="413"/>
      <c r="G25" s="413"/>
      <c r="H25" s="413"/>
      <c r="I25" s="413"/>
      <c r="J25" s="413"/>
      <c r="K25" s="413"/>
      <c r="L25" s="413"/>
      <c r="M25" s="413"/>
      <c r="N25" s="413"/>
      <c r="O25" s="413"/>
    </row>
    <row r="26" spans="1:17" ht="15" customHeight="1" x14ac:dyDescent="0.25">
      <c r="A26" s="5" t="s">
        <v>198</v>
      </c>
      <c r="B26" s="59" t="s">
        <v>20</v>
      </c>
      <c r="C26" s="76" t="s">
        <v>9</v>
      </c>
      <c r="D26" s="194">
        <f>E26+G26</f>
        <v>5764</v>
      </c>
      <c r="E26" s="194">
        <v>5764</v>
      </c>
      <c r="F26" s="194"/>
      <c r="G26" s="194"/>
      <c r="H26" s="195">
        <f>I26+K26</f>
        <v>0</v>
      </c>
      <c r="I26" s="195"/>
      <c r="J26" s="195"/>
      <c r="K26" s="195"/>
      <c r="L26" s="77">
        <f>M26+O26</f>
        <v>5764</v>
      </c>
      <c r="M26" s="77">
        <f>E26+I26</f>
        <v>5764</v>
      </c>
      <c r="N26" s="77">
        <f>F26+J26</f>
        <v>0</v>
      </c>
      <c r="O26" s="77">
        <f>G26+K26</f>
        <v>0</v>
      </c>
    </row>
    <row r="27" spans="1:17" x14ac:dyDescent="0.25">
      <c r="A27" s="5" t="s">
        <v>79</v>
      </c>
      <c r="B27" s="283" t="s">
        <v>418</v>
      </c>
      <c r="C27" s="282" t="s">
        <v>9</v>
      </c>
      <c r="D27" s="280">
        <f>E27+G27</f>
        <v>2867</v>
      </c>
      <c r="E27" s="280">
        <v>2067</v>
      </c>
      <c r="F27" s="280"/>
      <c r="G27" s="280">
        <v>800</v>
      </c>
      <c r="H27" s="279">
        <f>I27+K27</f>
        <v>0</v>
      </c>
      <c r="I27" s="279">
        <v>144</v>
      </c>
      <c r="J27" s="279"/>
      <c r="K27" s="279">
        <v>-144</v>
      </c>
      <c r="L27" s="148">
        <f>M27+O27</f>
        <v>2867</v>
      </c>
      <c r="M27" s="148">
        <f>E27+I27</f>
        <v>2211</v>
      </c>
      <c r="N27" s="148">
        <f>F27+J27</f>
        <v>0</v>
      </c>
      <c r="O27" s="148">
        <f>G27+K27</f>
        <v>656</v>
      </c>
      <c r="P27" s="491"/>
      <c r="Q27" s="491"/>
    </row>
    <row r="28" spans="1:17" ht="15" customHeight="1" x14ac:dyDescent="0.25">
      <c r="A28" s="5" t="s">
        <v>80</v>
      </c>
      <c r="B28" s="16" t="s">
        <v>10</v>
      </c>
      <c r="C28" s="7" t="s">
        <v>9</v>
      </c>
      <c r="D28" s="191">
        <f>E28+G28</f>
        <v>580</v>
      </c>
      <c r="E28" s="191">
        <v>580</v>
      </c>
      <c r="F28" s="191"/>
      <c r="G28" s="191"/>
      <c r="H28" s="190">
        <f>I28+K28</f>
        <v>0</v>
      </c>
      <c r="I28" s="190"/>
      <c r="J28" s="190"/>
      <c r="K28" s="190"/>
      <c r="L28" s="8">
        <f>M28+O28</f>
        <v>580</v>
      </c>
      <c r="M28" s="8">
        <f>E28+I28</f>
        <v>580</v>
      </c>
      <c r="N28" s="8">
        <f>F28+J28</f>
        <v>0</v>
      </c>
      <c r="O28" s="8">
        <f>G28+K28</f>
        <v>0</v>
      </c>
      <c r="P28" s="222" t="s">
        <v>389</v>
      </c>
      <c r="Q28" s="221">
        <f>SUM(L26:L35)</f>
        <v>17092</v>
      </c>
    </row>
    <row r="29" spans="1:17" ht="15" customHeight="1" x14ac:dyDescent="0.25">
      <c r="A29" s="5" t="s">
        <v>81</v>
      </c>
      <c r="B29" s="16" t="s">
        <v>11</v>
      </c>
      <c r="C29" s="7" t="s">
        <v>9</v>
      </c>
      <c r="D29" s="191">
        <f>E29+G29</f>
        <v>464</v>
      </c>
      <c r="E29" s="191">
        <v>464</v>
      </c>
      <c r="F29" s="191"/>
      <c r="G29" s="191"/>
      <c r="H29" s="190">
        <f>I29+K29</f>
        <v>0</v>
      </c>
      <c r="I29" s="190"/>
      <c r="J29" s="190"/>
      <c r="K29" s="190"/>
      <c r="L29" s="8">
        <f>M29+O29</f>
        <v>464</v>
      </c>
      <c r="M29" s="8">
        <f>E29+I29</f>
        <v>464</v>
      </c>
      <c r="N29" s="8">
        <f>F29+J29</f>
        <v>0</v>
      </c>
      <c r="O29" s="8">
        <f>G29+K29</f>
        <v>0</v>
      </c>
      <c r="P29" s="222" t="s">
        <v>388</v>
      </c>
      <c r="Q29" s="221"/>
    </row>
    <row r="30" spans="1:17" ht="15" customHeight="1" x14ac:dyDescent="0.25">
      <c r="A30" s="5" t="s">
        <v>82</v>
      </c>
      <c r="B30" s="16" t="s">
        <v>12</v>
      </c>
      <c r="C30" s="7" t="s">
        <v>9</v>
      </c>
      <c r="D30" s="191">
        <f>E30+G30</f>
        <v>1304</v>
      </c>
      <c r="E30" s="191">
        <v>1304</v>
      </c>
      <c r="F30" s="191"/>
      <c r="G30" s="191"/>
      <c r="H30" s="190">
        <f>I30+K30</f>
        <v>0</v>
      </c>
      <c r="I30" s="190"/>
      <c r="J30" s="190"/>
      <c r="K30" s="190"/>
      <c r="L30" s="8">
        <f>M30+O30</f>
        <v>1304</v>
      </c>
      <c r="M30" s="8">
        <f>E30+I30</f>
        <v>1304</v>
      </c>
      <c r="N30" s="8">
        <f>F30+J30</f>
        <v>0</v>
      </c>
      <c r="O30" s="8">
        <f>G30+K30</f>
        <v>0</v>
      </c>
      <c r="P30" s="222" t="s">
        <v>387</v>
      </c>
      <c r="Q30" s="221"/>
    </row>
    <row r="31" spans="1:17" ht="15" customHeight="1" x14ac:dyDescent="0.25">
      <c r="A31" s="9" t="s">
        <v>83</v>
      </c>
      <c r="B31" s="8" t="s">
        <v>14</v>
      </c>
      <c r="C31" s="7" t="s">
        <v>9</v>
      </c>
      <c r="D31" s="191">
        <f>E31+G31</f>
        <v>724</v>
      </c>
      <c r="E31" s="191">
        <v>724</v>
      </c>
      <c r="F31" s="191"/>
      <c r="G31" s="191"/>
      <c r="H31" s="190">
        <f>I31+K31</f>
        <v>0</v>
      </c>
      <c r="I31" s="190"/>
      <c r="J31" s="190"/>
      <c r="K31" s="190"/>
      <c r="L31" s="8">
        <f>M31+O31</f>
        <v>724</v>
      </c>
      <c r="M31" s="8">
        <f>E31+I31</f>
        <v>724</v>
      </c>
      <c r="N31" s="8">
        <f>F31+J31</f>
        <v>0</v>
      </c>
      <c r="O31" s="8">
        <f>G31+K31</f>
        <v>0</v>
      </c>
      <c r="P31" s="222" t="s">
        <v>386</v>
      </c>
      <c r="Q31" s="221"/>
    </row>
    <row r="32" spans="1:17" ht="15" customHeight="1" x14ac:dyDescent="0.25">
      <c r="A32" s="11" t="s">
        <v>84</v>
      </c>
      <c r="B32" s="59" t="s">
        <v>15</v>
      </c>
      <c r="C32" s="7" t="s">
        <v>9</v>
      </c>
      <c r="D32" s="191">
        <f>E32+G32</f>
        <v>87</v>
      </c>
      <c r="E32" s="191">
        <v>87</v>
      </c>
      <c r="F32" s="191"/>
      <c r="G32" s="191"/>
      <c r="H32" s="190">
        <f>I32+K32</f>
        <v>0</v>
      </c>
      <c r="I32" s="190"/>
      <c r="J32" s="190"/>
      <c r="K32" s="190"/>
      <c r="L32" s="8">
        <f>M32+O32</f>
        <v>87</v>
      </c>
      <c r="M32" s="8">
        <f>E32+I32</f>
        <v>87</v>
      </c>
      <c r="N32" s="8">
        <f>F32+J32</f>
        <v>0</v>
      </c>
      <c r="O32" s="8">
        <f>G32+K32</f>
        <v>0</v>
      </c>
      <c r="P32" s="222" t="s">
        <v>385</v>
      </c>
      <c r="Q32" s="221"/>
    </row>
    <row r="33" spans="1:17" ht="15" customHeight="1" x14ac:dyDescent="0.25">
      <c r="A33" s="5" t="s">
        <v>85</v>
      </c>
      <c r="B33" s="16" t="s">
        <v>16</v>
      </c>
      <c r="C33" s="7" t="s">
        <v>9</v>
      </c>
      <c r="D33" s="191">
        <f>E33+G33</f>
        <v>4055</v>
      </c>
      <c r="E33" s="191">
        <v>4055</v>
      </c>
      <c r="F33" s="191"/>
      <c r="G33" s="191"/>
      <c r="H33" s="190">
        <f>I33+K33</f>
        <v>0</v>
      </c>
      <c r="I33" s="190"/>
      <c r="J33" s="190"/>
      <c r="K33" s="190"/>
      <c r="L33" s="8">
        <f>M33+O33</f>
        <v>4055</v>
      </c>
      <c r="M33" s="8">
        <f>E33+I33</f>
        <v>4055</v>
      </c>
      <c r="N33" s="8">
        <f>F33+J33</f>
        <v>0</v>
      </c>
      <c r="O33" s="8">
        <f>G33+K33</f>
        <v>0</v>
      </c>
      <c r="P33" s="222" t="s">
        <v>384</v>
      </c>
      <c r="Q33" s="221">
        <f>SUM(L38:L48)</f>
        <v>43670</v>
      </c>
    </row>
    <row r="34" spans="1:17" ht="15" customHeight="1" x14ac:dyDescent="0.25">
      <c r="A34" s="5" t="s">
        <v>86</v>
      </c>
      <c r="B34" s="16" t="s">
        <v>17</v>
      </c>
      <c r="C34" s="7" t="s">
        <v>9</v>
      </c>
      <c r="D34" s="191">
        <f>E34+G34</f>
        <v>493</v>
      </c>
      <c r="E34" s="191">
        <v>493</v>
      </c>
      <c r="F34" s="191"/>
      <c r="G34" s="191"/>
      <c r="H34" s="190">
        <f>I34+K34</f>
        <v>0</v>
      </c>
      <c r="I34" s="190"/>
      <c r="J34" s="190"/>
      <c r="K34" s="190"/>
      <c r="L34" s="8">
        <f>M34+O34</f>
        <v>493</v>
      </c>
      <c r="M34" s="8">
        <f>E34+I34</f>
        <v>493</v>
      </c>
      <c r="N34" s="8">
        <f>F34+J34</f>
        <v>0</v>
      </c>
      <c r="O34" s="8">
        <f>G34+K34</f>
        <v>0</v>
      </c>
      <c r="P34" s="222" t="s">
        <v>383</v>
      </c>
      <c r="Q34" s="221">
        <f>L51</f>
        <v>99484</v>
      </c>
    </row>
    <row r="35" spans="1:17" ht="15" customHeight="1" x14ac:dyDescent="0.25">
      <c r="A35" s="5" t="s">
        <v>87</v>
      </c>
      <c r="B35" s="16" t="s">
        <v>18</v>
      </c>
      <c r="C35" s="7" t="s">
        <v>9</v>
      </c>
      <c r="D35" s="191">
        <f>E35+G35</f>
        <v>754</v>
      </c>
      <c r="E35" s="191">
        <v>754</v>
      </c>
      <c r="F35" s="191"/>
      <c r="G35" s="191"/>
      <c r="H35" s="190">
        <f>I35+K35</f>
        <v>0</v>
      </c>
      <c r="I35" s="190"/>
      <c r="J35" s="190"/>
      <c r="K35" s="190"/>
      <c r="L35" s="8">
        <f>M35+O35</f>
        <v>754</v>
      </c>
      <c r="M35" s="8">
        <f>E35+I35</f>
        <v>754</v>
      </c>
      <c r="N35" s="8">
        <f>F35+J35</f>
        <v>0</v>
      </c>
      <c r="O35" s="8">
        <f>G35+K35</f>
        <v>0</v>
      </c>
      <c r="P35" s="222" t="s">
        <v>382</v>
      </c>
      <c r="Q35" s="221">
        <f>SUM(L86:L99)</f>
        <v>49996</v>
      </c>
    </row>
    <row r="36" spans="1:17" ht="15.95" customHeight="1" x14ac:dyDescent="0.25">
      <c r="A36" s="13" t="s">
        <v>88</v>
      </c>
      <c r="B36" s="33" t="s">
        <v>190</v>
      </c>
      <c r="C36" s="217"/>
      <c r="D36" s="211">
        <f>SUM(D26:D35)</f>
        <v>17092</v>
      </c>
      <c r="E36" s="211">
        <f>SUM(E26:E35)</f>
        <v>16292</v>
      </c>
      <c r="F36" s="211">
        <f>SUM(F26:F35)</f>
        <v>0</v>
      </c>
      <c r="G36" s="211">
        <f>SUM(G26:G35)</f>
        <v>800</v>
      </c>
      <c r="H36" s="210">
        <f>SUM(H26:H35)</f>
        <v>0</v>
      </c>
      <c r="I36" s="210">
        <f>SUM(I26:I35)</f>
        <v>144</v>
      </c>
      <c r="J36" s="210">
        <f>SUM(J26:J35)</f>
        <v>0</v>
      </c>
      <c r="K36" s="210">
        <f>SUM(K26:K35)</f>
        <v>-144</v>
      </c>
      <c r="L36" s="33">
        <f>SUM(L26:L35)</f>
        <v>17092</v>
      </c>
      <c r="M36" s="33">
        <f>SUM(M26:M35)</f>
        <v>16436</v>
      </c>
      <c r="N36" s="33">
        <f>SUM(N26:N35)</f>
        <v>0</v>
      </c>
      <c r="O36" s="33">
        <f>SUM(O26:O35)</f>
        <v>656</v>
      </c>
      <c r="P36" s="222" t="s">
        <v>381</v>
      </c>
      <c r="Q36" s="221">
        <f>SUM(L54:L83)</f>
        <v>546495</v>
      </c>
    </row>
    <row r="37" spans="1:17" ht="15.95" customHeight="1" x14ac:dyDescent="0.25">
      <c r="A37" s="11" t="s">
        <v>89</v>
      </c>
      <c r="B37" s="413" t="s">
        <v>65</v>
      </c>
      <c r="C37" s="413"/>
      <c r="D37" s="413"/>
      <c r="E37" s="413"/>
      <c r="F37" s="413"/>
      <c r="G37" s="413"/>
      <c r="H37" s="413"/>
      <c r="I37" s="413"/>
      <c r="J37" s="413"/>
      <c r="K37" s="413"/>
      <c r="L37" s="413"/>
      <c r="M37" s="413"/>
      <c r="N37" s="413"/>
      <c r="O37" s="413"/>
      <c r="P37" s="222" t="s">
        <v>380</v>
      </c>
      <c r="Q37" s="221">
        <f>SUM(L102:L105)</f>
        <v>240368</v>
      </c>
    </row>
    <row r="38" spans="1:17" ht="15" customHeight="1" x14ac:dyDescent="0.25">
      <c r="A38" s="5" t="s">
        <v>90</v>
      </c>
      <c r="B38" s="59" t="s">
        <v>7</v>
      </c>
      <c r="C38" s="76" t="s">
        <v>22</v>
      </c>
      <c r="D38" s="194">
        <f>E38+G38</f>
        <v>87</v>
      </c>
      <c r="E38" s="194">
        <v>87</v>
      </c>
      <c r="F38" s="194"/>
      <c r="G38" s="194"/>
      <c r="H38" s="195">
        <f>I38+K38</f>
        <v>0</v>
      </c>
      <c r="I38" s="195"/>
      <c r="J38" s="195"/>
      <c r="K38" s="195"/>
      <c r="L38" s="77">
        <f>M38+O38</f>
        <v>87</v>
      </c>
      <c r="M38" s="77">
        <f>E38+I38</f>
        <v>87</v>
      </c>
      <c r="N38" s="77">
        <f>F38+J38</f>
        <v>0</v>
      </c>
      <c r="O38" s="77">
        <f>G38+K38</f>
        <v>0</v>
      </c>
      <c r="P38" s="220" t="s">
        <v>188</v>
      </c>
      <c r="Q38" s="219">
        <f>SUM(Q28:Q37)</f>
        <v>997105</v>
      </c>
    </row>
    <row r="39" spans="1:17" ht="15" customHeight="1" x14ac:dyDescent="0.25">
      <c r="A39" s="5" t="s">
        <v>91</v>
      </c>
      <c r="B39" s="16" t="s">
        <v>10</v>
      </c>
      <c r="C39" s="7" t="s">
        <v>22</v>
      </c>
      <c r="D39" s="191">
        <f>E39+G39</f>
        <v>985</v>
      </c>
      <c r="E39" s="191">
        <v>985</v>
      </c>
      <c r="F39" s="191"/>
      <c r="G39" s="191"/>
      <c r="H39" s="190">
        <f>I39+K39</f>
        <v>0</v>
      </c>
      <c r="I39" s="190"/>
      <c r="J39" s="190"/>
      <c r="K39" s="190"/>
      <c r="L39" s="8">
        <f>M39+O39</f>
        <v>985</v>
      </c>
      <c r="M39" s="8">
        <f>E39+I39</f>
        <v>985</v>
      </c>
      <c r="N39" s="8">
        <f>F39+J39</f>
        <v>0</v>
      </c>
      <c r="O39" s="8">
        <f>G39+K39</f>
        <v>0</v>
      </c>
      <c r="P39" s="145"/>
      <c r="Q39" s="145"/>
    </row>
    <row r="40" spans="1:17" ht="15" customHeight="1" x14ac:dyDescent="0.25">
      <c r="A40" s="5" t="s">
        <v>92</v>
      </c>
      <c r="B40" s="16" t="s">
        <v>11</v>
      </c>
      <c r="C40" s="7" t="s">
        <v>22</v>
      </c>
      <c r="D40" s="191">
        <f>E40+G40</f>
        <v>16942</v>
      </c>
      <c r="E40" s="191">
        <v>12598</v>
      </c>
      <c r="F40" s="191"/>
      <c r="G40" s="191">
        <v>4344</v>
      </c>
      <c r="H40" s="190">
        <f>I40+K40</f>
        <v>0</v>
      </c>
      <c r="I40" s="190">
        <v>-3074</v>
      </c>
      <c r="J40" s="190"/>
      <c r="K40" s="190">
        <v>3074</v>
      </c>
      <c r="L40" s="8">
        <f>M40+O40</f>
        <v>16942</v>
      </c>
      <c r="M40" s="8">
        <f>E40+I40</f>
        <v>9524</v>
      </c>
      <c r="N40" s="8">
        <f>F40+J40</f>
        <v>0</v>
      </c>
      <c r="O40" s="8">
        <f>G40+K40</f>
        <v>7418</v>
      </c>
      <c r="P40" s="145"/>
      <c r="Q40" s="145">
        <f>Q38-L107</f>
        <v>0</v>
      </c>
    </row>
    <row r="41" spans="1:17" ht="15" customHeight="1" x14ac:dyDescent="0.25">
      <c r="A41" s="5" t="s">
        <v>93</v>
      </c>
      <c r="B41" s="16" t="s">
        <v>12</v>
      </c>
      <c r="C41" s="7" t="s">
        <v>22</v>
      </c>
      <c r="D41" s="191">
        <f>E41+G41</f>
        <v>811</v>
      </c>
      <c r="E41" s="191">
        <v>811</v>
      </c>
      <c r="F41" s="191"/>
      <c r="G41" s="191"/>
      <c r="H41" s="190">
        <f>I41+K41</f>
        <v>0</v>
      </c>
      <c r="I41" s="190"/>
      <c r="J41" s="190"/>
      <c r="K41" s="190"/>
      <c r="L41" s="8">
        <f>M41+O41</f>
        <v>811</v>
      </c>
      <c r="M41" s="8">
        <f>E41+I41</f>
        <v>811</v>
      </c>
      <c r="N41" s="8">
        <f>F41+J41</f>
        <v>0</v>
      </c>
      <c r="O41" s="8">
        <f>G41+K41</f>
        <v>0</v>
      </c>
    </row>
    <row r="42" spans="1:17" ht="15" customHeight="1" x14ac:dyDescent="0.25">
      <c r="A42" s="5" t="s">
        <v>94</v>
      </c>
      <c r="B42" s="16" t="s">
        <v>13</v>
      </c>
      <c r="C42" s="7" t="s">
        <v>22</v>
      </c>
      <c r="D42" s="191">
        <f>E42+G42</f>
        <v>2027</v>
      </c>
      <c r="E42" s="191">
        <v>2027</v>
      </c>
      <c r="F42" s="191"/>
      <c r="G42" s="191"/>
      <c r="H42" s="190">
        <f>I42+K42</f>
        <v>0</v>
      </c>
      <c r="I42" s="190"/>
      <c r="J42" s="190"/>
      <c r="K42" s="190"/>
      <c r="L42" s="8">
        <f>M42+O42</f>
        <v>2027</v>
      </c>
      <c r="M42" s="8">
        <f>E42+I42</f>
        <v>2027</v>
      </c>
      <c r="N42" s="8">
        <f>F42+J42</f>
        <v>0</v>
      </c>
      <c r="O42" s="8">
        <f>G42+K42</f>
        <v>0</v>
      </c>
    </row>
    <row r="43" spans="1:17" ht="15" customHeight="1" x14ac:dyDescent="0.25">
      <c r="A43" s="9" t="s">
        <v>95</v>
      </c>
      <c r="B43" s="8" t="s">
        <v>14</v>
      </c>
      <c r="C43" s="7" t="s">
        <v>22</v>
      </c>
      <c r="D43" s="191">
        <f>E43+G43</f>
        <v>3766</v>
      </c>
      <c r="E43" s="191">
        <v>3766</v>
      </c>
      <c r="F43" s="191"/>
      <c r="G43" s="191"/>
      <c r="H43" s="190">
        <f>I43+K43</f>
        <v>0</v>
      </c>
      <c r="I43" s="190"/>
      <c r="J43" s="190"/>
      <c r="K43" s="190"/>
      <c r="L43" s="8">
        <f>M43+O43</f>
        <v>3766</v>
      </c>
      <c r="M43" s="8">
        <f>E43+I43</f>
        <v>3766</v>
      </c>
      <c r="N43" s="8">
        <f>F43+J43</f>
        <v>0</v>
      </c>
      <c r="O43" s="8">
        <f>G43+K43</f>
        <v>0</v>
      </c>
    </row>
    <row r="44" spans="1:17" x14ac:dyDescent="0.25">
      <c r="A44" s="9" t="s">
        <v>96</v>
      </c>
      <c r="B44" s="8" t="s">
        <v>15</v>
      </c>
      <c r="C44" s="7" t="s">
        <v>22</v>
      </c>
      <c r="D44" s="191">
        <f>E44+G44</f>
        <v>7289</v>
      </c>
      <c r="E44" s="191">
        <v>2289</v>
      </c>
      <c r="F44" s="191"/>
      <c r="G44" s="191">
        <v>5000</v>
      </c>
      <c r="H44" s="190">
        <f>I44+K44</f>
        <v>0</v>
      </c>
      <c r="I44" s="190"/>
      <c r="J44" s="190"/>
      <c r="K44" s="190"/>
      <c r="L44" s="8">
        <f>M44+O44</f>
        <v>7289</v>
      </c>
      <c r="M44" s="8">
        <f>E44+I44</f>
        <v>2289</v>
      </c>
      <c r="N44" s="8">
        <f>F44+J44</f>
        <v>0</v>
      </c>
      <c r="O44" s="8">
        <f>G44+K44</f>
        <v>5000</v>
      </c>
    </row>
    <row r="45" spans="1:17" ht="15" customHeight="1" x14ac:dyDescent="0.25">
      <c r="A45" s="5" t="s">
        <v>97</v>
      </c>
      <c r="B45" s="16" t="s">
        <v>16</v>
      </c>
      <c r="C45" s="7" t="s">
        <v>22</v>
      </c>
      <c r="D45" s="191">
        <f>E45+G45</f>
        <v>8228</v>
      </c>
      <c r="E45" s="191">
        <v>5621</v>
      </c>
      <c r="F45" s="191"/>
      <c r="G45" s="191">
        <v>2607</v>
      </c>
      <c r="H45" s="190">
        <f>I45+K45</f>
        <v>0</v>
      </c>
      <c r="I45" s="190"/>
      <c r="J45" s="190"/>
      <c r="K45" s="190"/>
      <c r="L45" s="8">
        <f>M45+O45</f>
        <v>8228</v>
      </c>
      <c r="M45" s="8">
        <f>E45+I45</f>
        <v>5621</v>
      </c>
      <c r="N45" s="8">
        <f>F45+J45</f>
        <v>0</v>
      </c>
      <c r="O45" s="8">
        <f>G45+K45</f>
        <v>2607</v>
      </c>
    </row>
    <row r="46" spans="1:17" ht="15" customHeight="1" x14ac:dyDescent="0.25">
      <c r="A46" s="5" t="s">
        <v>98</v>
      </c>
      <c r="B46" s="16" t="s">
        <v>17</v>
      </c>
      <c r="C46" s="7" t="s">
        <v>22</v>
      </c>
      <c r="D46" s="191">
        <f>E46+G46</f>
        <v>464</v>
      </c>
      <c r="E46" s="191">
        <v>464</v>
      </c>
      <c r="F46" s="191"/>
      <c r="G46" s="191"/>
      <c r="H46" s="190">
        <f>I46+K46</f>
        <v>0</v>
      </c>
      <c r="I46" s="190"/>
      <c r="J46" s="190"/>
      <c r="K46" s="190"/>
      <c r="L46" s="8">
        <f>M46+O46</f>
        <v>464</v>
      </c>
      <c r="M46" s="8">
        <f>E46+I46</f>
        <v>464</v>
      </c>
      <c r="N46" s="8">
        <f>F46+J46</f>
        <v>0</v>
      </c>
      <c r="O46" s="8">
        <f>G46+K46</f>
        <v>0</v>
      </c>
    </row>
    <row r="47" spans="1:17" ht="15" customHeight="1" x14ac:dyDescent="0.25">
      <c r="A47" s="5" t="s">
        <v>99</v>
      </c>
      <c r="B47" s="16" t="s">
        <v>18</v>
      </c>
      <c r="C47" s="7" t="s">
        <v>22</v>
      </c>
      <c r="D47" s="191">
        <f>E47+G47</f>
        <v>2202</v>
      </c>
      <c r="E47" s="191">
        <v>2202</v>
      </c>
      <c r="F47" s="191"/>
      <c r="G47" s="191"/>
      <c r="H47" s="190">
        <f>I47+K47</f>
        <v>0</v>
      </c>
      <c r="I47" s="190"/>
      <c r="J47" s="190"/>
      <c r="K47" s="190"/>
      <c r="L47" s="8">
        <f>M47+O47</f>
        <v>2202</v>
      </c>
      <c r="M47" s="8">
        <f>E47+I47</f>
        <v>2202</v>
      </c>
      <c r="N47" s="8">
        <f>F47+J47</f>
        <v>0</v>
      </c>
      <c r="O47" s="8">
        <f>G47+K47</f>
        <v>0</v>
      </c>
    </row>
    <row r="48" spans="1:17" ht="15" customHeight="1" x14ac:dyDescent="0.25">
      <c r="A48" s="5" t="s">
        <v>100</v>
      </c>
      <c r="B48" s="16" t="s">
        <v>19</v>
      </c>
      <c r="C48" s="7" t="s">
        <v>22</v>
      </c>
      <c r="D48" s="191">
        <f>E48+G48</f>
        <v>869</v>
      </c>
      <c r="E48" s="191">
        <v>869</v>
      </c>
      <c r="F48" s="191"/>
      <c r="G48" s="191"/>
      <c r="H48" s="190">
        <f>I48+K48</f>
        <v>0</v>
      </c>
      <c r="I48" s="190"/>
      <c r="J48" s="190"/>
      <c r="K48" s="190"/>
      <c r="L48" s="8">
        <f>M48+O48</f>
        <v>869</v>
      </c>
      <c r="M48" s="8">
        <f>E48+I48</f>
        <v>869</v>
      </c>
      <c r="N48" s="8">
        <f>F48+J48</f>
        <v>0</v>
      </c>
      <c r="O48" s="8">
        <f>G48+K48</f>
        <v>0</v>
      </c>
    </row>
    <row r="49" spans="1:15" ht="15.95" customHeight="1" x14ac:dyDescent="0.25">
      <c r="A49" s="13" t="s">
        <v>101</v>
      </c>
      <c r="B49" s="1" t="s">
        <v>191</v>
      </c>
      <c r="C49" s="15"/>
      <c r="D49" s="189">
        <f>SUM(D38:D48)</f>
        <v>43670</v>
      </c>
      <c r="E49" s="189">
        <f>SUM(E38:E48)</f>
        <v>31719</v>
      </c>
      <c r="F49" s="189">
        <f>SUM(F38:F48)</f>
        <v>0</v>
      </c>
      <c r="G49" s="189">
        <f>SUM(G38:G48)</f>
        <v>11951</v>
      </c>
      <c r="H49" s="188">
        <f>SUM(H38:H48)</f>
        <v>0</v>
      </c>
      <c r="I49" s="188">
        <f>SUM(I38:I48)</f>
        <v>-3074</v>
      </c>
      <c r="J49" s="188">
        <f>SUM(J38:J48)</f>
        <v>0</v>
      </c>
      <c r="K49" s="188">
        <f>SUM(K38:K48)</f>
        <v>3074</v>
      </c>
      <c r="L49" s="1">
        <f>SUM(L38:L48)</f>
        <v>43670</v>
      </c>
      <c r="M49" s="1">
        <f>SUM(M38:M48)</f>
        <v>28645</v>
      </c>
      <c r="N49" s="1">
        <f>SUM(N38:N48)</f>
        <v>0</v>
      </c>
      <c r="O49" s="1">
        <f>SUM(O38:O48)</f>
        <v>15025</v>
      </c>
    </row>
    <row r="50" spans="1:15" ht="15.95" customHeight="1" x14ac:dyDescent="0.25">
      <c r="A50" s="9" t="s">
        <v>102</v>
      </c>
      <c r="B50" s="492" t="s">
        <v>69</v>
      </c>
      <c r="C50" s="493"/>
      <c r="D50" s="493"/>
      <c r="E50" s="493"/>
      <c r="F50" s="493"/>
      <c r="G50" s="493"/>
      <c r="H50" s="493"/>
      <c r="I50" s="493"/>
      <c r="J50" s="493"/>
      <c r="K50" s="493"/>
      <c r="L50" s="493"/>
      <c r="M50" s="493"/>
      <c r="N50" s="493"/>
      <c r="O50" s="493"/>
    </row>
    <row r="51" spans="1:15" ht="15" customHeight="1" x14ac:dyDescent="0.25">
      <c r="A51" s="5" t="s">
        <v>103</v>
      </c>
      <c r="B51" s="16" t="s">
        <v>20</v>
      </c>
      <c r="C51" s="7" t="s">
        <v>34</v>
      </c>
      <c r="D51" s="191">
        <f>E51+G51</f>
        <v>99484</v>
      </c>
      <c r="E51" s="191">
        <v>60187</v>
      </c>
      <c r="F51" s="191"/>
      <c r="G51" s="191">
        <v>39297</v>
      </c>
      <c r="H51" s="190">
        <f>I51+K51</f>
        <v>0</v>
      </c>
      <c r="I51" s="190"/>
      <c r="J51" s="190"/>
      <c r="K51" s="190"/>
      <c r="L51" s="8">
        <f>M51+O51</f>
        <v>99484</v>
      </c>
      <c r="M51" s="8">
        <f>E51+I51</f>
        <v>60187</v>
      </c>
      <c r="N51" s="8">
        <f>F51+J51</f>
        <v>0</v>
      </c>
      <c r="O51" s="8">
        <f>G51+K51</f>
        <v>39297</v>
      </c>
    </row>
    <row r="52" spans="1:15" ht="15.95" customHeight="1" x14ac:dyDescent="0.25">
      <c r="A52" s="13" t="s">
        <v>104</v>
      </c>
      <c r="B52" s="33" t="s">
        <v>192</v>
      </c>
      <c r="C52" s="92"/>
      <c r="D52" s="211">
        <f>D51</f>
        <v>99484</v>
      </c>
      <c r="E52" s="211">
        <f>E51</f>
        <v>60187</v>
      </c>
      <c r="F52" s="211">
        <f>F51</f>
        <v>0</v>
      </c>
      <c r="G52" s="211">
        <f>G51</f>
        <v>39297</v>
      </c>
      <c r="H52" s="241">
        <f>H51</f>
        <v>0</v>
      </c>
      <c r="I52" s="241">
        <f>I51</f>
        <v>0</v>
      </c>
      <c r="J52" s="241">
        <f>J51</f>
        <v>0</v>
      </c>
      <c r="K52" s="241">
        <f>K51</f>
        <v>0</v>
      </c>
      <c r="L52" s="33">
        <f>L51</f>
        <v>99484</v>
      </c>
      <c r="M52" s="33">
        <f>M51</f>
        <v>60187</v>
      </c>
      <c r="N52" s="33">
        <f>N51</f>
        <v>0</v>
      </c>
      <c r="O52" s="33">
        <f>O51</f>
        <v>39297</v>
      </c>
    </row>
    <row r="53" spans="1:15" ht="15.95" customHeight="1" x14ac:dyDescent="0.25">
      <c r="A53" s="9" t="s">
        <v>105</v>
      </c>
      <c r="B53" s="413" t="s">
        <v>187</v>
      </c>
      <c r="C53" s="413"/>
      <c r="D53" s="413"/>
      <c r="E53" s="413"/>
      <c r="F53" s="413"/>
      <c r="G53" s="413"/>
      <c r="H53" s="413"/>
      <c r="I53" s="413"/>
      <c r="J53" s="413"/>
      <c r="K53" s="413"/>
      <c r="L53" s="413"/>
      <c r="M53" s="413"/>
      <c r="N53" s="413"/>
      <c r="O53" s="413"/>
    </row>
    <row r="54" spans="1:15" ht="15" customHeight="1" x14ac:dyDescent="0.25">
      <c r="A54" s="5" t="s">
        <v>106</v>
      </c>
      <c r="B54" s="47" t="s">
        <v>173</v>
      </c>
      <c r="C54" s="208" t="s">
        <v>57</v>
      </c>
      <c r="D54" s="194">
        <f>E54+G54</f>
        <v>1825</v>
      </c>
      <c r="E54" s="194">
        <v>1825</v>
      </c>
      <c r="F54" s="194"/>
      <c r="G54" s="194"/>
      <c r="H54" s="195">
        <f>I54+K54</f>
        <v>0</v>
      </c>
      <c r="I54" s="195"/>
      <c r="J54" s="195"/>
      <c r="K54" s="195"/>
      <c r="L54" s="77">
        <f>M54+O54</f>
        <v>1825</v>
      </c>
      <c r="M54" s="77">
        <f>E54+I54</f>
        <v>1825</v>
      </c>
      <c r="N54" s="77">
        <f>F54+J54</f>
        <v>0</v>
      </c>
      <c r="O54" s="77">
        <f>G54+K54</f>
        <v>0</v>
      </c>
    </row>
    <row r="55" spans="1:15" ht="15" customHeight="1" x14ac:dyDescent="0.25">
      <c r="A55" s="5" t="s">
        <v>107</v>
      </c>
      <c r="B55" s="19" t="s">
        <v>181</v>
      </c>
      <c r="C55" s="20" t="s">
        <v>57</v>
      </c>
      <c r="D55" s="191">
        <f>E55+G55</f>
        <v>6563</v>
      </c>
      <c r="E55" s="191">
        <v>6563</v>
      </c>
      <c r="F55" s="191"/>
      <c r="G55" s="191"/>
      <c r="H55" s="190">
        <f>I55+K55</f>
        <v>0</v>
      </c>
      <c r="I55" s="190"/>
      <c r="J55" s="190"/>
      <c r="K55" s="190"/>
      <c r="L55" s="8">
        <f>M55+O55</f>
        <v>6563</v>
      </c>
      <c r="M55" s="8">
        <f>E55+I55</f>
        <v>6563</v>
      </c>
      <c r="N55" s="8">
        <f>F55+J55</f>
        <v>0</v>
      </c>
      <c r="O55" s="8">
        <f>G55+K55</f>
        <v>0</v>
      </c>
    </row>
    <row r="56" spans="1:15" ht="15" customHeight="1" x14ac:dyDescent="0.25">
      <c r="A56" s="9" t="s">
        <v>108</v>
      </c>
      <c r="B56" s="8" t="s">
        <v>162</v>
      </c>
      <c r="C56" s="20" t="s">
        <v>57</v>
      </c>
      <c r="D56" s="191">
        <f>E56+G56</f>
        <v>7327</v>
      </c>
      <c r="E56" s="191">
        <v>7327</v>
      </c>
      <c r="F56" s="191"/>
      <c r="G56" s="191"/>
      <c r="H56" s="190">
        <f>I56+K56</f>
        <v>0</v>
      </c>
      <c r="I56" s="190">
        <v>-800</v>
      </c>
      <c r="J56" s="190"/>
      <c r="K56" s="190">
        <v>800</v>
      </c>
      <c r="L56" s="8">
        <f>M56+O56</f>
        <v>7327</v>
      </c>
      <c r="M56" s="8">
        <f>E56+I56</f>
        <v>6527</v>
      </c>
      <c r="N56" s="8">
        <f>F56+J56</f>
        <v>0</v>
      </c>
      <c r="O56" s="8">
        <f>G56+K56</f>
        <v>800</v>
      </c>
    </row>
    <row r="57" spans="1:15" ht="15" customHeight="1" x14ac:dyDescent="0.25">
      <c r="A57" s="11" t="s">
        <v>109</v>
      </c>
      <c r="B57" s="21" t="s">
        <v>417</v>
      </c>
      <c r="C57" s="20" t="s">
        <v>57</v>
      </c>
      <c r="D57" s="191">
        <f>E57+G57</f>
        <v>5797</v>
      </c>
      <c r="E57" s="191">
        <v>5797</v>
      </c>
      <c r="F57" s="191"/>
      <c r="G57" s="191"/>
      <c r="H57" s="190">
        <f>I57+K57</f>
        <v>0</v>
      </c>
      <c r="I57" s="190"/>
      <c r="J57" s="190"/>
      <c r="K57" s="190"/>
      <c r="L57" s="8">
        <f>M57+O57</f>
        <v>5797</v>
      </c>
      <c r="M57" s="8">
        <f>E57+I57</f>
        <v>5797</v>
      </c>
      <c r="N57" s="8">
        <f>F57+J57</f>
        <v>0</v>
      </c>
      <c r="O57" s="8">
        <f>G57+K57</f>
        <v>0</v>
      </c>
    </row>
    <row r="58" spans="1:15" ht="15" customHeight="1" x14ac:dyDescent="0.25">
      <c r="A58" s="5" t="s">
        <v>110</v>
      </c>
      <c r="B58" s="19" t="s">
        <v>45</v>
      </c>
      <c r="C58" s="20" t="s">
        <v>57</v>
      </c>
      <c r="D58" s="191">
        <f>E58+G58</f>
        <v>2278</v>
      </c>
      <c r="E58" s="191">
        <v>2278</v>
      </c>
      <c r="F58" s="191"/>
      <c r="G58" s="191"/>
      <c r="H58" s="190">
        <f>I58+K58</f>
        <v>0</v>
      </c>
      <c r="I58" s="190"/>
      <c r="J58" s="190"/>
      <c r="K58" s="190"/>
      <c r="L58" s="8">
        <f>M58+O58</f>
        <v>2278</v>
      </c>
      <c r="M58" s="8">
        <f>E58+I58</f>
        <v>2278</v>
      </c>
      <c r="N58" s="8">
        <f>F58+J58</f>
        <v>0</v>
      </c>
      <c r="O58" s="8">
        <f>G58+K58</f>
        <v>0</v>
      </c>
    </row>
    <row r="59" spans="1:15" ht="15" customHeight="1" x14ac:dyDescent="0.25">
      <c r="A59" s="5" t="s">
        <v>111</v>
      </c>
      <c r="B59" s="19" t="s">
        <v>165</v>
      </c>
      <c r="C59" s="7" t="s">
        <v>57</v>
      </c>
      <c r="D59" s="191">
        <f>E59+G59</f>
        <v>33552</v>
      </c>
      <c r="E59" s="191">
        <v>33552</v>
      </c>
      <c r="F59" s="191">
        <v>16044</v>
      </c>
      <c r="G59" s="191"/>
      <c r="H59" s="190">
        <f>I59+K59</f>
        <v>300</v>
      </c>
      <c r="I59" s="190">
        <v>300</v>
      </c>
      <c r="J59" s="190"/>
      <c r="K59" s="190"/>
      <c r="L59" s="8">
        <f>M59+O59</f>
        <v>33852</v>
      </c>
      <c r="M59" s="8">
        <f>E59+I59</f>
        <v>33852</v>
      </c>
      <c r="N59" s="8">
        <f>F59+J59</f>
        <v>16044</v>
      </c>
      <c r="O59" s="8">
        <f>G59+K59</f>
        <v>0</v>
      </c>
    </row>
    <row r="60" spans="1:15" ht="15" customHeight="1" x14ac:dyDescent="0.25">
      <c r="A60" s="5" t="s">
        <v>112</v>
      </c>
      <c r="B60" s="19" t="s">
        <v>164</v>
      </c>
      <c r="C60" s="7" t="s">
        <v>57</v>
      </c>
      <c r="D60" s="191">
        <f>E60+G60</f>
        <v>1449</v>
      </c>
      <c r="E60" s="191">
        <v>1449</v>
      </c>
      <c r="F60" s="191"/>
      <c r="G60" s="191"/>
      <c r="H60" s="190">
        <f>I60+K60</f>
        <v>0</v>
      </c>
      <c r="I60" s="190"/>
      <c r="J60" s="190"/>
      <c r="K60" s="190"/>
      <c r="L60" s="8">
        <f>M60+O60</f>
        <v>1449</v>
      </c>
      <c r="M60" s="8">
        <f>E60+I60</f>
        <v>1449</v>
      </c>
      <c r="N60" s="8">
        <f>F60+J60</f>
        <v>0</v>
      </c>
      <c r="O60" s="8">
        <f>G60+K60</f>
        <v>0</v>
      </c>
    </row>
    <row r="61" spans="1:15" ht="15" customHeight="1" x14ac:dyDescent="0.25">
      <c r="A61" s="5" t="s">
        <v>113</v>
      </c>
      <c r="B61" s="19" t="s">
        <v>502</v>
      </c>
      <c r="C61" s="7" t="s">
        <v>57</v>
      </c>
      <c r="D61" s="191">
        <f>E61+G61</f>
        <v>1738</v>
      </c>
      <c r="E61" s="191">
        <v>1738</v>
      </c>
      <c r="F61" s="191"/>
      <c r="G61" s="191"/>
      <c r="H61" s="190">
        <f>I61+K61</f>
        <v>0</v>
      </c>
      <c r="I61" s="190"/>
      <c r="J61" s="190"/>
      <c r="K61" s="190"/>
      <c r="L61" s="8">
        <f>M61+O61</f>
        <v>1738</v>
      </c>
      <c r="M61" s="8">
        <f>E61+I61</f>
        <v>1738</v>
      </c>
      <c r="N61" s="8">
        <f>F61+J61</f>
        <v>0</v>
      </c>
      <c r="O61" s="8">
        <f>G61+K61</f>
        <v>0</v>
      </c>
    </row>
    <row r="62" spans="1:15" ht="15" customHeight="1" x14ac:dyDescent="0.25">
      <c r="A62" s="25" t="s">
        <v>114</v>
      </c>
      <c r="B62" s="354" t="s">
        <v>52</v>
      </c>
      <c r="C62" s="55" t="s">
        <v>57</v>
      </c>
      <c r="D62" s="191">
        <f>E62+G62</f>
        <v>2922</v>
      </c>
      <c r="E62" s="191">
        <v>2922</v>
      </c>
      <c r="F62" s="191"/>
      <c r="G62" s="191"/>
      <c r="H62" s="190">
        <f>I62+K62</f>
        <v>260</v>
      </c>
      <c r="I62" s="190">
        <v>260</v>
      </c>
      <c r="J62" s="190"/>
      <c r="K62" s="190"/>
      <c r="L62" s="8">
        <f>M62+O62</f>
        <v>3182</v>
      </c>
      <c r="M62" s="8">
        <f>E62+I62</f>
        <v>3182</v>
      </c>
      <c r="N62" s="8">
        <f>F62+J62</f>
        <v>0</v>
      </c>
      <c r="O62" s="8">
        <f>G62+K62</f>
        <v>0</v>
      </c>
    </row>
    <row r="63" spans="1:15" ht="15" customHeight="1" x14ac:dyDescent="0.25">
      <c r="A63" s="25" t="s">
        <v>115</v>
      </c>
      <c r="B63" s="355" t="s">
        <v>179</v>
      </c>
      <c r="C63" s="55" t="s">
        <v>57</v>
      </c>
      <c r="D63" s="191">
        <f>E63+G63</f>
        <v>1400</v>
      </c>
      <c r="E63" s="191">
        <v>1400</v>
      </c>
      <c r="F63" s="191"/>
      <c r="G63" s="191"/>
      <c r="H63" s="190">
        <f>I63+K63</f>
        <v>0</v>
      </c>
      <c r="I63" s="190"/>
      <c r="J63" s="190"/>
      <c r="K63" s="190"/>
      <c r="L63" s="8">
        <f>M63+O63</f>
        <v>1400</v>
      </c>
      <c r="M63" s="8">
        <f>E63+I63</f>
        <v>1400</v>
      </c>
      <c r="N63" s="8">
        <f>F63+J63</f>
        <v>0</v>
      </c>
      <c r="O63" s="8">
        <f>G63+K63</f>
        <v>0</v>
      </c>
    </row>
    <row r="64" spans="1:15" ht="15" customHeight="1" x14ac:dyDescent="0.25">
      <c r="A64" s="25" t="s">
        <v>116</v>
      </c>
      <c r="B64" s="355" t="s">
        <v>501</v>
      </c>
      <c r="C64" s="55" t="s">
        <v>57</v>
      </c>
      <c r="D64" s="191">
        <f>E64+G64</f>
        <v>4679</v>
      </c>
      <c r="E64" s="191">
        <v>4679</v>
      </c>
      <c r="F64" s="191"/>
      <c r="G64" s="191"/>
      <c r="H64" s="190">
        <f>I64+K64</f>
        <v>0</v>
      </c>
      <c r="I64" s="190"/>
      <c r="J64" s="190"/>
      <c r="K64" s="190"/>
      <c r="L64" s="8">
        <f>M64+O64</f>
        <v>4679</v>
      </c>
      <c r="M64" s="8">
        <f>E64+I64</f>
        <v>4679</v>
      </c>
      <c r="N64" s="8">
        <f>F64+J64</f>
        <v>0</v>
      </c>
      <c r="O64" s="8">
        <f>G64+K64</f>
        <v>0</v>
      </c>
    </row>
    <row r="65" spans="1:15" ht="15" customHeight="1" x14ac:dyDescent="0.25">
      <c r="A65" s="25" t="s">
        <v>168</v>
      </c>
      <c r="B65" s="355" t="s">
        <v>70</v>
      </c>
      <c r="C65" s="55" t="s">
        <v>57</v>
      </c>
      <c r="D65" s="191">
        <f>E65+G65</f>
        <v>5730</v>
      </c>
      <c r="E65" s="191">
        <v>5730</v>
      </c>
      <c r="F65" s="191"/>
      <c r="G65" s="191"/>
      <c r="H65" s="190">
        <f>I65+K65</f>
        <v>0</v>
      </c>
      <c r="I65" s="190"/>
      <c r="J65" s="190"/>
      <c r="K65" s="190"/>
      <c r="L65" s="8">
        <f>M65+O65</f>
        <v>5730</v>
      </c>
      <c r="M65" s="8">
        <f>E65+I65</f>
        <v>5730</v>
      </c>
      <c r="N65" s="8">
        <f>F65+J65</f>
        <v>0</v>
      </c>
      <c r="O65" s="8">
        <f>G65+K65</f>
        <v>0</v>
      </c>
    </row>
    <row r="66" spans="1:15" ht="15" customHeight="1" x14ac:dyDescent="0.25">
      <c r="A66" s="25" t="s">
        <v>169</v>
      </c>
      <c r="B66" s="355" t="s">
        <v>44</v>
      </c>
      <c r="C66" s="55" t="s">
        <v>57</v>
      </c>
      <c r="D66" s="191">
        <f>E66+G66</f>
        <v>24312</v>
      </c>
      <c r="E66" s="191">
        <v>24312</v>
      </c>
      <c r="F66" s="191"/>
      <c r="G66" s="191"/>
      <c r="H66" s="190">
        <f>I66+K66</f>
        <v>0</v>
      </c>
      <c r="I66" s="190"/>
      <c r="J66" s="190"/>
      <c r="K66" s="190"/>
      <c r="L66" s="8">
        <f>M66+O66</f>
        <v>24312</v>
      </c>
      <c r="M66" s="8">
        <f>E66+I66</f>
        <v>24312</v>
      </c>
      <c r="N66" s="8">
        <f>F66+J66</f>
        <v>0</v>
      </c>
      <c r="O66" s="8">
        <f>G66+K66</f>
        <v>0</v>
      </c>
    </row>
    <row r="67" spans="1:15" ht="15" customHeight="1" x14ac:dyDescent="0.25">
      <c r="A67" s="25" t="s">
        <v>117</v>
      </c>
      <c r="B67" s="354" t="s">
        <v>500</v>
      </c>
      <c r="C67" s="55" t="s">
        <v>57</v>
      </c>
      <c r="D67" s="191">
        <f>E67+G67</f>
        <v>2671</v>
      </c>
      <c r="E67" s="191">
        <v>2671</v>
      </c>
      <c r="F67" s="191"/>
      <c r="G67" s="191"/>
      <c r="H67" s="190">
        <f>I67+K67</f>
        <v>0</v>
      </c>
      <c r="I67" s="190"/>
      <c r="J67" s="190"/>
      <c r="K67" s="190"/>
      <c r="L67" s="8">
        <f>M67+O67</f>
        <v>2671</v>
      </c>
      <c r="M67" s="8">
        <f>E67+I67</f>
        <v>2671</v>
      </c>
      <c r="N67" s="8">
        <f>F67+J67</f>
        <v>0</v>
      </c>
      <c r="O67" s="8">
        <f>G67+K67</f>
        <v>0</v>
      </c>
    </row>
    <row r="68" spans="1:15" ht="15" customHeight="1" x14ac:dyDescent="0.25">
      <c r="A68" s="25" t="s">
        <v>170</v>
      </c>
      <c r="B68" s="354" t="s">
        <v>43</v>
      </c>
      <c r="C68" s="55" t="s">
        <v>57</v>
      </c>
      <c r="D68" s="191">
        <f>E68+G68</f>
        <v>21904</v>
      </c>
      <c r="E68" s="191">
        <v>21904</v>
      </c>
      <c r="F68" s="191"/>
      <c r="G68" s="191"/>
      <c r="H68" s="190">
        <f>I68+K68</f>
        <v>0</v>
      </c>
      <c r="I68" s="190"/>
      <c r="J68" s="190"/>
      <c r="K68" s="190"/>
      <c r="L68" s="8">
        <f>M68+O68</f>
        <v>21904</v>
      </c>
      <c r="M68" s="8">
        <f>E68+I68</f>
        <v>21904</v>
      </c>
      <c r="N68" s="8">
        <f>F68+J68</f>
        <v>0</v>
      </c>
      <c r="O68" s="8">
        <f>G68+K68</f>
        <v>0</v>
      </c>
    </row>
    <row r="69" spans="1:15" ht="15" customHeight="1" x14ac:dyDescent="0.25">
      <c r="A69" s="5" t="s">
        <v>171</v>
      </c>
      <c r="B69" s="19" t="s">
        <v>174</v>
      </c>
      <c r="C69" s="20" t="s">
        <v>57</v>
      </c>
      <c r="D69" s="191">
        <f>E69+G69</f>
        <v>10015</v>
      </c>
      <c r="E69" s="191">
        <v>10015</v>
      </c>
      <c r="F69" s="191"/>
      <c r="G69" s="191"/>
      <c r="H69" s="190">
        <f>I69+K69</f>
        <v>0</v>
      </c>
      <c r="I69" s="190"/>
      <c r="J69" s="190"/>
      <c r="K69" s="190"/>
      <c r="L69" s="8">
        <f>M69+O69</f>
        <v>10015</v>
      </c>
      <c r="M69" s="8">
        <f>E69+I69</f>
        <v>10015</v>
      </c>
      <c r="N69" s="8">
        <f>F69+J69</f>
        <v>0</v>
      </c>
      <c r="O69" s="8">
        <f>G69+K69</f>
        <v>0</v>
      </c>
    </row>
    <row r="70" spans="1:15" ht="15" customHeight="1" x14ac:dyDescent="0.25">
      <c r="A70" s="5" t="s">
        <v>118</v>
      </c>
      <c r="B70" s="19" t="s">
        <v>166</v>
      </c>
      <c r="C70" s="20" t="s">
        <v>57</v>
      </c>
      <c r="D70" s="191">
        <f>E70+G70</f>
        <v>57941</v>
      </c>
      <c r="E70" s="191">
        <v>57941</v>
      </c>
      <c r="F70" s="191"/>
      <c r="G70" s="191"/>
      <c r="H70" s="190">
        <f>I70+K70</f>
        <v>0</v>
      </c>
      <c r="I70" s="190"/>
      <c r="J70" s="190"/>
      <c r="K70" s="190"/>
      <c r="L70" s="8">
        <f>M70+O70</f>
        <v>57941</v>
      </c>
      <c r="M70" s="8">
        <f>E70+I70</f>
        <v>57941</v>
      </c>
      <c r="N70" s="8">
        <f>F70+J70</f>
        <v>0</v>
      </c>
      <c r="O70" s="8">
        <f>G70+K70</f>
        <v>0</v>
      </c>
    </row>
    <row r="71" spans="1:15" ht="15" customHeight="1" x14ac:dyDescent="0.25">
      <c r="A71" s="5" t="s">
        <v>119</v>
      </c>
      <c r="B71" s="19" t="s">
        <v>36</v>
      </c>
      <c r="C71" s="20" t="s">
        <v>57</v>
      </c>
      <c r="D71" s="191">
        <f>E71+G71</f>
        <v>33475</v>
      </c>
      <c r="E71" s="191">
        <v>33475</v>
      </c>
      <c r="F71" s="191"/>
      <c r="G71" s="191"/>
      <c r="H71" s="190">
        <f>I71+K71</f>
        <v>0</v>
      </c>
      <c r="I71" s="190"/>
      <c r="J71" s="190"/>
      <c r="K71" s="190"/>
      <c r="L71" s="8">
        <f>M71+O71</f>
        <v>33475</v>
      </c>
      <c r="M71" s="8">
        <f>E71+I71</f>
        <v>33475</v>
      </c>
      <c r="N71" s="8">
        <f>F71+J71</f>
        <v>0</v>
      </c>
      <c r="O71" s="8">
        <f>G71+K71</f>
        <v>0</v>
      </c>
    </row>
    <row r="72" spans="1:15" ht="15" customHeight="1" x14ac:dyDescent="0.25">
      <c r="A72" s="5" t="s">
        <v>120</v>
      </c>
      <c r="B72" s="19" t="s">
        <v>38</v>
      </c>
      <c r="C72" s="20" t="s">
        <v>57</v>
      </c>
      <c r="D72" s="191">
        <f>E72+G72</f>
        <v>32467</v>
      </c>
      <c r="E72" s="191">
        <v>32467</v>
      </c>
      <c r="F72" s="191"/>
      <c r="G72" s="191"/>
      <c r="H72" s="190">
        <f>I72+K72</f>
        <v>0</v>
      </c>
      <c r="I72" s="190"/>
      <c r="J72" s="190"/>
      <c r="K72" s="190"/>
      <c r="L72" s="8">
        <f>M72+O72</f>
        <v>32467</v>
      </c>
      <c r="M72" s="8">
        <f>E72+I72</f>
        <v>32467</v>
      </c>
      <c r="N72" s="8">
        <f>F72+J72</f>
        <v>0</v>
      </c>
      <c r="O72" s="8">
        <f>G72+K72</f>
        <v>0</v>
      </c>
    </row>
    <row r="73" spans="1:15" ht="15" customHeight="1" x14ac:dyDescent="0.25">
      <c r="A73" s="5" t="s">
        <v>121</v>
      </c>
      <c r="B73" s="19" t="s">
        <v>40</v>
      </c>
      <c r="C73" s="20" t="s">
        <v>57</v>
      </c>
      <c r="D73" s="191">
        <f>E73+G73</f>
        <v>72516</v>
      </c>
      <c r="E73" s="191">
        <v>72516</v>
      </c>
      <c r="F73" s="191"/>
      <c r="G73" s="191"/>
      <c r="H73" s="190">
        <f>I73+K73</f>
        <v>0</v>
      </c>
      <c r="I73" s="190">
        <v>-724</v>
      </c>
      <c r="J73" s="190"/>
      <c r="K73" s="190">
        <v>724</v>
      </c>
      <c r="L73" s="8">
        <f>M73+O73</f>
        <v>72516</v>
      </c>
      <c r="M73" s="8">
        <f>E73+I73</f>
        <v>71792</v>
      </c>
      <c r="N73" s="8">
        <f>F73+J73</f>
        <v>0</v>
      </c>
      <c r="O73" s="8">
        <f>G73+K73</f>
        <v>724</v>
      </c>
    </row>
    <row r="74" spans="1:15" ht="16.5" customHeight="1" x14ac:dyDescent="0.25">
      <c r="A74" s="5" t="s">
        <v>122</v>
      </c>
      <c r="B74" s="8" t="s">
        <v>39</v>
      </c>
      <c r="C74" s="20" t="s">
        <v>57</v>
      </c>
      <c r="D74" s="191">
        <f>E74+G74</f>
        <v>34183</v>
      </c>
      <c r="E74" s="191">
        <v>33033</v>
      </c>
      <c r="F74" s="191"/>
      <c r="G74" s="191">
        <v>1150</v>
      </c>
      <c r="H74" s="190">
        <f>I74+K74</f>
        <v>0</v>
      </c>
      <c r="I74" s="190"/>
      <c r="J74" s="190"/>
      <c r="K74" s="190"/>
      <c r="L74" s="8">
        <f>M74+O74</f>
        <v>34183</v>
      </c>
      <c r="M74" s="8">
        <f>E74+I74</f>
        <v>33033</v>
      </c>
      <c r="N74" s="8">
        <f>F74+J74</f>
        <v>0</v>
      </c>
      <c r="O74" s="8">
        <f>G74+K74</f>
        <v>1150</v>
      </c>
    </row>
    <row r="75" spans="1:15" x14ac:dyDescent="0.25">
      <c r="A75" s="5" t="s">
        <v>180</v>
      </c>
      <c r="B75" s="16" t="s">
        <v>37</v>
      </c>
      <c r="C75" s="7" t="s">
        <v>57</v>
      </c>
      <c r="D75" s="191">
        <f>E75+G75</f>
        <v>55947</v>
      </c>
      <c r="E75" s="191">
        <v>55947</v>
      </c>
      <c r="F75" s="191"/>
      <c r="G75" s="191"/>
      <c r="H75" s="190">
        <f>I75+K75</f>
        <v>0</v>
      </c>
      <c r="I75" s="190"/>
      <c r="J75" s="190"/>
      <c r="K75" s="190"/>
      <c r="L75" s="8">
        <f>M75+O75</f>
        <v>55947</v>
      </c>
      <c r="M75" s="8">
        <f>E75+I75</f>
        <v>55947</v>
      </c>
      <c r="N75" s="8">
        <f>F75+J75</f>
        <v>0</v>
      </c>
      <c r="O75" s="8">
        <f>G75+K75</f>
        <v>0</v>
      </c>
    </row>
    <row r="76" spans="1:15" ht="15" customHeight="1" x14ac:dyDescent="0.25">
      <c r="A76" s="5" t="s">
        <v>123</v>
      </c>
      <c r="B76" s="23" t="s">
        <v>41</v>
      </c>
      <c r="C76" s="7" t="s">
        <v>57</v>
      </c>
      <c r="D76" s="191">
        <f>E76+G76</f>
        <v>9185</v>
      </c>
      <c r="E76" s="191">
        <v>9185</v>
      </c>
      <c r="F76" s="191"/>
      <c r="G76" s="191"/>
      <c r="H76" s="190">
        <f>I76+K76</f>
        <v>0</v>
      </c>
      <c r="I76" s="190"/>
      <c r="J76" s="190"/>
      <c r="K76" s="190"/>
      <c r="L76" s="8">
        <f>M76+O76</f>
        <v>9185</v>
      </c>
      <c r="M76" s="8">
        <f>E76+I76</f>
        <v>9185</v>
      </c>
      <c r="N76" s="8">
        <f>F76+J76</f>
        <v>0</v>
      </c>
      <c r="O76" s="8">
        <f>G76+K76</f>
        <v>0</v>
      </c>
    </row>
    <row r="77" spans="1:15" ht="15" customHeight="1" x14ac:dyDescent="0.25">
      <c r="A77" s="5" t="s">
        <v>124</v>
      </c>
      <c r="B77" s="23" t="s">
        <v>42</v>
      </c>
      <c r="C77" s="7" t="s">
        <v>57</v>
      </c>
      <c r="D77" s="191">
        <f>E77+G77</f>
        <v>15391</v>
      </c>
      <c r="E77" s="191">
        <v>15391</v>
      </c>
      <c r="F77" s="191"/>
      <c r="G77" s="191"/>
      <c r="H77" s="190">
        <f>I77+K77</f>
        <v>0</v>
      </c>
      <c r="I77" s="190"/>
      <c r="J77" s="190"/>
      <c r="K77" s="190"/>
      <c r="L77" s="8">
        <f>M77+O77</f>
        <v>15391</v>
      </c>
      <c r="M77" s="8">
        <f>E77+I77</f>
        <v>15391</v>
      </c>
      <c r="N77" s="8">
        <f>F77+J77</f>
        <v>0</v>
      </c>
      <c r="O77" s="8">
        <f>G77+K77</f>
        <v>0</v>
      </c>
    </row>
    <row r="78" spans="1:15" ht="15" customHeight="1" x14ac:dyDescent="0.25">
      <c r="A78" s="5" t="s">
        <v>125</v>
      </c>
      <c r="B78" s="16" t="s">
        <v>55</v>
      </c>
      <c r="C78" s="7" t="s">
        <v>57</v>
      </c>
      <c r="D78" s="191">
        <f>E78+G78</f>
        <v>2984</v>
      </c>
      <c r="E78" s="191">
        <v>2984</v>
      </c>
      <c r="F78" s="191">
        <v>1738</v>
      </c>
      <c r="G78" s="191"/>
      <c r="H78" s="190">
        <f>I78+K78</f>
        <v>0</v>
      </c>
      <c r="I78" s="190"/>
      <c r="J78" s="190">
        <v>94</v>
      </c>
      <c r="K78" s="190"/>
      <c r="L78" s="8">
        <f>M78+O78</f>
        <v>2984</v>
      </c>
      <c r="M78" s="8">
        <f>E78+I78</f>
        <v>2984</v>
      </c>
      <c r="N78" s="8">
        <f>F78+J78</f>
        <v>1832</v>
      </c>
      <c r="O78" s="8">
        <f>G78+K78</f>
        <v>0</v>
      </c>
    </row>
    <row r="79" spans="1:15" ht="15" customHeight="1" x14ac:dyDescent="0.25">
      <c r="A79" s="5" t="s">
        <v>126</v>
      </c>
      <c r="B79" s="16" t="s">
        <v>54</v>
      </c>
      <c r="C79" s="7" t="s">
        <v>57</v>
      </c>
      <c r="D79" s="191">
        <f>E79+G79</f>
        <v>47310</v>
      </c>
      <c r="E79" s="191">
        <v>47310</v>
      </c>
      <c r="F79" s="191">
        <v>30394</v>
      </c>
      <c r="G79" s="191"/>
      <c r="H79" s="190">
        <f>I79+K79</f>
        <v>0</v>
      </c>
      <c r="I79" s="190"/>
      <c r="J79" s="190"/>
      <c r="K79" s="190"/>
      <c r="L79" s="8">
        <f>M79+O79</f>
        <v>47310</v>
      </c>
      <c r="M79" s="8">
        <f>E79+I79</f>
        <v>47310</v>
      </c>
      <c r="N79" s="8">
        <f>F79+J79</f>
        <v>30394</v>
      </c>
      <c r="O79" s="8">
        <f>G79+K79</f>
        <v>0</v>
      </c>
    </row>
    <row r="80" spans="1:15" ht="15" customHeight="1" x14ac:dyDescent="0.25">
      <c r="A80" s="5" t="s">
        <v>127</v>
      </c>
      <c r="B80" s="16" t="s">
        <v>72</v>
      </c>
      <c r="C80" s="7" t="s">
        <v>57</v>
      </c>
      <c r="D80" s="191">
        <f>E80+G80</f>
        <v>7937</v>
      </c>
      <c r="E80" s="191">
        <v>7937</v>
      </c>
      <c r="F80" s="191">
        <v>3620</v>
      </c>
      <c r="G80" s="191"/>
      <c r="H80" s="190">
        <f>I80+K80</f>
        <v>0</v>
      </c>
      <c r="I80" s="190"/>
      <c r="J80" s="190">
        <v>764</v>
      </c>
      <c r="K80" s="190"/>
      <c r="L80" s="8">
        <f>M80+O80</f>
        <v>7937</v>
      </c>
      <c r="M80" s="8">
        <f>E80+I80</f>
        <v>7937</v>
      </c>
      <c r="N80" s="8">
        <f>F80+J80</f>
        <v>4384</v>
      </c>
      <c r="O80" s="8">
        <f>G80+K80</f>
        <v>0</v>
      </c>
    </row>
    <row r="81" spans="1:15" ht="15" customHeight="1" x14ac:dyDescent="0.25">
      <c r="A81" s="5" t="s">
        <v>176</v>
      </c>
      <c r="B81" s="16" t="s">
        <v>56</v>
      </c>
      <c r="C81" s="7" t="s">
        <v>57</v>
      </c>
      <c r="D81" s="191">
        <f>E81+G81</f>
        <v>26065</v>
      </c>
      <c r="E81" s="191">
        <v>26065</v>
      </c>
      <c r="F81" s="191"/>
      <c r="G81" s="191"/>
      <c r="H81" s="190">
        <f>I81+K81</f>
        <v>0</v>
      </c>
      <c r="I81" s="190"/>
      <c r="J81" s="190">
        <v>2420</v>
      </c>
      <c r="K81" s="190"/>
      <c r="L81" s="8">
        <f>M81+O81</f>
        <v>26065</v>
      </c>
      <c r="M81" s="8">
        <f>E81+I81</f>
        <v>26065</v>
      </c>
      <c r="N81" s="8">
        <f>F81+J81</f>
        <v>2420</v>
      </c>
      <c r="O81" s="8">
        <f>G81+K81</f>
        <v>0</v>
      </c>
    </row>
    <row r="82" spans="1:15" ht="15" customHeight="1" x14ac:dyDescent="0.25">
      <c r="A82" s="5" t="s">
        <v>128</v>
      </c>
      <c r="B82" s="16" t="s">
        <v>182</v>
      </c>
      <c r="C82" s="7" t="s">
        <v>57</v>
      </c>
      <c r="D82" s="191">
        <f>E82+G82</f>
        <v>12354</v>
      </c>
      <c r="E82" s="191">
        <v>12354</v>
      </c>
      <c r="F82" s="191"/>
      <c r="G82" s="191"/>
      <c r="H82" s="190">
        <f>I82+K82</f>
        <v>2280</v>
      </c>
      <c r="I82" s="190">
        <v>2280</v>
      </c>
      <c r="J82" s="190"/>
      <c r="K82" s="190"/>
      <c r="L82" s="8">
        <f>M82+O82</f>
        <v>14634</v>
      </c>
      <c r="M82" s="8">
        <f>E82+I82</f>
        <v>14634</v>
      </c>
      <c r="N82" s="8">
        <f>F82+J82</f>
        <v>0</v>
      </c>
      <c r="O82" s="8">
        <f>G82+K82</f>
        <v>0</v>
      </c>
    </row>
    <row r="83" spans="1:15" s="24" customFormat="1" ht="15" customHeight="1" x14ac:dyDescent="0.25">
      <c r="A83" s="5" t="s">
        <v>129</v>
      </c>
      <c r="B83" s="16" t="s">
        <v>183</v>
      </c>
      <c r="C83" s="7" t="s">
        <v>57</v>
      </c>
      <c r="D83" s="191">
        <f>E83+G83</f>
        <v>1738</v>
      </c>
      <c r="E83" s="191">
        <v>1738</v>
      </c>
      <c r="F83" s="191"/>
      <c r="G83" s="191"/>
      <c r="H83" s="190">
        <f>I83+K83</f>
        <v>0</v>
      </c>
      <c r="I83" s="190"/>
      <c r="J83" s="190"/>
      <c r="K83" s="190"/>
      <c r="L83" s="8">
        <f>M83+O83</f>
        <v>1738</v>
      </c>
      <c r="M83" s="8">
        <f>E83+I83</f>
        <v>1738</v>
      </c>
      <c r="N83" s="8">
        <f>F83+J83</f>
        <v>0</v>
      </c>
      <c r="O83" s="8">
        <f>G83+K83</f>
        <v>0</v>
      </c>
    </row>
    <row r="84" spans="1:15" ht="15.95" customHeight="1" x14ac:dyDescent="0.25">
      <c r="A84" s="13" t="s">
        <v>130</v>
      </c>
      <c r="B84" s="1" t="s">
        <v>193</v>
      </c>
      <c r="C84" s="15"/>
      <c r="D84" s="189">
        <f>SUM(D54:D83)</f>
        <v>543655</v>
      </c>
      <c r="E84" s="189">
        <f>SUM(E54:E83)</f>
        <v>542505</v>
      </c>
      <c r="F84" s="189">
        <f>SUM(F54:F83)</f>
        <v>51796</v>
      </c>
      <c r="G84" s="189">
        <f>SUM(G54:G83)</f>
        <v>1150</v>
      </c>
      <c r="H84" s="188">
        <f>SUM(H54:H83)</f>
        <v>2840</v>
      </c>
      <c r="I84" s="188">
        <f>SUM(I54:I83)</f>
        <v>1316</v>
      </c>
      <c r="J84" s="188">
        <f>SUM(J54:J83)</f>
        <v>3278</v>
      </c>
      <c r="K84" s="188">
        <f>SUM(K54:K83)</f>
        <v>1524</v>
      </c>
      <c r="L84" s="1">
        <f>SUM(L54:L83)</f>
        <v>546495</v>
      </c>
      <c r="M84" s="1">
        <f>SUM(M54:M83)</f>
        <v>543821</v>
      </c>
      <c r="N84" s="1">
        <f>SUM(N54:N83)</f>
        <v>55074</v>
      </c>
      <c r="O84" s="1">
        <f>SUM(O54:O83)</f>
        <v>2674</v>
      </c>
    </row>
    <row r="85" spans="1:15" ht="15.95" customHeight="1" x14ac:dyDescent="0.25">
      <c r="A85" s="11" t="s">
        <v>131</v>
      </c>
      <c r="B85" s="492" t="s">
        <v>73</v>
      </c>
      <c r="C85" s="493"/>
      <c r="D85" s="493"/>
      <c r="E85" s="493"/>
      <c r="F85" s="493"/>
      <c r="G85" s="493"/>
      <c r="H85" s="493"/>
      <c r="I85" s="493"/>
      <c r="J85" s="493"/>
      <c r="K85" s="493"/>
      <c r="L85" s="493"/>
      <c r="M85" s="493"/>
      <c r="N85" s="493"/>
      <c r="O85" s="493"/>
    </row>
    <row r="86" spans="1:15" ht="15" customHeight="1" x14ac:dyDescent="0.25">
      <c r="A86" s="28" t="s">
        <v>132</v>
      </c>
      <c r="B86" s="19" t="s">
        <v>7</v>
      </c>
      <c r="C86" s="26" t="s">
        <v>32</v>
      </c>
      <c r="D86" s="191">
        <f>E86+G86</f>
        <v>754</v>
      </c>
      <c r="E86" s="191">
        <v>754</v>
      </c>
      <c r="F86" s="191"/>
      <c r="G86" s="191"/>
      <c r="H86" s="190">
        <f>I86+K86</f>
        <v>0</v>
      </c>
      <c r="I86" s="190"/>
      <c r="J86" s="190"/>
      <c r="K86" s="190"/>
      <c r="L86" s="8">
        <f>M86+O86</f>
        <v>754</v>
      </c>
      <c r="M86" s="8">
        <f>E86+I86</f>
        <v>754</v>
      </c>
      <c r="N86" s="8">
        <f>F86+J86</f>
        <v>0</v>
      </c>
      <c r="O86" s="8">
        <f>G86+K86</f>
        <v>0</v>
      </c>
    </row>
    <row r="87" spans="1:15" ht="15" customHeight="1" x14ac:dyDescent="0.25">
      <c r="A87" s="29" t="s">
        <v>133</v>
      </c>
      <c r="B87" s="19" t="s">
        <v>10</v>
      </c>
      <c r="C87" s="26" t="s">
        <v>32</v>
      </c>
      <c r="D87" s="191">
        <f>E87+G87</f>
        <v>812</v>
      </c>
      <c r="E87" s="191">
        <v>812</v>
      </c>
      <c r="F87" s="191"/>
      <c r="G87" s="191"/>
      <c r="H87" s="190">
        <f>I87+K87</f>
        <v>0</v>
      </c>
      <c r="I87" s="190"/>
      <c r="J87" s="190"/>
      <c r="K87" s="190"/>
      <c r="L87" s="8">
        <f>M87+O87</f>
        <v>812</v>
      </c>
      <c r="M87" s="8">
        <f>E87+I87</f>
        <v>812</v>
      </c>
      <c r="N87" s="8">
        <f>F87+J87</f>
        <v>0</v>
      </c>
      <c r="O87" s="8">
        <f>G87+K87</f>
        <v>0</v>
      </c>
    </row>
    <row r="88" spans="1:15" ht="15" customHeight="1" x14ac:dyDescent="0.25">
      <c r="A88" s="25" t="s">
        <v>134</v>
      </c>
      <c r="B88" s="19" t="s">
        <v>11</v>
      </c>
      <c r="C88" s="26" t="s">
        <v>32</v>
      </c>
      <c r="D88" s="191">
        <f>E88+G88</f>
        <v>1246</v>
      </c>
      <c r="E88" s="191">
        <v>1246</v>
      </c>
      <c r="F88" s="191"/>
      <c r="G88" s="191"/>
      <c r="H88" s="190">
        <f>I88+K88</f>
        <v>0</v>
      </c>
      <c r="I88" s="190"/>
      <c r="J88" s="190"/>
      <c r="K88" s="190"/>
      <c r="L88" s="8">
        <f>M88+O88</f>
        <v>1246</v>
      </c>
      <c r="M88" s="8">
        <f>E88+I88</f>
        <v>1246</v>
      </c>
      <c r="N88" s="8">
        <f>F88+J88</f>
        <v>0</v>
      </c>
      <c r="O88" s="8">
        <f>G88+K88</f>
        <v>0</v>
      </c>
    </row>
    <row r="89" spans="1:15" ht="15" customHeight="1" x14ac:dyDescent="0.25">
      <c r="A89" s="25" t="s">
        <v>135</v>
      </c>
      <c r="B89" s="19" t="s">
        <v>15</v>
      </c>
      <c r="C89" s="26" t="s">
        <v>32</v>
      </c>
      <c r="D89" s="191">
        <f>E89+G89</f>
        <v>957</v>
      </c>
      <c r="E89" s="191">
        <v>957</v>
      </c>
      <c r="F89" s="191"/>
      <c r="G89" s="191"/>
      <c r="H89" s="190">
        <f>I89+K89</f>
        <v>0</v>
      </c>
      <c r="I89" s="190"/>
      <c r="J89" s="190"/>
      <c r="K89" s="190"/>
      <c r="L89" s="8">
        <f>M89+O89</f>
        <v>957</v>
      </c>
      <c r="M89" s="8">
        <f>E89+I89</f>
        <v>957</v>
      </c>
      <c r="N89" s="8">
        <f>F89+J89</f>
        <v>0</v>
      </c>
      <c r="O89" s="8">
        <f>G89+K89</f>
        <v>0</v>
      </c>
    </row>
    <row r="90" spans="1:15" ht="15" customHeight="1" x14ac:dyDescent="0.25">
      <c r="A90" s="25" t="s">
        <v>136</v>
      </c>
      <c r="B90" s="19" t="s">
        <v>27</v>
      </c>
      <c r="C90" s="26" t="s">
        <v>32</v>
      </c>
      <c r="D90" s="191">
        <f>E90+G90</f>
        <v>12926</v>
      </c>
      <c r="E90" s="191">
        <v>12202</v>
      </c>
      <c r="F90" s="191"/>
      <c r="G90" s="191">
        <v>724</v>
      </c>
      <c r="H90" s="190">
        <f>I90+K90</f>
        <v>0</v>
      </c>
      <c r="I90" s="190">
        <v>524</v>
      </c>
      <c r="J90" s="190"/>
      <c r="K90" s="190">
        <v>-524</v>
      </c>
      <c r="L90" s="8">
        <f>M90+O90</f>
        <v>12926</v>
      </c>
      <c r="M90" s="8">
        <f>E90+I90</f>
        <v>12726</v>
      </c>
      <c r="N90" s="8">
        <f>F90+J90</f>
        <v>0</v>
      </c>
      <c r="O90" s="8">
        <f>G90+K90</f>
        <v>200</v>
      </c>
    </row>
    <row r="91" spans="1:15" ht="15" customHeight="1" x14ac:dyDescent="0.25">
      <c r="A91" s="25" t="s">
        <v>137</v>
      </c>
      <c r="B91" s="19" t="s">
        <v>63</v>
      </c>
      <c r="C91" s="26" t="s">
        <v>32</v>
      </c>
      <c r="D91" s="191">
        <f>E91+G91</f>
        <v>2688</v>
      </c>
      <c r="E91" s="191">
        <v>2688</v>
      </c>
      <c r="F91" s="191"/>
      <c r="G91" s="191"/>
      <c r="H91" s="190">
        <f>I91+K91</f>
        <v>250</v>
      </c>
      <c r="I91" s="190">
        <v>250</v>
      </c>
      <c r="J91" s="190"/>
      <c r="K91" s="190"/>
      <c r="L91" s="8">
        <f>M91+O91</f>
        <v>2938</v>
      </c>
      <c r="M91" s="8">
        <f>E91+I91</f>
        <v>2938</v>
      </c>
      <c r="N91" s="8">
        <f>F91+J91</f>
        <v>0</v>
      </c>
      <c r="O91" s="8">
        <f>G91+K91</f>
        <v>0</v>
      </c>
    </row>
    <row r="92" spans="1:15" ht="15" customHeight="1" x14ac:dyDescent="0.25">
      <c r="A92" s="25" t="s">
        <v>138</v>
      </c>
      <c r="B92" s="19" t="s">
        <v>64</v>
      </c>
      <c r="C92" s="26" t="s">
        <v>32</v>
      </c>
      <c r="D92" s="191">
        <f>E92+G92</f>
        <v>2580</v>
      </c>
      <c r="E92" s="191">
        <v>2580</v>
      </c>
      <c r="F92" s="191"/>
      <c r="G92" s="191"/>
      <c r="H92" s="190">
        <f>I92+K92</f>
        <v>0</v>
      </c>
      <c r="I92" s="190"/>
      <c r="J92" s="190"/>
      <c r="K92" s="190"/>
      <c r="L92" s="8">
        <f>M92+O92</f>
        <v>2580</v>
      </c>
      <c r="M92" s="8">
        <f>E92+I92</f>
        <v>2580</v>
      </c>
      <c r="N92" s="8">
        <f>F92+J92</f>
        <v>0</v>
      </c>
      <c r="O92" s="8">
        <f>G92+K92</f>
        <v>0</v>
      </c>
    </row>
    <row r="93" spans="1:15" ht="15" customHeight="1" x14ac:dyDescent="0.25">
      <c r="A93" s="25" t="s">
        <v>139</v>
      </c>
      <c r="B93" s="19" t="s">
        <v>499</v>
      </c>
      <c r="C93" s="26" t="s">
        <v>32</v>
      </c>
      <c r="D93" s="191">
        <f>E93+G93</f>
        <v>2359</v>
      </c>
      <c r="E93" s="191">
        <v>2359</v>
      </c>
      <c r="F93" s="191"/>
      <c r="G93" s="191"/>
      <c r="H93" s="190">
        <f>I93+K93</f>
        <v>0</v>
      </c>
      <c r="I93" s="190"/>
      <c r="J93" s="190"/>
      <c r="K93" s="190"/>
      <c r="L93" s="8">
        <f>M93+O93</f>
        <v>2359</v>
      </c>
      <c r="M93" s="8">
        <f>E93+I93</f>
        <v>2359</v>
      </c>
      <c r="N93" s="8">
        <f>F93+J93</f>
        <v>0</v>
      </c>
      <c r="O93" s="8">
        <f>G93+K93</f>
        <v>0</v>
      </c>
    </row>
    <row r="94" spans="1:15" ht="15" customHeight="1" x14ac:dyDescent="0.25">
      <c r="A94" s="25" t="s">
        <v>177</v>
      </c>
      <c r="B94" s="19" t="s">
        <v>504</v>
      </c>
      <c r="C94" s="26" t="s">
        <v>32</v>
      </c>
      <c r="D94" s="191">
        <f>E94+G94</f>
        <v>1525</v>
      </c>
      <c r="E94" s="191">
        <v>1525</v>
      </c>
      <c r="F94" s="191"/>
      <c r="G94" s="191"/>
      <c r="H94" s="190">
        <f>I94+K94</f>
        <v>0</v>
      </c>
      <c r="I94" s="190"/>
      <c r="J94" s="190"/>
      <c r="K94" s="190"/>
      <c r="L94" s="8">
        <f>M94+O94</f>
        <v>1525</v>
      </c>
      <c r="M94" s="8">
        <f>E94+I94</f>
        <v>1525</v>
      </c>
      <c r="N94" s="8">
        <f>F94+J94</f>
        <v>0</v>
      </c>
      <c r="O94" s="8">
        <f>G94+K94</f>
        <v>0</v>
      </c>
    </row>
    <row r="95" spans="1:15" ht="15" customHeight="1" x14ac:dyDescent="0.25">
      <c r="A95" s="25" t="s">
        <v>140</v>
      </c>
      <c r="B95" s="19" t="s">
        <v>74</v>
      </c>
      <c r="C95" s="26" t="s">
        <v>32</v>
      </c>
      <c r="D95" s="191">
        <f>E95+G95</f>
        <v>1515</v>
      </c>
      <c r="E95" s="191">
        <v>1515</v>
      </c>
      <c r="F95" s="191"/>
      <c r="G95" s="191"/>
      <c r="H95" s="190">
        <f>I95+K95</f>
        <v>0</v>
      </c>
      <c r="I95" s="190"/>
      <c r="J95" s="190"/>
      <c r="K95" s="190"/>
      <c r="L95" s="8">
        <f>M95+O95</f>
        <v>1515</v>
      </c>
      <c r="M95" s="8">
        <f>E95+I95</f>
        <v>1515</v>
      </c>
      <c r="N95" s="8">
        <f>F95+J95</f>
        <v>0</v>
      </c>
      <c r="O95" s="8">
        <f>G95+K95</f>
        <v>0</v>
      </c>
    </row>
    <row r="96" spans="1:15" ht="15" customHeight="1" x14ac:dyDescent="0.25">
      <c r="A96" s="25" t="s">
        <v>141</v>
      </c>
      <c r="B96" s="19" t="s">
        <v>167</v>
      </c>
      <c r="C96" s="26" t="s">
        <v>32</v>
      </c>
      <c r="D96" s="191">
        <f>E96+G96</f>
        <v>1015</v>
      </c>
      <c r="E96" s="191">
        <v>1015</v>
      </c>
      <c r="F96" s="191"/>
      <c r="G96" s="191"/>
      <c r="H96" s="190">
        <f>I96+K96</f>
        <v>100</v>
      </c>
      <c r="I96" s="190">
        <v>100</v>
      </c>
      <c r="J96" s="190"/>
      <c r="K96" s="190"/>
      <c r="L96" s="8">
        <f>M96+O96</f>
        <v>1115</v>
      </c>
      <c r="M96" s="8">
        <f>E96+I96</f>
        <v>1115</v>
      </c>
      <c r="N96" s="8">
        <f>F96+J96</f>
        <v>0</v>
      </c>
      <c r="O96" s="8">
        <f>G96+K96</f>
        <v>0</v>
      </c>
    </row>
    <row r="97" spans="1:15" ht="15" customHeight="1" x14ac:dyDescent="0.25">
      <c r="A97" s="25" t="s">
        <v>142</v>
      </c>
      <c r="B97" s="19" t="s">
        <v>30</v>
      </c>
      <c r="C97" s="26" t="s">
        <v>32</v>
      </c>
      <c r="D97" s="191">
        <f>E97+G97</f>
        <v>1325</v>
      </c>
      <c r="E97" s="191">
        <v>1325</v>
      </c>
      <c r="F97" s="191"/>
      <c r="G97" s="191"/>
      <c r="H97" s="190">
        <f>I97+K97</f>
        <v>0</v>
      </c>
      <c r="I97" s="190"/>
      <c r="J97" s="190"/>
      <c r="K97" s="190"/>
      <c r="L97" s="8">
        <f>M97+O97</f>
        <v>1325</v>
      </c>
      <c r="M97" s="8">
        <f>E97+I97</f>
        <v>1325</v>
      </c>
      <c r="N97" s="8">
        <f>F97+J97</f>
        <v>0</v>
      </c>
      <c r="O97" s="8">
        <f>G97+K97</f>
        <v>0</v>
      </c>
    </row>
    <row r="98" spans="1:15" ht="15" customHeight="1" x14ac:dyDescent="0.25">
      <c r="A98" s="25" t="s">
        <v>143</v>
      </c>
      <c r="B98" s="8" t="s">
        <v>31</v>
      </c>
      <c r="C98" s="26" t="s">
        <v>32</v>
      </c>
      <c r="D98" s="191">
        <f>E98+G98</f>
        <v>11006</v>
      </c>
      <c r="E98" s="191">
        <v>11006</v>
      </c>
      <c r="F98" s="191"/>
      <c r="G98" s="191"/>
      <c r="H98" s="190">
        <f>I98+K98</f>
        <v>250</v>
      </c>
      <c r="I98" s="190">
        <v>250</v>
      </c>
      <c r="J98" s="190"/>
      <c r="K98" s="190"/>
      <c r="L98" s="8">
        <f>M98+O98</f>
        <v>11256</v>
      </c>
      <c r="M98" s="8">
        <f>E98+I98</f>
        <v>11256</v>
      </c>
      <c r="N98" s="8">
        <f>F98+J98</f>
        <v>0</v>
      </c>
      <c r="O98" s="8">
        <f>G98+K98</f>
        <v>0</v>
      </c>
    </row>
    <row r="99" spans="1:15" ht="15" customHeight="1" x14ac:dyDescent="0.25">
      <c r="A99" s="25" t="s">
        <v>144</v>
      </c>
      <c r="B99" s="30" t="s">
        <v>71</v>
      </c>
      <c r="C99" s="26" t="s">
        <v>32</v>
      </c>
      <c r="D99" s="191">
        <f>E99+G99</f>
        <v>8688</v>
      </c>
      <c r="E99" s="191">
        <v>8688</v>
      </c>
      <c r="F99" s="191"/>
      <c r="G99" s="191"/>
      <c r="H99" s="190">
        <f>I99+K99</f>
        <v>0</v>
      </c>
      <c r="I99" s="190"/>
      <c r="J99" s="190"/>
      <c r="K99" s="190"/>
      <c r="L99" s="8">
        <f>M99+O99</f>
        <v>8688</v>
      </c>
      <c r="M99" s="8">
        <f>E99+I99</f>
        <v>8688</v>
      </c>
      <c r="N99" s="8">
        <f>F99+J99</f>
        <v>0</v>
      </c>
      <c r="O99" s="8">
        <f>G99+K99</f>
        <v>0</v>
      </c>
    </row>
    <row r="100" spans="1:15" ht="15.95" customHeight="1" x14ac:dyDescent="0.25">
      <c r="A100" s="13" t="s">
        <v>145</v>
      </c>
      <c r="B100" s="33" t="s">
        <v>195</v>
      </c>
      <c r="C100" s="157"/>
      <c r="D100" s="211">
        <f>SUM(D86:D99)</f>
        <v>49396</v>
      </c>
      <c r="E100" s="211">
        <f>SUM(E86:E99)</f>
        <v>48672</v>
      </c>
      <c r="F100" s="211">
        <f>SUM(F86:F99)</f>
        <v>0</v>
      </c>
      <c r="G100" s="211">
        <f>SUM(G86:G99)</f>
        <v>724</v>
      </c>
      <c r="H100" s="210">
        <f>SUM(H86:H99)</f>
        <v>600</v>
      </c>
      <c r="I100" s="210">
        <f>SUM(I86:I99)</f>
        <v>1124</v>
      </c>
      <c r="J100" s="210">
        <f>SUM(J86:J99)</f>
        <v>0</v>
      </c>
      <c r="K100" s="210">
        <f>SUM(K86:K99)</f>
        <v>-524</v>
      </c>
      <c r="L100" s="33">
        <f>SUM(L86:L99)</f>
        <v>49996</v>
      </c>
      <c r="M100" s="33">
        <f>SUM(M86:M99)</f>
        <v>49796</v>
      </c>
      <c r="N100" s="33">
        <f>SUM(N86:N99)</f>
        <v>0</v>
      </c>
      <c r="O100" s="33">
        <f>SUM(O86:O99)</f>
        <v>200</v>
      </c>
    </row>
    <row r="101" spans="1:15" ht="15.95" customHeight="1" x14ac:dyDescent="0.25">
      <c r="A101" s="9" t="s">
        <v>146</v>
      </c>
      <c r="B101" s="413" t="s">
        <v>75</v>
      </c>
      <c r="C101" s="413"/>
      <c r="D101" s="413"/>
      <c r="E101" s="413"/>
      <c r="F101" s="413"/>
      <c r="G101" s="413"/>
      <c r="H101" s="413"/>
      <c r="I101" s="413"/>
      <c r="J101" s="413"/>
      <c r="K101" s="413"/>
      <c r="L101" s="413"/>
      <c r="M101" s="413"/>
      <c r="N101" s="413"/>
      <c r="O101" s="413"/>
    </row>
    <row r="102" spans="1:15" ht="15" customHeight="1" x14ac:dyDescent="0.25">
      <c r="A102" s="9" t="s">
        <v>178</v>
      </c>
      <c r="B102" s="77" t="s">
        <v>58</v>
      </c>
      <c r="C102" s="76" t="s">
        <v>24</v>
      </c>
      <c r="D102" s="194">
        <f>E102+G102</f>
        <v>207772</v>
      </c>
      <c r="E102" s="193">
        <v>207772</v>
      </c>
      <c r="F102" s="193">
        <v>78497</v>
      </c>
      <c r="G102" s="193"/>
      <c r="H102" s="195">
        <f>I102+K102</f>
        <v>0</v>
      </c>
      <c r="I102" s="195"/>
      <c r="J102" s="195"/>
      <c r="K102" s="195"/>
      <c r="L102" s="77">
        <f>M102+O102</f>
        <v>207772</v>
      </c>
      <c r="M102" s="77">
        <f>E102+I102</f>
        <v>207772</v>
      </c>
      <c r="N102" s="77">
        <f>F102+J102</f>
        <v>78497</v>
      </c>
      <c r="O102" s="77">
        <f>G102+K102</f>
        <v>0</v>
      </c>
    </row>
    <row r="103" spans="1:15" ht="15" customHeight="1" x14ac:dyDescent="0.25">
      <c r="A103" s="9" t="s">
        <v>147</v>
      </c>
      <c r="B103" s="8" t="s">
        <v>59</v>
      </c>
      <c r="C103" s="7" t="s">
        <v>24</v>
      </c>
      <c r="D103" s="191">
        <f>E103+G103</f>
        <v>23086</v>
      </c>
      <c r="E103" s="191">
        <v>23086</v>
      </c>
      <c r="F103" s="191"/>
      <c r="G103" s="191"/>
      <c r="H103" s="190">
        <f>I103+K103</f>
        <v>0</v>
      </c>
      <c r="I103" s="190"/>
      <c r="J103" s="190"/>
      <c r="K103" s="190"/>
      <c r="L103" s="8">
        <f>M103+O103</f>
        <v>23086</v>
      </c>
      <c r="M103" s="8">
        <f>E103+I103</f>
        <v>23086</v>
      </c>
      <c r="N103" s="8">
        <f>F103+J103</f>
        <v>0</v>
      </c>
      <c r="O103" s="8">
        <f>G103+K103</f>
        <v>0</v>
      </c>
    </row>
    <row r="104" spans="1:15" ht="15" customHeight="1" x14ac:dyDescent="0.25">
      <c r="A104" s="9" t="s">
        <v>199</v>
      </c>
      <c r="B104" s="8" t="s">
        <v>182</v>
      </c>
      <c r="C104" s="7" t="s">
        <v>24</v>
      </c>
      <c r="D104" s="191">
        <f>E104+G104</f>
        <v>5210</v>
      </c>
      <c r="E104" s="192">
        <v>5210</v>
      </c>
      <c r="F104" s="192"/>
      <c r="G104" s="192"/>
      <c r="H104" s="190">
        <f>I104+K104</f>
        <v>2800</v>
      </c>
      <c r="I104" s="190">
        <v>2800</v>
      </c>
      <c r="J104" s="190"/>
      <c r="K104" s="190"/>
      <c r="L104" s="8">
        <f>M104+O104</f>
        <v>8010</v>
      </c>
      <c r="M104" s="8">
        <f>E104+I104</f>
        <v>8010</v>
      </c>
      <c r="N104" s="8">
        <f>F104+J104</f>
        <v>0</v>
      </c>
      <c r="O104" s="8">
        <f>G104+K104</f>
        <v>0</v>
      </c>
    </row>
    <row r="105" spans="1:15" s="24" customFormat="1" ht="16.5" customHeight="1" x14ac:dyDescent="0.25">
      <c r="A105" s="9" t="s">
        <v>200</v>
      </c>
      <c r="B105" s="8" t="s">
        <v>76</v>
      </c>
      <c r="C105" s="20" t="s">
        <v>24</v>
      </c>
      <c r="D105" s="191">
        <f>E105+G105</f>
        <v>1500</v>
      </c>
      <c r="E105" s="191">
        <v>1500</v>
      </c>
      <c r="F105" s="191"/>
      <c r="G105" s="191"/>
      <c r="H105" s="190">
        <f>I105+K105</f>
        <v>0</v>
      </c>
      <c r="I105" s="190"/>
      <c r="J105" s="190"/>
      <c r="K105" s="190"/>
      <c r="L105" s="8">
        <f>M105+O105</f>
        <v>1500</v>
      </c>
      <c r="M105" s="8">
        <f>E105+I105</f>
        <v>1500</v>
      </c>
      <c r="N105" s="8">
        <f>F105+J105</f>
        <v>0</v>
      </c>
      <c r="O105" s="8">
        <f>G105+K105</f>
        <v>0</v>
      </c>
    </row>
    <row r="106" spans="1:15" ht="15.95" customHeight="1" x14ac:dyDescent="0.25">
      <c r="A106" s="32" t="s">
        <v>201</v>
      </c>
      <c r="B106" s="147" t="s">
        <v>196</v>
      </c>
      <c r="C106" s="155"/>
      <c r="D106" s="271">
        <f>SUM(D102:D105)</f>
        <v>237568</v>
      </c>
      <c r="E106" s="271">
        <f>SUM(E102:E105)</f>
        <v>237568</v>
      </c>
      <c r="F106" s="271">
        <f>SUM(F102:F105)</f>
        <v>78497</v>
      </c>
      <c r="G106" s="271">
        <f>SUM(G102:G105)</f>
        <v>0</v>
      </c>
      <c r="H106" s="195">
        <f>SUM(H102:H105)</f>
        <v>2800</v>
      </c>
      <c r="I106" s="195">
        <f>SUM(I102:I105)</f>
        <v>2800</v>
      </c>
      <c r="J106" s="195">
        <f>SUM(J102:J105)</f>
        <v>0</v>
      </c>
      <c r="K106" s="195">
        <f>SUM(K102:K105)</f>
        <v>0</v>
      </c>
      <c r="L106" s="84">
        <f>SUM(L102:L105)</f>
        <v>240368</v>
      </c>
      <c r="M106" s="84">
        <f>SUM(M102:M105)</f>
        <v>240368</v>
      </c>
      <c r="N106" s="84">
        <f>SUM(N102:N105)</f>
        <v>78497</v>
      </c>
      <c r="O106" s="84">
        <f>SUM(O102:O105)</f>
        <v>0</v>
      </c>
    </row>
    <row r="107" spans="1:15" ht="15.95" customHeight="1" x14ac:dyDescent="0.25">
      <c r="A107" s="34" t="s">
        <v>202</v>
      </c>
      <c r="B107" s="35" t="s">
        <v>188</v>
      </c>
      <c r="C107" s="36"/>
      <c r="D107" s="187">
        <f>D36+D49+D52+D84+D100+D106</f>
        <v>990865</v>
      </c>
      <c r="E107" s="187">
        <f>E36+E49+E52+E84+E100+E106</f>
        <v>936943</v>
      </c>
      <c r="F107" s="187">
        <f>F36+F49+F52+F84+F100+F106</f>
        <v>130293</v>
      </c>
      <c r="G107" s="187">
        <f>G36+G49+G52+G84+G100+G106</f>
        <v>53922</v>
      </c>
      <c r="H107" s="186">
        <f>H36+H49+H52+H84+H100+H106</f>
        <v>6240</v>
      </c>
      <c r="I107" s="186">
        <f>I36+I49+I52+I84+I100+I106</f>
        <v>2310</v>
      </c>
      <c r="J107" s="186">
        <f>J36+J49+J52+J84+J100+J106</f>
        <v>3278</v>
      </c>
      <c r="K107" s="186">
        <f>K36+K49+K52+K84+K100+K106</f>
        <v>3930</v>
      </c>
      <c r="L107" s="37">
        <f>L36+L49+L52+L84+L100+L106</f>
        <v>997105</v>
      </c>
      <c r="M107" s="37">
        <f>M36+M49+M52+M84+M100+M106</f>
        <v>939253</v>
      </c>
      <c r="N107" s="37">
        <f>N36+N49+N52+N84+N100+N106</f>
        <v>133571</v>
      </c>
      <c r="O107" s="37">
        <f>O36+O49+O52+O84+O100+O106</f>
        <v>57852</v>
      </c>
    </row>
    <row r="108" spans="1:15" x14ac:dyDescent="0.25">
      <c r="A108" s="12"/>
      <c r="B108" s="184"/>
      <c r="C108" s="185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</row>
    <row r="109" spans="1:15" x14ac:dyDescent="0.25">
      <c r="A109" s="12"/>
      <c r="B109" s="12"/>
      <c r="C109" s="44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</row>
    <row r="110" spans="1:15" x14ac:dyDescent="0.25">
      <c r="A110" s="12"/>
      <c r="B110" s="12"/>
      <c r="C110" s="44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</row>
    <row r="111" spans="1:15" x14ac:dyDescent="0.25">
      <c r="A111" s="12"/>
      <c r="B111" s="12"/>
      <c r="C111" s="44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</row>
    <row r="112" spans="1:15" x14ac:dyDescent="0.25">
      <c r="A112" s="12"/>
      <c r="B112" s="12"/>
      <c r="C112" s="44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</row>
    <row r="113" spans="1:14" x14ac:dyDescent="0.25">
      <c r="A113" s="12"/>
      <c r="B113" s="12"/>
      <c r="C113" s="44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</row>
    <row r="114" spans="1:14" x14ac:dyDescent="0.25">
      <c r="A114" s="12"/>
      <c r="B114" s="12"/>
      <c r="C114" s="44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</row>
    <row r="115" spans="1:14" x14ac:dyDescent="0.25">
      <c r="A115" s="12"/>
      <c r="B115" s="12"/>
      <c r="C115" s="44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</row>
    <row r="116" spans="1:14" x14ac:dyDescent="0.25">
      <c r="A116" s="12"/>
      <c r="B116" s="12"/>
      <c r="C116" s="44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</row>
    <row r="117" spans="1:14" x14ac:dyDescent="0.25">
      <c r="A117" s="12"/>
      <c r="B117" s="12"/>
      <c r="C117" s="44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</row>
    <row r="118" spans="1:14" x14ac:dyDescent="0.25">
      <c r="A118" s="12"/>
      <c r="B118" s="12"/>
      <c r="C118" s="44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</row>
    <row r="119" spans="1:14" x14ac:dyDescent="0.25">
      <c r="A119" s="12"/>
      <c r="B119" s="12"/>
      <c r="C119" s="44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</row>
    <row r="120" spans="1:14" x14ac:dyDescent="0.25">
      <c r="A120" s="12"/>
      <c r="B120" s="12"/>
      <c r="C120" s="44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</row>
    <row r="121" spans="1:14" x14ac:dyDescent="0.25">
      <c r="A121" s="12"/>
      <c r="B121" s="12"/>
      <c r="C121" s="44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</row>
    <row r="122" spans="1:14" x14ac:dyDescent="0.25">
      <c r="A122" s="12"/>
      <c r="B122" s="12"/>
      <c r="C122" s="44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</row>
    <row r="123" spans="1:14" x14ac:dyDescent="0.25">
      <c r="A123" s="12"/>
      <c r="B123" s="12"/>
      <c r="C123" s="44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</row>
    <row r="124" spans="1:14" x14ac:dyDescent="0.25">
      <c r="A124" s="12"/>
      <c r="B124" s="12"/>
      <c r="C124" s="44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</row>
    <row r="125" spans="1:14" x14ac:dyDescent="0.25">
      <c r="A125" s="12"/>
      <c r="B125" s="12"/>
      <c r="C125" s="44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</row>
    <row r="126" spans="1:14" x14ac:dyDescent="0.25">
      <c r="A126" s="12"/>
      <c r="B126" s="12"/>
      <c r="C126" s="44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</row>
    <row r="127" spans="1:14" x14ac:dyDescent="0.25">
      <c r="A127" s="12"/>
      <c r="B127" s="12"/>
      <c r="C127" s="44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</row>
    <row r="128" spans="1:14" x14ac:dyDescent="0.25">
      <c r="A128" s="12"/>
      <c r="B128" s="12"/>
      <c r="C128" s="44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</row>
    <row r="129" spans="1:14" x14ac:dyDescent="0.25">
      <c r="A129" s="12"/>
      <c r="B129" s="12"/>
      <c r="C129" s="44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</row>
    <row r="130" spans="1:14" x14ac:dyDescent="0.25">
      <c r="A130" s="12"/>
      <c r="B130" s="12"/>
      <c r="C130" s="44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</row>
    <row r="131" spans="1:14" x14ac:dyDescent="0.25">
      <c r="A131" s="12"/>
      <c r="B131" s="12"/>
      <c r="C131" s="44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</row>
    <row r="132" spans="1:14" x14ac:dyDescent="0.25">
      <c r="A132" s="12"/>
      <c r="B132" s="12"/>
      <c r="C132" s="44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</row>
    <row r="133" spans="1:14" x14ac:dyDescent="0.25">
      <c r="A133" s="12"/>
      <c r="B133" s="12"/>
      <c r="C133" s="44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</row>
    <row r="134" spans="1:14" x14ac:dyDescent="0.25">
      <c r="A134" s="12"/>
      <c r="B134" s="12"/>
      <c r="C134" s="44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</row>
    <row r="135" spans="1:14" x14ac:dyDescent="0.25">
      <c r="A135" s="12"/>
      <c r="B135" s="12"/>
      <c r="C135" s="44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</row>
    <row r="136" spans="1:14" x14ac:dyDescent="0.25">
      <c r="A136" s="12"/>
      <c r="B136" s="12"/>
      <c r="C136" s="44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</row>
    <row r="137" spans="1:14" x14ac:dyDescent="0.25">
      <c r="A137" s="12"/>
      <c r="B137" s="12"/>
      <c r="C137" s="44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</row>
    <row r="138" spans="1:14" x14ac:dyDescent="0.25">
      <c r="A138" s="12"/>
      <c r="B138" s="12"/>
      <c r="C138" s="44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</row>
    <row r="139" spans="1:14" x14ac:dyDescent="0.25">
      <c r="A139" s="12"/>
      <c r="B139" s="12"/>
      <c r="C139" s="44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</row>
    <row r="140" spans="1:14" x14ac:dyDescent="0.25">
      <c r="A140" s="12"/>
      <c r="B140" s="12"/>
      <c r="C140" s="44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</row>
    <row r="141" spans="1:14" x14ac:dyDescent="0.25">
      <c r="A141" s="12"/>
      <c r="B141" s="12"/>
      <c r="C141" s="44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</row>
    <row r="142" spans="1:14" x14ac:dyDescent="0.25">
      <c r="A142" s="12"/>
      <c r="B142" s="12"/>
      <c r="C142" s="44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</row>
    <row r="143" spans="1:14" x14ac:dyDescent="0.25">
      <c r="A143" s="12"/>
      <c r="B143" s="12"/>
      <c r="C143" s="44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</row>
    <row r="144" spans="1:14" x14ac:dyDescent="0.25">
      <c r="A144" s="12"/>
      <c r="B144" s="12"/>
      <c r="C144" s="44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</row>
    <row r="145" spans="1:14" x14ac:dyDescent="0.25">
      <c r="A145" s="12"/>
      <c r="B145" s="12"/>
      <c r="C145" s="44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</row>
    <row r="146" spans="1:14" x14ac:dyDescent="0.25">
      <c r="A146" s="12"/>
      <c r="B146" s="12"/>
      <c r="C146" s="44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</row>
    <row r="147" spans="1:14" x14ac:dyDescent="0.25">
      <c r="A147" s="12"/>
      <c r="B147" s="12"/>
      <c r="C147" s="44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</row>
    <row r="148" spans="1:14" x14ac:dyDescent="0.25">
      <c r="A148" s="12"/>
      <c r="B148" s="12"/>
      <c r="C148" s="44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</row>
    <row r="149" spans="1:14" x14ac:dyDescent="0.25">
      <c r="A149" s="12"/>
      <c r="B149" s="12"/>
      <c r="C149" s="44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</row>
    <row r="150" spans="1:14" x14ac:dyDescent="0.25">
      <c r="A150" s="12"/>
      <c r="B150" s="12"/>
      <c r="C150" s="44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</row>
    <row r="151" spans="1:14" x14ac:dyDescent="0.25">
      <c r="A151" s="12"/>
      <c r="B151" s="12"/>
      <c r="C151" s="44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</row>
    <row r="152" spans="1:14" x14ac:dyDescent="0.25">
      <c r="A152" s="12"/>
      <c r="B152" s="12"/>
      <c r="C152" s="44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</row>
    <row r="153" spans="1:14" x14ac:dyDescent="0.25">
      <c r="A153" s="12"/>
      <c r="B153" s="12"/>
      <c r="C153" s="44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</row>
    <row r="154" spans="1:14" x14ac:dyDescent="0.25">
      <c r="A154" s="12"/>
      <c r="B154" s="12"/>
      <c r="C154" s="44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</row>
    <row r="155" spans="1:14" x14ac:dyDescent="0.25">
      <c r="A155" s="12"/>
      <c r="B155" s="12"/>
      <c r="C155" s="44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</row>
    <row r="156" spans="1:14" x14ac:dyDescent="0.25">
      <c r="A156" s="12"/>
      <c r="B156" s="12"/>
      <c r="C156" s="44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</row>
    <row r="157" spans="1:14" x14ac:dyDescent="0.25">
      <c r="A157" s="12"/>
      <c r="B157" s="12"/>
      <c r="C157" s="44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</row>
    <row r="158" spans="1:14" x14ac:dyDescent="0.25">
      <c r="A158" s="12"/>
      <c r="B158" s="12"/>
      <c r="C158" s="44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</row>
    <row r="159" spans="1:14" x14ac:dyDescent="0.25">
      <c r="A159" s="12"/>
      <c r="B159" s="12"/>
      <c r="C159" s="44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</row>
    <row r="160" spans="1:14" x14ac:dyDescent="0.25">
      <c r="A160" s="12"/>
      <c r="B160" s="12"/>
      <c r="C160" s="44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</row>
    <row r="161" spans="1:14" x14ac:dyDescent="0.25">
      <c r="A161" s="12"/>
      <c r="B161" s="12"/>
      <c r="C161" s="44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</row>
    <row r="162" spans="1:14" x14ac:dyDescent="0.25">
      <c r="A162" s="12"/>
      <c r="B162" s="12"/>
      <c r="C162" s="44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</row>
    <row r="163" spans="1:14" x14ac:dyDescent="0.25">
      <c r="A163" s="12"/>
      <c r="B163" s="12"/>
      <c r="C163" s="44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</row>
    <row r="164" spans="1:14" x14ac:dyDescent="0.25">
      <c r="A164" s="12"/>
      <c r="B164" s="12"/>
      <c r="C164" s="44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</row>
    <row r="165" spans="1:14" x14ac:dyDescent="0.25">
      <c r="A165" s="12"/>
      <c r="B165" s="12"/>
      <c r="C165" s="44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</row>
    <row r="166" spans="1:14" x14ac:dyDescent="0.25">
      <c r="A166" s="12"/>
      <c r="B166" s="12"/>
      <c r="C166" s="44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</row>
    <row r="167" spans="1:14" x14ac:dyDescent="0.25">
      <c r="A167" s="12"/>
      <c r="B167" s="12"/>
      <c r="C167" s="44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</row>
    <row r="168" spans="1:14" x14ac:dyDescent="0.25">
      <c r="A168" s="12"/>
      <c r="B168" s="12"/>
      <c r="C168" s="44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</row>
    <row r="169" spans="1:14" x14ac:dyDescent="0.25">
      <c r="A169" s="12"/>
      <c r="B169" s="12"/>
      <c r="C169" s="44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</row>
    <row r="170" spans="1:14" x14ac:dyDescent="0.25">
      <c r="A170" s="12"/>
      <c r="B170" s="12"/>
      <c r="C170" s="44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</row>
    <row r="171" spans="1:14" x14ac:dyDescent="0.25">
      <c r="A171" s="12"/>
      <c r="B171" s="12"/>
      <c r="C171" s="44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</row>
    <row r="172" spans="1:14" x14ac:dyDescent="0.25">
      <c r="A172" s="12"/>
      <c r="B172" s="12"/>
      <c r="C172" s="44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</row>
    <row r="173" spans="1:14" x14ac:dyDescent="0.25">
      <c r="A173" s="12"/>
      <c r="B173" s="12"/>
      <c r="C173" s="44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</row>
    <row r="174" spans="1:14" x14ac:dyDescent="0.25">
      <c r="A174" s="12"/>
      <c r="B174" s="12"/>
      <c r="C174" s="44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</row>
    <row r="175" spans="1:14" x14ac:dyDescent="0.25">
      <c r="A175" s="12"/>
      <c r="B175" s="12"/>
      <c r="C175" s="44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</row>
    <row r="176" spans="1:14" x14ac:dyDescent="0.25">
      <c r="A176" s="12"/>
      <c r="B176" s="12"/>
      <c r="C176" s="44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</row>
    <row r="177" spans="1:14" x14ac:dyDescent="0.25">
      <c r="A177" s="12"/>
      <c r="B177" s="12"/>
      <c r="C177" s="44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</row>
    <row r="178" spans="1:14" x14ac:dyDescent="0.25">
      <c r="A178" s="12"/>
      <c r="B178" s="12"/>
      <c r="C178" s="44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</row>
    <row r="179" spans="1:14" x14ac:dyDescent="0.25">
      <c r="A179" s="12"/>
      <c r="B179" s="12"/>
      <c r="C179" s="44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</row>
    <row r="180" spans="1:14" x14ac:dyDescent="0.25">
      <c r="A180" s="12"/>
      <c r="B180" s="12"/>
      <c r="C180" s="44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</row>
    <row r="181" spans="1:14" x14ac:dyDescent="0.25">
      <c r="A181" s="12"/>
      <c r="B181" s="12"/>
      <c r="C181" s="44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</row>
    <row r="182" spans="1:14" x14ac:dyDescent="0.25">
      <c r="A182" s="12"/>
      <c r="B182" s="12"/>
      <c r="C182" s="44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</row>
    <row r="183" spans="1:14" x14ac:dyDescent="0.25">
      <c r="A183" s="12"/>
      <c r="B183" s="12"/>
      <c r="C183" s="44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</row>
    <row r="184" spans="1:14" x14ac:dyDescent="0.25">
      <c r="A184" s="12"/>
      <c r="B184" s="12"/>
      <c r="C184" s="44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</row>
    <row r="185" spans="1:14" x14ac:dyDescent="0.25">
      <c r="A185" s="12"/>
      <c r="B185" s="12"/>
      <c r="C185" s="44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</row>
    <row r="186" spans="1:14" x14ac:dyDescent="0.25">
      <c r="A186" s="12"/>
      <c r="B186" s="12"/>
      <c r="C186" s="44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</row>
    <row r="187" spans="1:14" x14ac:dyDescent="0.25">
      <c r="A187" s="12"/>
      <c r="B187" s="12"/>
      <c r="C187" s="44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</row>
    <row r="188" spans="1:14" x14ac:dyDescent="0.25">
      <c r="A188" s="12"/>
      <c r="B188" s="12"/>
      <c r="C188" s="44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</row>
    <row r="189" spans="1:14" x14ac:dyDescent="0.25">
      <c r="A189" s="12"/>
      <c r="B189" s="12"/>
      <c r="C189" s="44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</row>
    <row r="190" spans="1:14" x14ac:dyDescent="0.25">
      <c r="A190" s="12"/>
      <c r="B190" s="12"/>
      <c r="C190" s="44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</row>
    <row r="191" spans="1:14" x14ac:dyDescent="0.25">
      <c r="A191" s="12"/>
      <c r="B191" s="12"/>
      <c r="C191" s="44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</row>
    <row r="192" spans="1:14" x14ac:dyDescent="0.25">
      <c r="A192" s="12"/>
      <c r="B192" s="12"/>
      <c r="C192" s="44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</row>
    <row r="193" spans="1:14" x14ac:dyDescent="0.25">
      <c r="A193" s="12"/>
      <c r="B193" s="12"/>
      <c r="C193" s="44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</row>
    <row r="194" spans="1:14" x14ac:dyDescent="0.25">
      <c r="A194" s="12"/>
      <c r="B194" s="12"/>
      <c r="C194" s="44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</row>
    <row r="195" spans="1:14" x14ac:dyDescent="0.25">
      <c r="A195" s="12"/>
      <c r="B195" s="12"/>
      <c r="C195" s="44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</row>
    <row r="196" spans="1:14" x14ac:dyDescent="0.25">
      <c r="A196" s="12"/>
      <c r="B196" s="12"/>
      <c r="C196" s="44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</row>
    <row r="197" spans="1:14" x14ac:dyDescent="0.25">
      <c r="A197" s="12"/>
      <c r="B197" s="12"/>
      <c r="C197" s="44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</row>
    <row r="198" spans="1:14" x14ac:dyDescent="0.25">
      <c r="A198" s="12"/>
      <c r="B198" s="12"/>
      <c r="C198" s="44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</row>
    <row r="199" spans="1:14" x14ac:dyDescent="0.25">
      <c r="A199" s="12"/>
      <c r="B199" s="12"/>
      <c r="C199" s="44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</row>
    <row r="200" spans="1:14" x14ac:dyDescent="0.25">
      <c r="A200" s="12"/>
      <c r="B200" s="12"/>
      <c r="C200" s="44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</row>
    <row r="201" spans="1:14" x14ac:dyDescent="0.25">
      <c r="A201" s="12"/>
      <c r="B201" s="12"/>
      <c r="C201" s="44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</row>
    <row r="202" spans="1:14" x14ac:dyDescent="0.25">
      <c r="A202" s="12"/>
      <c r="B202" s="12"/>
      <c r="C202" s="44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</row>
    <row r="203" spans="1:14" x14ac:dyDescent="0.25">
      <c r="A203" s="12"/>
      <c r="B203" s="12"/>
      <c r="C203" s="44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</row>
    <row r="204" spans="1:14" x14ac:dyDescent="0.25">
      <c r="A204" s="12"/>
      <c r="B204" s="12"/>
      <c r="C204" s="44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</row>
    <row r="205" spans="1:14" x14ac:dyDescent="0.25">
      <c r="A205" s="12"/>
      <c r="B205" s="12"/>
      <c r="C205" s="44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</row>
    <row r="206" spans="1:14" x14ac:dyDescent="0.25">
      <c r="A206" s="12"/>
      <c r="B206" s="12"/>
      <c r="C206" s="44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</row>
    <row r="207" spans="1:14" x14ac:dyDescent="0.25">
      <c r="C207" s="45"/>
    </row>
    <row r="208" spans="1:14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</sheetData>
  <mergeCells count="41">
    <mergeCell ref="P27:Q27"/>
    <mergeCell ref="B25:O25"/>
    <mergeCell ref="B37:O37"/>
    <mergeCell ref="E23:F23"/>
    <mergeCell ref="O23:O24"/>
    <mergeCell ref="H22:H24"/>
    <mergeCell ref="D22:D24"/>
    <mergeCell ref="G23:G24"/>
    <mergeCell ref="B9:O9"/>
    <mergeCell ref="B10:O10"/>
    <mergeCell ref="I22:K22"/>
    <mergeCell ref="L22:L24"/>
    <mergeCell ref="M22:O22"/>
    <mergeCell ref="B15:O15"/>
    <mergeCell ref="B16:O16"/>
    <mergeCell ref="B17:O17"/>
    <mergeCell ref="B18:O18"/>
    <mergeCell ref="A22:A24"/>
    <mergeCell ref="B22:B24"/>
    <mergeCell ref="B13:O13"/>
    <mergeCell ref="B11:O11"/>
    <mergeCell ref="B14:O14"/>
    <mergeCell ref="B12:O12"/>
    <mergeCell ref="A20:O20"/>
    <mergeCell ref="C22:C24"/>
    <mergeCell ref="B101:O101"/>
    <mergeCell ref="B50:O50"/>
    <mergeCell ref="B53:O53"/>
    <mergeCell ref="B85:O85"/>
    <mergeCell ref="E22:G22"/>
    <mergeCell ref="K23:K24"/>
    <mergeCell ref="M23:N23"/>
    <mergeCell ref="I23:J23"/>
    <mergeCell ref="B7:O7"/>
    <mergeCell ref="B8:O8"/>
    <mergeCell ref="B1:O1"/>
    <mergeCell ref="B2:O2"/>
    <mergeCell ref="B3:O3"/>
    <mergeCell ref="B4:O4"/>
    <mergeCell ref="B5:O5"/>
    <mergeCell ref="B6:O6"/>
  </mergeCells>
  <pageMargins left="1.1811023622047245" right="0.39370078740157483" top="0.78740157480314965" bottom="0.7086614173228347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 (2)</vt:lpstr>
      <vt:lpstr>3 pr._asignavimų suvestinė</vt:lpstr>
      <vt:lpstr>4 pr._savarankiškos f-jos (2)</vt:lpstr>
      <vt:lpstr>5 pr._valstybinės f-jos</vt:lpstr>
      <vt:lpstr>6 pr._mokinio krepšelis</vt:lpstr>
      <vt:lpstr>7 pr._kita dotacija (2)</vt:lpstr>
      <vt:lpstr>8 pr._aplinkos apsaugos s.  (2</vt:lpstr>
      <vt:lpstr>9 pr._įstaigų pajamos (2)</vt:lpstr>
      <vt:lpstr>10 pr._skolintos lėšos (2)</vt:lpstr>
      <vt:lpstr>11 pr._apyvartinės lėšos</vt:lpstr>
      <vt:lpstr>12 pr._suvestinė pagal prog (2</vt:lpstr>
      <vt:lpstr>'1 pr._pajamos'!Print_Titles</vt:lpstr>
      <vt:lpstr>'2 pr._pajamos pagal rūšis (2)'!Print_Titles</vt:lpstr>
      <vt:lpstr>'3 pr._asignavimų suvestinė'!Print_Titles</vt:lpstr>
      <vt:lpstr>'4 pr._savarankiškos f-jos (2)'!Print_Titles</vt:lpstr>
      <vt:lpstr>'7 pr._kita dotacija (2)'!Print_Titles</vt:lpstr>
      <vt:lpstr>'9 pr._įstaigų pajamos (2)'!Print_Titles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RUZGYTĖ Eglė</cp:lastModifiedBy>
  <cp:lastPrinted>2015-01-28T06:56:51Z</cp:lastPrinted>
  <dcterms:created xsi:type="dcterms:W3CDTF">2007-01-10T08:42:24Z</dcterms:created>
  <dcterms:modified xsi:type="dcterms:W3CDTF">2016-05-19T11:29:19Z</dcterms:modified>
</cp:coreProperties>
</file>