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firstSheet="3" activeTab="11"/>
  </bookViews>
  <sheets>
    <sheet name="1 pr._pajamos" sheetId="34" r:id="rId1"/>
    <sheet name="2 pr._pajamos pagal rūšis (2)" sheetId="35" r:id="rId2"/>
    <sheet name="3 pr._asignavimų suvestinė" sheetId="36" r:id="rId3"/>
    <sheet name="4 pr._savarankiškos f-jos (2)" sheetId="37" r:id="rId4"/>
    <sheet name="5 pr._valstybinės f-jos (2)" sheetId="38" r:id="rId5"/>
    <sheet name="6 pr._mokinio krepšelis (2)" sheetId="39" r:id="rId6"/>
    <sheet name="7 pr._kita dotacija (2)" sheetId="40" r:id="rId7"/>
    <sheet name="8 pr._aplinkos apsaugos s. p." sheetId="6" r:id="rId8"/>
    <sheet name="9 pr._įstaigų pajamos (2)" sheetId="41" r:id="rId9"/>
    <sheet name="10 pr._skolintos lėšos (2)" sheetId="32" r:id="rId10"/>
    <sheet name="11 pr._apyvartinės lėšos (2)" sheetId="21" r:id="rId11"/>
    <sheet name="12 pr._suvestinė pagal progr." sheetId="42" r:id="rId12"/>
  </sheets>
  <externalReferences>
    <externalReference r:id="rId13"/>
  </externalReferences>
  <definedNames>
    <definedName name="_xlnm.Print_Titles" localSheetId="0">'1 pr._pajamos'!$16:$16</definedName>
    <definedName name="_xlnm.Print_Titles" localSheetId="10">'11 pr._apyvartinės lėšos (2)'!$10:$12</definedName>
    <definedName name="_xlnm.Print_Titles" localSheetId="1">'2 pr._pajamos pagal rūšis (2)'!$14:$16</definedName>
    <definedName name="_xlnm.Print_Titles" localSheetId="2">'3 pr._asignavimų suvestinė'!$16:$18</definedName>
    <definedName name="_xlnm.Print_Titles" localSheetId="3">'4 pr._savarankiškos f-jos (2)'!$14:$16</definedName>
    <definedName name="_xlnm.Print_Titles" localSheetId="6">'7 pr._kita dotacija (2)'!$14:$16</definedName>
    <definedName name="_xlnm.Print_Titles" localSheetId="8">'9 pr._įstaigų pajamos (2)'!$14:$16</definedName>
  </definedNames>
  <calcPr calcId="145621"/>
</workbook>
</file>

<file path=xl/calcChain.xml><?xml version="1.0" encoding="utf-8"?>
<calcChain xmlns="http://schemas.openxmlformats.org/spreadsheetml/2006/main">
  <c r="Q26" i="42" l="1"/>
  <c r="Q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Q24" i="42"/>
  <c r="N24" i="42"/>
  <c r="M24" i="42"/>
  <c r="L24" i="42"/>
  <c r="K24" i="42"/>
  <c r="J24" i="42"/>
  <c r="I24" i="42"/>
  <c r="H24" i="42"/>
  <c r="G24" i="42"/>
  <c r="F24" i="42"/>
  <c r="E24" i="42"/>
  <c r="D24" i="42"/>
  <c r="C24" i="42" s="1"/>
  <c r="Q23" i="42"/>
  <c r="J23" i="42"/>
  <c r="G23" i="42" s="1"/>
  <c r="I23" i="42"/>
  <c r="H23" i="42"/>
  <c r="F23" i="42"/>
  <c r="C23" i="42" s="1"/>
  <c r="E23" i="42"/>
  <c r="M23" i="42" s="1"/>
  <c r="D23" i="42"/>
  <c r="L23" i="42" s="1"/>
  <c r="Q22" i="42"/>
  <c r="N22" i="42"/>
  <c r="M22" i="42"/>
  <c r="L22" i="42"/>
  <c r="K22" i="42"/>
  <c r="J22" i="42"/>
  <c r="J26" i="42" s="1"/>
  <c r="I22" i="42"/>
  <c r="H22" i="42"/>
  <c r="G22" i="42"/>
  <c r="F22" i="42"/>
  <c r="C22" i="42" s="1"/>
  <c r="E22" i="42"/>
  <c r="D22" i="42"/>
  <c r="Q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Q20" i="42"/>
  <c r="N20" i="42"/>
  <c r="M20" i="42"/>
  <c r="L20" i="42"/>
  <c r="K20" i="42"/>
  <c r="J20" i="42"/>
  <c r="I20" i="42"/>
  <c r="H20" i="42"/>
  <c r="H26" i="42" s="1"/>
  <c r="G20" i="42"/>
  <c r="F20" i="42"/>
  <c r="E20" i="42"/>
  <c r="D20" i="42"/>
  <c r="C20" i="42" s="1"/>
  <c r="Q19" i="42"/>
  <c r="J19" i="42"/>
  <c r="G19" i="42" s="1"/>
  <c r="G26" i="42" s="1"/>
  <c r="I19" i="42"/>
  <c r="I26" i="42" s="1"/>
  <c r="H19" i="42"/>
  <c r="F19" i="42"/>
  <c r="C19" i="42" s="1"/>
  <c r="C26" i="42" s="1"/>
  <c r="E19" i="42"/>
  <c r="E26" i="42" s="1"/>
  <c r="D19" i="42"/>
  <c r="L19" i="42" s="1"/>
  <c r="Q18" i="42"/>
  <c r="Q17" i="42"/>
  <c r="Q27" i="42" s="1"/>
  <c r="D18" i="41"/>
  <c r="H18" i="41"/>
  <c r="M18" i="41"/>
  <c r="M28" i="41" s="1"/>
  <c r="M96" i="41" s="1"/>
  <c r="N18" i="41"/>
  <c r="O18" i="41"/>
  <c r="D19" i="41"/>
  <c r="D28" i="41" s="1"/>
  <c r="H19" i="41"/>
  <c r="H28" i="41" s="1"/>
  <c r="M19" i="41"/>
  <c r="N19" i="41"/>
  <c r="O19" i="41"/>
  <c r="L19" i="41" s="1"/>
  <c r="D20" i="41"/>
  <c r="H20" i="41"/>
  <c r="M20" i="41"/>
  <c r="L20" i="41" s="1"/>
  <c r="N20" i="41"/>
  <c r="O20" i="41"/>
  <c r="D21" i="41"/>
  <c r="H21" i="41"/>
  <c r="M21" i="41"/>
  <c r="L21" i="41" s="1"/>
  <c r="N21" i="41"/>
  <c r="N28" i="41" s="1"/>
  <c r="N96" i="41" s="1"/>
  <c r="O21" i="41"/>
  <c r="D22" i="41"/>
  <c r="H22" i="41"/>
  <c r="L22" i="41"/>
  <c r="M22" i="41"/>
  <c r="N22" i="41"/>
  <c r="O22" i="41"/>
  <c r="D23" i="41"/>
  <c r="H23" i="41"/>
  <c r="M23" i="41"/>
  <c r="L23" i="41" s="1"/>
  <c r="N23" i="41"/>
  <c r="O23" i="41"/>
  <c r="D24" i="41"/>
  <c r="H24" i="41"/>
  <c r="L24" i="41"/>
  <c r="M24" i="41"/>
  <c r="N24" i="41"/>
  <c r="O24" i="41"/>
  <c r="D25" i="41"/>
  <c r="H25" i="41"/>
  <c r="M25" i="41"/>
  <c r="L25" i="41" s="1"/>
  <c r="N25" i="41"/>
  <c r="O25" i="41"/>
  <c r="D26" i="41"/>
  <c r="H26" i="41"/>
  <c r="M26" i="41"/>
  <c r="N26" i="41"/>
  <c r="O26" i="41"/>
  <c r="L26" i="41" s="1"/>
  <c r="D27" i="41"/>
  <c r="H27" i="41"/>
  <c r="L27" i="41"/>
  <c r="M27" i="41"/>
  <c r="N27" i="41"/>
  <c r="O27" i="41"/>
  <c r="E28" i="41"/>
  <c r="F28" i="41"/>
  <c r="F96" i="41" s="1"/>
  <c r="G28" i="41"/>
  <c r="G96" i="41" s="1"/>
  <c r="I28" i="41"/>
  <c r="J28" i="41"/>
  <c r="J96" i="41" s="1"/>
  <c r="K28" i="41"/>
  <c r="K96" i="41" s="1"/>
  <c r="O28" i="41"/>
  <c r="D30" i="41"/>
  <c r="H30" i="41"/>
  <c r="H41" i="41" s="1"/>
  <c r="M30" i="41"/>
  <c r="N30" i="41"/>
  <c r="N41" i="41" s="1"/>
  <c r="O30" i="41"/>
  <c r="L30" i="41" s="1"/>
  <c r="D31" i="41"/>
  <c r="H31" i="41"/>
  <c r="L31" i="41"/>
  <c r="M31" i="41"/>
  <c r="N31" i="41"/>
  <c r="O31" i="41"/>
  <c r="D32" i="41"/>
  <c r="D41" i="41" s="1"/>
  <c r="H32" i="41"/>
  <c r="M32" i="41"/>
  <c r="L32" i="41" s="1"/>
  <c r="N32" i="41"/>
  <c r="O32" i="41"/>
  <c r="D33" i="41"/>
  <c r="H33" i="41"/>
  <c r="M33" i="41"/>
  <c r="N33" i="41"/>
  <c r="O33" i="41"/>
  <c r="L33" i="41" s="1"/>
  <c r="D34" i="41"/>
  <c r="H34" i="41"/>
  <c r="M34" i="41"/>
  <c r="L34" i="41" s="1"/>
  <c r="N34" i="41"/>
  <c r="O34" i="41"/>
  <c r="D35" i="41"/>
  <c r="H35" i="41"/>
  <c r="M35" i="41"/>
  <c r="N35" i="41"/>
  <c r="O35" i="41"/>
  <c r="L35" i="41" s="1"/>
  <c r="D36" i="41"/>
  <c r="H36" i="41"/>
  <c r="M36" i="41"/>
  <c r="L36" i="41" s="1"/>
  <c r="N36" i="41"/>
  <c r="O36" i="41"/>
  <c r="D37" i="41"/>
  <c r="H37" i="41"/>
  <c r="M37" i="41"/>
  <c r="N37" i="41"/>
  <c r="O37" i="41"/>
  <c r="L37" i="41" s="1"/>
  <c r="D38" i="41"/>
  <c r="H38" i="41"/>
  <c r="M38" i="41"/>
  <c r="L38" i="41" s="1"/>
  <c r="N38" i="41"/>
  <c r="O38" i="41"/>
  <c r="D39" i="41"/>
  <c r="H39" i="41"/>
  <c r="M39" i="41"/>
  <c r="N39" i="41"/>
  <c r="O39" i="41"/>
  <c r="L39" i="41" s="1"/>
  <c r="D40" i="41"/>
  <c r="H40" i="41"/>
  <c r="M40" i="41"/>
  <c r="L40" i="41" s="1"/>
  <c r="N40" i="41"/>
  <c r="O40" i="41"/>
  <c r="E41" i="41"/>
  <c r="F41" i="41"/>
  <c r="G41" i="41"/>
  <c r="I41" i="41"/>
  <c r="J41" i="41"/>
  <c r="K41" i="41"/>
  <c r="M41" i="41"/>
  <c r="D43" i="41"/>
  <c r="D44" i="41" s="1"/>
  <c r="H43" i="41"/>
  <c r="H44" i="41" s="1"/>
  <c r="M43" i="41"/>
  <c r="N43" i="41"/>
  <c r="O43" i="41"/>
  <c r="L43" i="41" s="1"/>
  <c r="E44" i="41"/>
  <c r="F44" i="41"/>
  <c r="G44" i="41"/>
  <c r="I44" i="41"/>
  <c r="J44" i="41"/>
  <c r="K44" i="41"/>
  <c r="M44" i="41"/>
  <c r="N44" i="41"/>
  <c r="O44" i="41"/>
  <c r="D46" i="41"/>
  <c r="H46" i="41"/>
  <c r="M46" i="41"/>
  <c r="L46" i="41" s="1"/>
  <c r="N46" i="41"/>
  <c r="O46" i="41"/>
  <c r="D47" i="41"/>
  <c r="H47" i="41"/>
  <c r="H73" i="41" s="1"/>
  <c r="M47" i="41"/>
  <c r="N47" i="41"/>
  <c r="N73" i="41" s="1"/>
  <c r="O47" i="41"/>
  <c r="L47" i="41" s="1"/>
  <c r="D48" i="41"/>
  <c r="H48" i="41"/>
  <c r="M48" i="41"/>
  <c r="L48" i="41" s="1"/>
  <c r="N48" i="41"/>
  <c r="O48" i="41"/>
  <c r="D49" i="41"/>
  <c r="H49" i="41"/>
  <c r="M49" i="41"/>
  <c r="N49" i="41"/>
  <c r="O49" i="41"/>
  <c r="L49" i="41" s="1"/>
  <c r="D50" i="41"/>
  <c r="H50" i="41"/>
  <c r="M50" i="41"/>
  <c r="L50" i="41" s="1"/>
  <c r="N50" i="41"/>
  <c r="O50" i="41"/>
  <c r="D51" i="41"/>
  <c r="H51" i="41"/>
  <c r="M51" i="41"/>
  <c r="N51" i="41"/>
  <c r="O51" i="41"/>
  <c r="L51" i="41" s="1"/>
  <c r="D52" i="41"/>
  <c r="H52" i="41"/>
  <c r="M52" i="41"/>
  <c r="L52" i="41" s="1"/>
  <c r="N52" i="41"/>
  <c r="O52" i="41"/>
  <c r="D53" i="41"/>
  <c r="H53" i="41"/>
  <c r="M53" i="41"/>
  <c r="N53" i="41"/>
  <c r="O53" i="41"/>
  <c r="L53" i="41" s="1"/>
  <c r="D54" i="41"/>
  <c r="H54" i="41"/>
  <c r="M54" i="41"/>
  <c r="L54" i="41" s="1"/>
  <c r="N54" i="41"/>
  <c r="O54" i="41"/>
  <c r="D55" i="41"/>
  <c r="H55" i="41"/>
  <c r="M55" i="41"/>
  <c r="N55" i="41"/>
  <c r="O55" i="41"/>
  <c r="L55" i="41" s="1"/>
  <c r="D56" i="41"/>
  <c r="H56" i="41"/>
  <c r="M56" i="41"/>
  <c r="L56" i="41" s="1"/>
  <c r="N56" i="41"/>
  <c r="O56" i="41"/>
  <c r="D57" i="41"/>
  <c r="H57" i="41"/>
  <c r="M57" i="41"/>
  <c r="N57" i="41"/>
  <c r="O57" i="41"/>
  <c r="L57" i="41" s="1"/>
  <c r="D58" i="41"/>
  <c r="H58" i="41"/>
  <c r="M58" i="41"/>
  <c r="L58" i="41" s="1"/>
  <c r="N58" i="41"/>
  <c r="O58" i="41"/>
  <c r="D59" i="41"/>
  <c r="H59" i="41"/>
  <c r="M59" i="41"/>
  <c r="N59" i="41"/>
  <c r="O59" i="41"/>
  <c r="L59" i="41" s="1"/>
  <c r="D60" i="41"/>
  <c r="H60" i="41"/>
  <c r="M60" i="41"/>
  <c r="L60" i="41" s="1"/>
  <c r="N60" i="41"/>
  <c r="O60" i="41"/>
  <c r="D61" i="41"/>
  <c r="H61" i="41"/>
  <c r="G60" i="36" s="1"/>
  <c r="M61" i="41"/>
  <c r="N61" i="41"/>
  <c r="O61" i="41"/>
  <c r="L61" i="41" s="1"/>
  <c r="D62" i="41"/>
  <c r="H62" i="41"/>
  <c r="M62" i="41"/>
  <c r="L62" i="41" s="1"/>
  <c r="N62" i="41"/>
  <c r="O62" i="41"/>
  <c r="D63" i="41"/>
  <c r="H63" i="41"/>
  <c r="M63" i="41"/>
  <c r="N63" i="41"/>
  <c r="O63" i="41"/>
  <c r="L63" i="41" s="1"/>
  <c r="D64" i="41"/>
  <c r="H64" i="41"/>
  <c r="M64" i="41"/>
  <c r="L64" i="41" s="1"/>
  <c r="N64" i="41"/>
  <c r="O64" i="41"/>
  <c r="D65" i="41"/>
  <c r="H65" i="41"/>
  <c r="G64" i="36" s="1"/>
  <c r="M65" i="41"/>
  <c r="N65" i="41"/>
  <c r="O65" i="41"/>
  <c r="L65" i="41" s="1"/>
  <c r="D66" i="41"/>
  <c r="H66" i="41"/>
  <c r="M66" i="41"/>
  <c r="L66" i="41" s="1"/>
  <c r="N66" i="41"/>
  <c r="O66" i="41"/>
  <c r="D67" i="41"/>
  <c r="H67" i="41"/>
  <c r="M67" i="41"/>
  <c r="N67" i="41"/>
  <c r="O67" i="41"/>
  <c r="L67" i="41" s="1"/>
  <c r="D68" i="41"/>
  <c r="H68" i="41"/>
  <c r="M68" i="41"/>
  <c r="L68" i="41" s="1"/>
  <c r="N68" i="41"/>
  <c r="O68" i="41"/>
  <c r="D69" i="41"/>
  <c r="H69" i="41"/>
  <c r="G68" i="36" s="1"/>
  <c r="M69" i="41"/>
  <c r="N69" i="41"/>
  <c r="O69" i="41"/>
  <c r="L69" i="41" s="1"/>
  <c r="D70" i="41"/>
  <c r="H70" i="41"/>
  <c r="M70" i="41"/>
  <c r="L70" i="41" s="1"/>
  <c r="N70" i="41"/>
  <c r="O70" i="41"/>
  <c r="D71" i="41"/>
  <c r="H71" i="41"/>
  <c r="M71" i="41"/>
  <c r="N71" i="41"/>
  <c r="O71" i="41"/>
  <c r="L71" i="41" s="1"/>
  <c r="D72" i="41"/>
  <c r="H72" i="41"/>
  <c r="M72" i="41"/>
  <c r="L72" i="41" s="1"/>
  <c r="N72" i="41"/>
  <c r="O72" i="41"/>
  <c r="D73" i="41"/>
  <c r="E73" i="41"/>
  <c r="F73" i="41"/>
  <c r="G73" i="41"/>
  <c r="I73" i="41"/>
  <c r="J73" i="41"/>
  <c r="K73" i="41"/>
  <c r="M73" i="41"/>
  <c r="D75" i="41"/>
  <c r="H75" i="41"/>
  <c r="H89" i="41" s="1"/>
  <c r="M75" i="41"/>
  <c r="N75" i="41"/>
  <c r="N89" i="41" s="1"/>
  <c r="O75" i="41"/>
  <c r="L75" i="41" s="1"/>
  <c r="D76" i="41"/>
  <c r="H76" i="41"/>
  <c r="M76" i="41"/>
  <c r="L76" i="41" s="1"/>
  <c r="N76" i="41"/>
  <c r="O76" i="41"/>
  <c r="D77" i="41"/>
  <c r="H77" i="41"/>
  <c r="M77" i="41"/>
  <c r="N77" i="41"/>
  <c r="O77" i="41"/>
  <c r="L77" i="41" s="1"/>
  <c r="D78" i="41"/>
  <c r="H78" i="41"/>
  <c r="M78" i="41"/>
  <c r="L78" i="41" s="1"/>
  <c r="N78" i="41"/>
  <c r="O78" i="41"/>
  <c r="D79" i="41"/>
  <c r="H79" i="41"/>
  <c r="G72" i="36" s="1"/>
  <c r="M79" i="41"/>
  <c r="N79" i="41"/>
  <c r="O79" i="41"/>
  <c r="L79" i="41" s="1"/>
  <c r="D80" i="41"/>
  <c r="H80" i="41"/>
  <c r="M80" i="41"/>
  <c r="L80" i="41" s="1"/>
  <c r="N80" i="41"/>
  <c r="O80" i="41"/>
  <c r="D81" i="41"/>
  <c r="H81" i="41"/>
  <c r="G75" i="36" s="1"/>
  <c r="M81" i="41"/>
  <c r="N81" i="41"/>
  <c r="O81" i="41"/>
  <c r="L81" i="41" s="1"/>
  <c r="D82" i="41"/>
  <c r="H82" i="41"/>
  <c r="M82" i="41"/>
  <c r="L82" i="41" s="1"/>
  <c r="N82" i="41"/>
  <c r="O82" i="41"/>
  <c r="D83" i="41"/>
  <c r="H83" i="41"/>
  <c r="M83" i="41"/>
  <c r="N83" i="41"/>
  <c r="O83" i="41"/>
  <c r="L83" i="41" s="1"/>
  <c r="D84" i="41"/>
  <c r="H84" i="41"/>
  <c r="M84" i="41"/>
  <c r="L84" i="41" s="1"/>
  <c r="N84" i="41"/>
  <c r="O84" i="41"/>
  <c r="D85" i="41"/>
  <c r="H85" i="41"/>
  <c r="M85" i="41"/>
  <c r="N85" i="41"/>
  <c r="O85" i="41"/>
  <c r="L85" i="41" s="1"/>
  <c r="D86" i="41"/>
  <c r="H86" i="41"/>
  <c r="M86" i="41"/>
  <c r="L86" i="41" s="1"/>
  <c r="N86" i="41"/>
  <c r="O86" i="41"/>
  <c r="D87" i="41"/>
  <c r="H87" i="41"/>
  <c r="M87" i="41"/>
  <c r="N87" i="41"/>
  <c r="O87" i="41"/>
  <c r="L87" i="41" s="1"/>
  <c r="D88" i="41"/>
  <c r="H88" i="41"/>
  <c r="M88" i="41"/>
  <c r="L88" i="41" s="1"/>
  <c r="N88" i="41"/>
  <c r="O88" i="41"/>
  <c r="D89" i="41"/>
  <c r="E89" i="41"/>
  <c r="F89" i="41"/>
  <c r="G89" i="41"/>
  <c r="I89" i="41"/>
  <c r="J89" i="41"/>
  <c r="K89" i="41"/>
  <c r="M89" i="41"/>
  <c r="D91" i="41"/>
  <c r="H91" i="41"/>
  <c r="H95" i="41" s="1"/>
  <c r="M91" i="41"/>
  <c r="N91" i="41"/>
  <c r="N95" i="41" s="1"/>
  <c r="O91" i="41"/>
  <c r="L91" i="41" s="1"/>
  <c r="D92" i="41"/>
  <c r="H92" i="41"/>
  <c r="M92" i="41"/>
  <c r="L92" i="41" s="1"/>
  <c r="N92" i="41"/>
  <c r="O92" i="41"/>
  <c r="D93" i="41"/>
  <c r="H93" i="41"/>
  <c r="M93" i="41"/>
  <c r="N93" i="41"/>
  <c r="O93" i="41"/>
  <c r="L93" i="41" s="1"/>
  <c r="D94" i="41"/>
  <c r="H94" i="41"/>
  <c r="M94" i="41"/>
  <c r="L94" i="41" s="1"/>
  <c r="N94" i="41"/>
  <c r="O94" i="41"/>
  <c r="D95" i="41"/>
  <c r="E95" i="41"/>
  <c r="F95" i="41"/>
  <c r="G95" i="41"/>
  <c r="I95" i="41"/>
  <c r="J95" i="41"/>
  <c r="K95" i="41"/>
  <c r="M95" i="41"/>
  <c r="E96" i="41"/>
  <c r="I96" i="41"/>
  <c r="D18" i="40"/>
  <c r="E18" i="40"/>
  <c r="F18" i="40"/>
  <c r="G18" i="40"/>
  <c r="O18" i="40" s="1"/>
  <c r="H18" i="40"/>
  <c r="H63" i="40" s="1"/>
  <c r="I18" i="40"/>
  <c r="J18" i="40"/>
  <c r="K18" i="40"/>
  <c r="M18" i="40"/>
  <c r="N18" i="40"/>
  <c r="D19" i="40"/>
  <c r="H19" i="40"/>
  <c r="M19" i="40"/>
  <c r="L19" i="40" s="1"/>
  <c r="R23" i="40" s="1"/>
  <c r="N19" i="40"/>
  <c r="O19" i="40"/>
  <c r="D20" i="40"/>
  <c r="H20" i="40"/>
  <c r="L20" i="40"/>
  <c r="R24" i="40" s="1"/>
  <c r="M20" i="40"/>
  <c r="N20" i="40"/>
  <c r="O20" i="40"/>
  <c r="D21" i="40"/>
  <c r="E21" i="40"/>
  <c r="F21" i="40"/>
  <c r="G21" i="40"/>
  <c r="H21" i="40"/>
  <c r="I21" i="40"/>
  <c r="J21" i="40"/>
  <c r="K21" i="40"/>
  <c r="M21" i="40"/>
  <c r="N21" i="40"/>
  <c r="D23" i="40"/>
  <c r="H23" i="40"/>
  <c r="M23" i="40"/>
  <c r="M25" i="40" s="1"/>
  <c r="N23" i="40"/>
  <c r="N62" i="40" s="1"/>
  <c r="O23" i="40"/>
  <c r="D25" i="40"/>
  <c r="E25" i="40"/>
  <c r="F25" i="40"/>
  <c r="G25" i="40"/>
  <c r="H25" i="40"/>
  <c r="I25" i="40"/>
  <c r="J25" i="40"/>
  <c r="K25" i="40"/>
  <c r="O25" i="40"/>
  <c r="D27" i="40"/>
  <c r="H27" i="40"/>
  <c r="M27" i="40"/>
  <c r="M49" i="40" s="1"/>
  <c r="N27" i="40"/>
  <c r="O27" i="40"/>
  <c r="D29" i="40"/>
  <c r="H29" i="40"/>
  <c r="M29" i="40"/>
  <c r="M65" i="40" s="1"/>
  <c r="N29" i="40"/>
  <c r="O29" i="40"/>
  <c r="H30" i="40"/>
  <c r="D31" i="40"/>
  <c r="H31" i="40"/>
  <c r="H65" i="40" s="1"/>
  <c r="L31" i="40"/>
  <c r="M31" i="40"/>
  <c r="N31" i="40"/>
  <c r="O31" i="40"/>
  <c r="H32" i="40"/>
  <c r="D33" i="40"/>
  <c r="H33" i="40"/>
  <c r="L33" i="40"/>
  <c r="M33" i="40"/>
  <c r="N33" i="40"/>
  <c r="O33" i="40"/>
  <c r="H34" i="40"/>
  <c r="D35" i="40"/>
  <c r="H35" i="40"/>
  <c r="M35" i="40"/>
  <c r="L35" i="40" s="1"/>
  <c r="N35" i="40"/>
  <c r="O35" i="40"/>
  <c r="H36" i="40"/>
  <c r="D37" i="40"/>
  <c r="H37" i="40"/>
  <c r="M37" i="40"/>
  <c r="L37" i="40" s="1"/>
  <c r="N37" i="40"/>
  <c r="N65" i="40" s="1"/>
  <c r="O37" i="40"/>
  <c r="H38" i="40"/>
  <c r="D39" i="40"/>
  <c r="H39" i="40"/>
  <c r="G44" i="36" s="1"/>
  <c r="M39" i="40"/>
  <c r="N39" i="40"/>
  <c r="O39" i="40"/>
  <c r="L39" i="40" s="1"/>
  <c r="H40" i="40"/>
  <c r="D41" i="40"/>
  <c r="H41" i="40"/>
  <c r="G45" i="36" s="1"/>
  <c r="L41" i="40"/>
  <c r="M41" i="40"/>
  <c r="N41" i="40"/>
  <c r="O41" i="40"/>
  <c r="H42" i="40"/>
  <c r="D43" i="40"/>
  <c r="H43" i="40"/>
  <c r="M43" i="40"/>
  <c r="L43" i="40" s="1"/>
  <c r="N43" i="40"/>
  <c r="O43" i="40"/>
  <c r="H44" i="40"/>
  <c r="D45" i="40"/>
  <c r="G45" i="40"/>
  <c r="H45" i="40"/>
  <c r="M45" i="40"/>
  <c r="M64" i="40" s="1"/>
  <c r="N45" i="40"/>
  <c r="O45" i="40"/>
  <c r="G47" i="40"/>
  <c r="O47" i="40" s="1"/>
  <c r="O64" i="40" s="1"/>
  <c r="H47" i="40"/>
  <c r="M47" i="40"/>
  <c r="N47" i="40"/>
  <c r="N64" i="40" s="1"/>
  <c r="E49" i="40"/>
  <c r="F49" i="40"/>
  <c r="I49" i="40"/>
  <c r="J49" i="40"/>
  <c r="K49" i="40"/>
  <c r="N49" i="40"/>
  <c r="D51" i="40"/>
  <c r="H51" i="40"/>
  <c r="H62" i="40" s="1"/>
  <c r="L51" i="40"/>
  <c r="R27" i="40" s="1"/>
  <c r="M51" i="40"/>
  <c r="N51" i="40"/>
  <c r="O51" i="40"/>
  <c r="D53" i="40"/>
  <c r="E53" i="40"/>
  <c r="F53" i="40"/>
  <c r="G53" i="40"/>
  <c r="H53" i="40"/>
  <c r="I53" i="40"/>
  <c r="J53" i="40"/>
  <c r="K53" i="40"/>
  <c r="L53" i="40"/>
  <c r="M53" i="40"/>
  <c r="N53" i="40"/>
  <c r="O53" i="40"/>
  <c r="D55" i="40"/>
  <c r="H55" i="40"/>
  <c r="M55" i="40"/>
  <c r="L55" i="40" s="1"/>
  <c r="N55" i="40"/>
  <c r="N59" i="40" s="1"/>
  <c r="O55" i="40"/>
  <c r="G57" i="40"/>
  <c r="D57" i="40" s="1"/>
  <c r="D59" i="40" s="1"/>
  <c r="H57" i="40"/>
  <c r="H59" i="40" s="1"/>
  <c r="M57" i="40"/>
  <c r="N57" i="40"/>
  <c r="O57" i="40"/>
  <c r="L57" i="40" s="1"/>
  <c r="E59" i="40"/>
  <c r="F59" i="40"/>
  <c r="G59" i="40"/>
  <c r="I59" i="40"/>
  <c r="J59" i="40"/>
  <c r="K59" i="40"/>
  <c r="O59" i="40"/>
  <c r="E62" i="40"/>
  <c r="D62" i="40" s="1"/>
  <c r="D60" i="40" s="1"/>
  <c r="F62" i="40"/>
  <c r="F60" i="40" s="1"/>
  <c r="G62" i="40"/>
  <c r="G60" i="40" s="1"/>
  <c r="I62" i="40"/>
  <c r="I60" i="40" s="1"/>
  <c r="J62" i="40"/>
  <c r="J60" i="40" s="1"/>
  <c r="K62" i="40"/>
  <c r="K60" i="40" s="1"/>
  <c r="O62" i="40"/>
  <c r="E63" i="40"/>
  <c r="D63" i="40" s="1"/>
  <c r="F63" i="40"/>
  <c r="G63" i="40"/>
  <c r="I63" i="40"/>
  <c r="J63" i="40"/>
  <c r="K63" i="40"/>
  <c r="M63" i="40"/>
  <c r="N63" i="40"/>
  <c r="E64" i="40"/>
  <c r="D64" i="40" s="1"/>
  <c r="F64" i="40"/>
  <c r="G64" i="40"/>
  <c r="H64" i="40"/>
  <c r="I64" i="40"/>
  <c r="J64" i="40"/>
  <c r="K64" i="40"/>
  <c r="I65" i="40"/>
  <c r="J65" i="40"/>
  <c r="K65" i="40"/>
  <c r="O65" i="40"/>
  <c r="E66" i="40"/>
  <c r="D66" i="40" s="1"/>
  <c r="F66" i="40"/>
  <c r="G66" i="40"/>
  <c r="I66" i="40"/>
  <c r="J66" i="40"/>
  <c r="K66" i="40"/>
  <c r="M66" i="40"/>
  <c r="N66" i="40"/>
  <c r="O66" i="40"/>
  <c r="D14" i="39"/>
  <c r="E14" i="39"/>
  <c r="F14" i="39"/>
  <c r="G14" i="39"/>
  <c r="H14" i="39"/>
  <c r="I14" i="39"/>
  <c r="J14" i="39"/>
  <c r="K14" i="39"/>
  <c r="D15" i="39"/>
  <c r="H15" i="39"/>
  <c r="L15" i="39"/>
  <c r="M15" i="39"/>
  <c r="M14" i="39" s="1"/>
  <c r="M55" i="39" s="1"/>
  <c r="N15" i="39"/>
  <c r="N14" i="39" s="1"/>
  <c r="N55" i="39" s="1"/>
  <c r="O15" i="39"/>
  <c r="D16" i="39"/>
  <c r="H16" i="39"/>
  <c r="L16" i="39"/>
  <c r="M16" i="39"/>
  <c r="N16" i="39"/>
  <c r="O16" i="39"/>
  <c r="O14" i="39" s="1"/>
  <c r="O55" i="39" s="1"/>
  <c r="D17" i="39"/>
  <c r="H17" i="39"/>
  <c r="L17" i="39"/>
  <c r="M17" i="39"/>
  <c r="N17" i="39"/>
  <c r="O17" i="39"/>
  <c r="D18" i="39"/>
  <c r="H18" i="39"/>
  <c r="L18" i="39"/>
  <c r="M18" i="39"/>
  <c r="N18" i="39"/>
  <c r="O18" i="39"/>
  <c r="D19" i="39"/>
  <c r="H19" i="39"/>
  <c r="L19" i="39"/>
  <c r="M19" i="39"/>
  <c r="N19" i="39"/>
  <c r="O19" i="39"/>
  <c r="D20" i="39"/>
  <c r="H20" i="39"/>
  <c r="L20" i="39"/>
  <c r="M20" i="39"/>
  <c r="N20" i="39"/>
  <c r="O20" i="39"/>
  <c r="D21" i="39"/>
  <c r="H21" i="39"/>
  <c r="L21" i="39"/>
  <c r="M21" i="39"/>
  <c r="N21" i="39"/>
  <c r="O21" i="39"/>
  <c r="D22" i="39"/>
  <c r="H22" i="39"/>
  <c r="L22" i="39"/>
  <c r="M22" i="39"/>
  <c r="N22" i="39"/>
  <c r="O22" i="39"/>
  <c r="D23" i="39"/>
  <c r="H23" i="39"/>
  <c r="G41" i="36" s="1"/>
  <c r="M23" i="39"/>
  <c r="L23" i="39" s="1"/>
  <c r="N23" i="39"/>
  <c r="O23" i="39"/>
  <c r="D24" i="39"/>
  <c r="H24" i="39"/>
  <c r="L24" i="39"/>
  <c r="M24" i="39"/>
  <c r="N24" i="39"/>
  <c r="O24" i="39"/>
  <c r="D25" i="39"/>
  <c r="H25" i="39"/>
  <c r="L25" i="39"/>
  <c r="M25" i="39"/>
  <c r="N25" i="39"/>
  <c r="O25" i="39"/>
  <c r="D26" i="39"/>
  <c r="H26" i="39"/>
  <c r="M26" i="39"/>
  <c r="L26" i="39" s="1"/>
  <c r="N26" i="39"/>
  <c r="O26" i="39"/>
  <c r="D27" i="39"/>
  <c r="H27" i="39"/>
  <c r="M27" i="39"/>
  <c r="L27" i="39" s="1"/>
  <c r="N27" i="39"/>
  <c r="O27" i="39"/>
  <c r="D28" i="39"/>
  <c r="H28" i="39"/>
  <c r="L28" i="39"/>
  <c r="M28" i="39"/>
  <c r="N28" i="39"/>
  <c r="O28" i="39"/>
  <c r="D29" i="39"/>
  <c r="H29" i="39"/>
  <c r="L29" i="39"/>
  <c r="M29" i="39"/>
  <c r="N29" i="39"/>
  <c r="O29" i="39"/>
  <c r="D30" i="39"/>
  <c r="H30" i="39"/>
  <c r="L30" i="39"/>
  <c r="M30" i="39"/>
  <c r="N30" i="39"/>
  <c r="O30" i="39"/>
  <c r="D31" i="39"/>
  <c r="H31" i="39"/>
  <c r="L31" i="39"/>
  <c r="M31" i="39"/>
  <c r="N31" i="39"/>
  <c r="O31" i="39"/>
  <c r="D32" i="39"/>
  <c r="H32" i="39"/>
  <c r="L32" i="39"/>
  <c r="M32" i="39"/>
  <c r="N32" i="39"/>
  <c r="O32" i="39"/>
  <c r="D33" i="39"/>
  <c r="H33" i="39"/>
  <c r="L33" i="39"/>
  <c r="M33" i="39"/>
  <c r="N33" i="39"/>
  <c r="O33" i="39"/>
  <c r="D34" i="39"/>
  <c r="H34" i="39"/>
  <c r="L34" i="39"/>
  <c r="M34" i="39"/>
  <c r="N34" i="39"/>
  <c r="O34" i="39"/>
  <c r="D35" i="39"/>
  <c r="H35" i="39"/>
  <c r="L35" i="39"/>
  <c r="M35" i="39"/>
  <c r="N35" i="39"/>
  <c r="O35" i="39"/>
  <c r="D36" i="39"/>
  <c r="H36" i="39"/>
  <c r="L36" i="39"/>
  <c r="M36" i="39"/>
  <c r="N36" i="39"/>
  <c r="O36" i="39"/>
  <c r="D37" i="39"/>
  <c r="H37" i="39"/>
  <c r="L37" i="39"/>
  <c r="M37" i="39"/>
  <c r="N37" i="39"/>
  <c r="O37" i="39"/>
  <c r="D38" i="39"/>
  <c r="H38" i="39"/>
  <c r="L38" i="39"/>
  <c r="M38" i="39"/>
  <c r="N38" i="39"/>
  <c r="O38" i="39"/>
  <c r="D39" i="39"/>
  <c r="H39" i="39"/>
  <c r="L39" i="39"/>
  <c r="M39" i="39"/>
  <c r="N39" i="39"/>
  <c r="O39" i="39"/>
  <c r="D40" i="39"/>
  <c r="H40" i="39"/>
  <c r="L40" i="39"/>
  <c r="M40" i="39"/>
  <c r="N40" i="39"/>
  <c r="O40" i="39"/>
  <c r="D41" i="39"/>
  <c r="H41" i="39"/>
  <c r="L41" i="39"/>
  <c r="M41" i="39"/>
  <c r="N41" i="39"/>
  <c r="O41" i="39"/>
  <c r="D42" i="39"/>
  <c r="H42" i="39"/>
  <c r="L42" i="39"/>
  <c r="M42" i="39"/>
  <c r="N42" i="39"/>
  <c r="O42" i="39"/>
  <c r="D43" i="39"/>
  <c r="H43" i="39"/>
  <c r="L43" i="39"/>
  <c r="M43" i="39"/>
  <c r="N43" i="39"/>
  <c r="O43" i="39"/>
  <c r="D44" i="39"/>
  <c r="H44" i="39"/>
  <c r="L44" i="39"/>
  <c r="M44" i="39"/>
  <c r="N44" i="39"/>
  <c r="O44" i="39"/>
  <c r="D45" i="39"/>
  <c r="H45" i="39"/>
  <c r="L45" i="39"/>
  <c r="M45" i="39"/>
  <c r="N45" i="39"/>
  <c r="O45" i="39"/>
  <c r="D46" i="39"/>
  <c r="H46" i="39"/>
  <c r="L46" i="39"/>
  <c r="M46" i="39"/>
  <c r="N46" i="39"/>
  <c r="O46" i="39"/>
  <c r="D47" i="39"/>
  <c r="H47" i="39"/>
  <c r="L47" i="39"/>
  <c r="M47" i="39"/>
  <c r="N47" i="39"/>
  <c r="O47" i="39"/>
  <c r="D48" i="39"/>
  <c r="H48" i="39"/>
  <c r="L48" i="39"/>
  <c r="M48" i="39"/>
  <c r="N48" i="39"/>
  <c r="O48" i="39"/>
  <c r="D49" i="39"/>
  <c r="H49" i="39"/>
  <c r="L49" i="39"/>
  <c r="M49" i="39"/>
  <c r="N49" i="39"/>
  <c r="O49" i="39"/>
  <c r="D50" i="39"/>
  <c r="H50" i="39"/>
  <c r="L50" i="39"/>
  <c r="M50" i="39"/>
  <c r="N50" i="39"/>
  <c r="O50" i="39"/>
  <c r="D51" i="39"/>
  <c r="H51" i="39"/>
  <c r="L51" i="39"/>
  <c r="M51" i="39"/>
  <c r="N51" i="39"/>
  <c r="O51" i="39"/>
  <c r="D52" i="39"/>
  <c r="H52" i="39"/>
  <c r="L52" i="39"/>
  <c r="M52" i="39"/>
  <c r="N52" i="39"/>
  <c r="O52" i="39"/>
  <c r="D53" i="39"/>
  <c r="H53" i="39"/>
  <c r="L53" i="39"/>
  <c r="M53" i="39"/>
  <c r="N53" i="39"/>
  <c r="O53" i="39"/>
  <c r="D54" i="39"/>
  <c r="H54" i="39"/>
  <c r="L54" i="39"/>
  <c r="Q22" i="39" s="1"/>
  <c r="M54" i="39"/>
  <c r="N54" i="39"/>
  <c r="O54" i="39"/>
  <c r="D55" i="39"/>
  <c r="E55" i="39"/>
  <c r="F55" i="39"/>
  <c r="G55" i="39"/>
  <c r="H55" i="39"/>
  <c r="I55" i="39"/>
  <c r="J55" i="39"/>
  <c r="K55" i="39"/>
  <c r="E14" i="38"/>
  <c r="F14" i="38"/>
  <c r="G14" i="38"/>
  <c r="I14" i="38"/>
  <c r="J14" i="38"/>
  <c r="K14" i="38"/>
  <c r="D16" i="38"/>
  <c r="H16" i="38"/>
  <c r="M16" i="38"/>
  <c r="N16" i="38"/>
  <c r="O16" i="38"/>
  <c r="D17" i="38"/>
  <c r="L17" i="38"/>
  <c r="M17" i="38"/>
  <c r="N17" i="38"/>
  <c r="O17" i="38"/>
  <c r="O122" i="38" s="1"/>
  <c r="D18" i="38"/>
  <c r="M18" i="38"/>
  <c r="L18" i="38" s="1"/>
  <c r="N18" i="38"/>
  <c r="O18" i="38"/>
  <c r="D19" i="38"/>
  <c r="M19" i="38"/>
  <c r="N19" i="38"/>
  <c r="N124" i="38" s="1"/>
  <c r="O19" i="38"/>
  <c r="D20" i="38"/>
  <c r="L20" i="38"/>
  <c r="M20" i="38"/>
  <c r="N20" i="38"/>
  <c r="O20" i="38"/>
  <c r="D21" i="38"/>
  <c r="M21" i="38"/>
  <c r="L21" i="38" s="1"/>
  <c r="N21" i="38"/>
  <c r="N126" i="38" s="1"/>
  <c r="O21" i="38"/>
  <c r="D22" i="38"/>
  <c r="L22" i="38"/>
  <c r="M22" i="38"/>
  <c r="N22" i="38"/>
  <c r="O22" i="38"/>
  <c r="O127" i="38" s="1"/>
  <c r="D23" i="38"/>
  <c r="M23" i="38"/>
  <c r="L23" i="38" s="1"/>
  <c r="N23" i="38"/>
  <c r="N128" i="38" s="1"/>
  <c r="O23" i="38"/>
  <c r="D24" i="38"/>
  <c r="M24" i="38"/>
  <c r="N24" i="38"/>
  <c r="N129" i="38" s="1"/>
  <c r="O24" i="38"/>
  <c r="D25" i="38"/>
  <c r="M25" i="38"/>
  <c r="N25" i="38"/>
  <c r="O25" i="38"/>
  <c r="O130" i="38" s="1"/>
  <c r="D26" i="38"/>
  <c r="M26" i="38"/>
  <c r="L26" i="38" s="1"/>
  <c r="N26" i="38"/>
  <c r="N131" i="38" s="1"/>
  <c r="O26" i="38"/>
  <c r="D27" i="38"/>
  <c r="M27" i="38"/>
  <c r="N27" i="38"/>
  <c r="O27" i="38"/>
  <c r="D28" i="38"/>
  <c r="L28" i="38"/>
  <c r="M28" i="38"/>
  <c r="N28" i="38"/>
  <c r="O28" i="38"/>
  <c r="D29" i="38"/>
  <c r="M29" i="38"/>
  <c r="N29" i="38"/>
  <c r="O29" i="38"/>
  <c r="D30" i="38"/>
  <c r="M30" i="38"/>
  <c r="L30" i="38" s="1"/>
  <c r="N30" i="38"/>
  <c r="O30" i="38"/>
  <c r="D31" i="38"/>
  <c r="M31" i="38"/>
  <c r="N31" i="38"/>
  <c r="O31" i="38"/>
  <c r="E32" i="38"/>
  <c r="F32" i="38"/>
  <c r="G32" i="38"/>
  <c r="K32" i="38"/>
  <c r="D33" i="38"/>
  <c r="H33" i="38"/>
  <c r="L33" i="38"/>
  <c r="D34" i="38"/>
  <c r="H34" i="38"/>
  <c r="H32" i="38" s="1"/>
  <c r="M34" i="38"/>
  <c r="N34" i="38"/>
  <c r="O34" i="38"/>
  <c r="O32" i="38" s="1"/>
  <c r="D35" i="38"/>
  <c r="D32" i="38" s="1"/>
  <c r="H35" i="38"/>
  <c r="M35" i="38"/>
  <c r="L35" i="38" s="1"/>
  <c r="N35" i="38"/>
  <c r="O35" i="38"/>
  <c r="E36" i="38"/>
  <c r="F36" i="38"/>
  <c r="E22" i="36" s="1"/>
  <c r="M22" i="36" s="1"/>
  <c r="G36" i="38"/>
  <c r="K36" i="38"/>
  <c r="D37" i="38"/>
  <c r="H37" i="38"/>
  <c r="L37" i="38"/>
  <c r="D38" i="38"/>
  <c r="D36" i="38" s="1"/>
  <c r="H38" i="38"/>
  <c r="H36" i="38" s="1"/>
  <c r="M38" i="38"/>
  <c r="N38" i="38"/>
  <c r="N36" i="38" s="1"/>
  <c r="O38" i="38"/>
  <c r="L38" i="38" s="1"/>
  <c r="D39" i="38"/>
  <c r="H39" i="38"/>
  <c r="M39" i="38"/>
  <c r="N39" i="38"/>
  <c r="O39" i="38"/>
  <c r="D40" i="38"/>
  <c r="E40" i="38"/>
  <c r="D23" i="36" s="1"/>
  <c r="F40" i="38"/>
  <c r="G40" i="38"/>
  <c r="K40" i="38"/>
  <c r="D41" i="38"/>
  <c r="H41" i="38"/>
  <c r="L41" i="38"/>
  <c r="D42" i="38"/>
  <c r="H42" i="38"/>
  <c r="M42" i="38"/>
  <c r="N42" i="38"/>
  <c r="N40" i="38" s="1"/>
  <c r="O42" i="38"/>
  <c r="D43" i="38"/>
  <c r="H43" i="38"/>
  <c r="N43" i="38"/>
  <c r="O43" i="38"/>
  <c r="D44" i="38"/>
  <c r="E44" i="38"/>
  <c r="F44" i="38"/>
  <c r="G44" i="38"/>
  <c r="H44" i="38"/>
  <c r="K44" i="38"/>
  <c r="D45" i="38"/>
  <c r="H45" i="38"/>
  <c r="L45" i="38"/>
  <c r="D46" i="38"/>
  <c r="H46" i="38"/>
  <c r="L46" i="38"/>
  <c r="M46" i="38"/>
  <c r="M44" i="38" s="1"/>
  <c r="N46" i="38"/>
  <c r="O46" i="38"/>
  <c r="D47" i="38"/>
  <c r="H47" i="38"/>
  <c r="M47" i="38" s="1"/>
  <c r="N47" i="38"/>
  <c r="N44" i="38" s="1"/>
  <c r="O47" i="38"/>
  <c r="O44" i="38" s="1"/>
  <c r="E48" i="38"/>
  <c r="F48" i="38"/>
  <c r="G48" i="38"/>
  <c r="F25" i="36" s="1"/>
  <c r="K48" i="38"/>
  <c r="D49" i="38"/>
  <c r="H49" i="38"/>
  <c r="L49" i="38"/>
  <c r="D50" i="38"/>
  <c r="H50" i="38"/>
  <c r="H48" i="38" s="1"/>
  <c r="L50" i="38"/>
  <c r="L48" i="38" s="1"/>
  <c r="M50" i="38"/>
  <c r="N50" i="38"/>
  <c r="O50" i="38"/>
  <c r="O48" i="38" s="1"/>
  <c r="D51" i="38"/>
  <c r="D48" i="38" s="1"/>
  <c r="H51" i="38"/>
  <c r="M51" i="38"/>
  <c r="L51" i="38" s="1"/>
  <c r="N51" i="38"/>
  <c r="N48" i="38" s="1"/>
  <c r="O51" i="38"/>
  <c r="E52" i="38"/>
  <c r="F52" i="38"/>
  <c r="G52" i="38"/>
  <c r="K52" i="38"/>
  <c r="J26" i="36" s="1"/>
  <c r="D53" i="38"/>
  <c r="H53" i="38"/>
  <c r="L53" i="38"/>
  <c r="D54" i="38"/>
  <c r="D52" i="38" s="1"/>
  <c r="H54" i="38"/>
  <c r="H52" i="38" s="1"/>
  <c r="M54" i="38"/>
  <c r="N54" i="38"/>
  <c r="N52" i="38" s="1"/>
  <c r="O54" i="38"/>
  <c r="L54" i="38" s="1"/>
  <c r="D55" i="38"/>
  <c r="H55" i="38"/>
  <c r="L55" i="38"/>
  <c r="L52" i="38" s="1"/>
  <c r="M55" i="38"/>
  <c r="M52" i="38" s="1"/>
  <c r="N55" i="38"/>
  <c r="O55" i="38"/>
  <c r="E56" i="38"/>
  <c r="F56" i="38"/>
  <c r="G56" i="38"/>
  <c r="H56" i="38"/>
  <c r="K56" i="38"/>
  <c r="O56" i="38"/>
  <c r="D57" i="38"/>
  <c r="H57" i="38"/>
  <c r="L57" i="38"/>
  <c r="D58" i="38"/>
  <c r="D56" i="38" s="1"/>
  <c r="H58" i="38"/>
  <c r="M58" i="38"/>
  <c r="N58" i="38"/>
  <c r="N56" i="38" s="1"/>
  <c r="O58" i="38"/>
  <c r="D59" i="38"/>
  <c r="H59" i="38"/>
  <c r="M59" i="38" s="1"/>
  <c r="L59" i="38"/>
  <c r="N59" i="38"/>
  <c r="O59" i="38"/>
  <c r="E60" i="38"/>
  <c r="F60" i="38"/>
  <c r="G60" i="38"/>
  <c r="K60" i="38"/>
  <c r="D61" i="38"/>
  <c r="H61" i="38"/>
  <c r="L61" i="38"/>
  <c r="D62" i="38"/>
  <c r="H62" i="38"/>
  <c r="M62" i="38"/>
  <c r="L62" i="38" s="1"/>
  <c r="N62" i="38"/>
  <c r="O62" i="38"/>
  <c r="D63" i="38"/>
  <c r="D60" i="38" s="1"/>
  <c r="H63" i="38"/>
  <c r="N63" i="38"/>
  <c r="N60" i="38" s="1"/>
  <c r="O63" i="38"/>
  <c r="O60" i="38" s="1"/>
  <c r="E64" i="38"/>
  <c r="F64" i="38"/>
  <c r="E29" i="36" s="1"/>
  <c r="G64" i="38"/>
  <c r="K64" i="38"/>
  <c r="D65" i="38"/>
  <c r="H65" i="38"/>
  <c r="L65" i="38"/>
  <c r="D66" i="38"/>
  <c r="H66" i="38"/>
  <c r="H64" i="38" s="1"/>
  <c r="M66" i="38"/>
  <c r="N66" i="38"/>
  <c r="O66" i="38"/>
  <c r="O64" i="38" s="1"/>
  <c r="D67" i="38"/>
  <c r="D64" i="38" s="1"/>
  <c r="H67" i="38"/>
  <c r="M67" i="38"/>
  <c r="L67" i="38" s="1"/>
  <c r="N67" i="38"/>
  <c r="N64" i="38" s="1"/>
  <c r="O67" i="38"/>
  <c r="E68" i="38"/>
  <c r="F68" i="38"/>
  <c r="E30" i="36" s="1"/>
  <c r="G68" i="38"/>
  <c r="K68" i="38"/>
  <c r="D69" i="38"/>
  <c r="H69" i="38"/>
  <c r="L69" i="38"/>
  <c r="D70" i="38"/>
  <c r="D68" i="38" s="1"/>
  <c r="H70" i="38"/>
  <c r="H68" i="38" s="1"/>
  <c r="M70" i="38"/>
  <c r="N70" i="38"/>
  <c r="N68" i="38" s="1"/>
  <c r="O70" i="38"/>
  <c r="L70" i="38" s="1"/>
  <c r="D71" i="38"/>
  <c r="H71" i="38"/>
  <c r="M71" i="38"/>
  <c r="N71" i="38"/>
  <c r="O71" i="38"/>
  <c r="G72" i="38"/>
  <c r="H72" i="38"/>
  <c r="K72" i="38"/>
  <c r="M72" i="38"/>
  <c r="L72" i="38" s="1"/>
  <c r="N72" i="38"/>
  <c r="O72" i="38"/>
  <c r="D74" i="38"/>
  <c r="H74" i="38"/>
  <c r="G33" i="36" s="1"/>
  <c r="K74" i="38"/>
  <c r="M74" i="38"/>
  <c r="L74" i="38" s="1"/>
  <c r="R16" i="38" s="1"/>
  <c r="N74" i="38"/>
  <c r="N134" i="38" s="1"/>
  <c r="O74" i="38"/>
  <c r="I76" i="38"/>
  <c r="J76" i="38"/>
  <c r="E78" i="38"/>
  <c r="E82" i="38" s="1"/>
  <c r="F78" i="38"/>
  <c r="G78" i="38"/>
  <c r="I78" i="38"/>
  <c r="I82" i="38" s="1"/>
  <c r="J78" i="38"/>
  <c r="I34" i="36" s="1"/>
  <c r="K78" i="38"/>
  <c r="D79" i="38"/>
  <c r="H79" i="38"/>
  <c r="L79" i="38"/>
  <c r="D80" i="38"/>
  <c r="H80" i="38"/>
  <c r="H78" i="38" s="1"/>
  <c r="H82" i="38" s="1"/>
  <c r="L80" i="38"/>
  <c r="M80" i="38"/>
  <c r="M78" i="38" s="1"/>
  <c r="M82" i="38" s="1"/>
  <c r="N80" i="38"/>
  <c r="O80" i="38"/>
  <c r="D81" i="38"/>
  <c r="H81" i="38"/>
  <c r="M81" i="38"/>
  <c r="N81" i="38"/>
  <c r="N135" i="38" s="1"/>
  <c r="O81" i="38"/>
  <c r="G82" i="38"/>
  <c r="J82" i="38"/>
  <c r="K82" i="38"/>
  <c r="F84" i="38"/>
  <c r="G84" i="38"/>
  <c r="H84" i="38"/>
  <c r="K84" i="38"/>
  <c r="N84" i="38"/>
  <c r="N133" i="38" s="1"/>
  <c r="O84" i="38"/>
  <c r="D86" i="38"/>
  <c r="G86" i="38"/>
  <c r="K86" i="38"/>
  <c r="M86" i="38"/>
  <c r="N86" i="38"/>
  <c r="D88" i="38"/>
  <c r="G88" i="38"/>
  <c r="K88" i="38"/>
  <c r="H88" i="38" s="1"/>
  <c r="M88" i="38"/>
  <c r="N88" i="38"/>
  <c r="D90" i="38"/>
  <c r="G90" i="38"/>
  <c r="H90" i="38"/>
  <c r="K90" i="38"/>
  <c r="M90" i="38"/>
  <c r="N90" i="38"/>
  <c r="O90" i="38"/>
  <c r="L90" i="38" s="1"/>
  <c r="D92" i="38"/>
  <c r="G92" i="38"/>
  <c r="H92" i="38"/>
  <c r="K92" i="38"/>
  <c r="M92" i="38"/>
  <c r="N92" i="38"/>
  <c r="O92" i="38"/>
  <c r="L92" i="38" s="1"/>
  <c r="D94" i="38"/>
  <c r="G94" i="38"/>
  <c r="K94" i="38"/>
  <c r="M94" i="38"/>
  <c r="N94" i="38"/>
  <c r="D96" i="38"/>
  <c r="G96" i="38"/>
  <c r="K96" i="38"/>
  <c r="H96" i="38" s="1"/>
  <c r="M96" i="38"/>
  <c r="N96" i="38"/>
  <c r="D98" i="38"/>
  <c r="G98" i="38"/>
  <c r="H98" i="38"/>
  <c r="K98" i="38"/>
  <c r="M98" i="38"/>
  <c r="N98" i="38"/>
  <c r="O98" i="38"/>
  <c r="L98" i="38" s="1"/>
  <c r="D100" i="38"/>
  <c r="G100" i="38"/>
  <c r="H100" i="38"/>
  <c r="K100" i="38"/>
  <c r="M100" i="38"/>
  <c r="N100" i="38"/>
  <c r="O100" i="38"/>
  <c r="L100" i="38" s="1"/>
  <c r="D102" i="38"/>
  <c r="G102" i="38"/>
  <c r="K102" i="38"/>
  <c r="M102" i="38"/>
  <c r="N102" i="38"/>
  <c r="D104" i="38"/>
  <c r="G104" i="38"/>
  <c r="K104" i="38"/>
  <c r="M104" i="38"/>
  <c r="N104" i="38"/>
  <c r="D106" i="38"/>
  <c r="G106" i="38"/>
  <c r="H106" i="38"/>
  <c r="K106" i="38"/>
  <c r="M106" i="38"/>
  <c r="N106" i="38"/>
  <c r="O106" i="38"/>
  <c r="L106" i="38" s="1"/>
  <c r="E108" i="38"/>
  <c r="F108" i="38"/>
  <c r="G108" i="38"/>
  <c r="I108" i="38"/>
  <c r="J108" i="38"/>
  <c r="K108" i="38"/>
  <c r="M108" i="38"/>
  <c r="E110" i="38"/>
  <c r="F110" i="38"/>
  <c r="F118" i="38" s="1"/>
  <c r="G110" i="38"/>
  <c r="G118" i="38" s="1"/>
  <c r="I110" i="38"/>
  <c r="J110" i="38"/>
  <c r="J118" i="38" s="1"/>
  <c r="K110" i="38"/>
  <c r="K118" i="38" s="1"/>
  <c r="D112" i="38"/>
  <c r="H112" i="38"/>
  <c r="L112" i="38"/>
  <c r="M112" i="38"/>
  <c r="N112" i="38"/>
  <c r="O112" i="38"/>
  <c r="D113" i="38"/>
  <c r="H113" i="38"/>
  <c r="N113" i="38"/>
  <c r="N110" i="38" s="1"/>
  <c r="N118" i="38" s="1"/>
  <c r="O113" i="38"/>
  <c r="O110" i="38" s="1"/>
  <c r="O118" i="38" s="1"/>
  <c r="D114" i="38"/>
  <c r="H114" i="38"/>
  <c r="L114" i="38"/>
  <c r="M114" i="38"/>
  <c r="N114" i="38"/>
  <c r="O114" i="38"/>
  <c r="D115" i="38"/>
  <c r="H115" i="38"/>
  <c r="M115" i="38" s="1"/>
  <c r="L115" i="38" s="1"/>
  <c r="N115" i="38"/>
  <c r="O115" i="38"/>
  <c r="D116" i="38"/>
  <c r="H116" i="38"/>
  <c r="L116" i="38"/>
  <c r="M116" i="38"/>
  <c r="N116" i="38"/>
  <c r="O116" i="38"/>
  <c r="E118" i="38"/>
  <c r="I118" i="38"/>
  <c r="D121" i="38"/>
  <c r="E121" i="38"/>
  <c r="F121" i="38"/>
  <c r="F119" i="38" s="1"/>
  <c r="G121" i="38"/>
  <c r="H121" i="38"/>
  <c r="I121" i="38"/>
  <c r="J121" i="38"/>
  <c r="J119" i="38" s="1"/>
  <c r="K121" i="38"/>
  <c r="M121" i="38"/>
  <c r="D122" i="38"/>
  <c r="E122" i="38"/>
  <c r="F122" i="38"/>
  <c r="G122" i="38"/>
  <c r="H122" i="38"/>
  <c r="I122" i="38"/>
  <c r="J122" i="38"/>
  <c r="K122" i="38"/>
  <c r="L122" i="38"/>
  <c r="M122" i="38"/>
  <c r="N122" i="38"/>
  <c r="E123" i="38"/>
  <c r="D123" i="38" s="1"/>
  <c r="F123" i="38"/>
  <c r="G123" i="38"/>
  <c r="I123" i="38"/>
  <c r="H123" i="38" s="1"/>
  <c r="J123" i="38"/>
  <c r="K123" i="38"/>
  <c r="M123" i="38"/>
  <c r="L123" i="38" s="1"/>
  <c r="N123" i="38"/>
  <c r="O123" i="38"/>
  <c r="E124" i="38"/>
  <c r="D124" i="38" s="1"/>
  <c r="F124" i="38"/>
  <c r="G124" i="38"/>
  <c r="I124" i="38"/>
  <c r="H124" i="38" s="1"/>
  <c r="J124" i="38"/>
  <c r="K124" i="38"/>
  <c r="M124" i="38"/>
  <c r="D125" i="38"/>
  <c r="E125" i="38"/>
  <c r="F125" i="38"/>
  <c r="G125" i="38"/>
  <c r="H125" i="38"/>
  <c r="I125" i="38"/>
  <c r="J125" i="38"/>
  <c r="K125" i="38"/>
  <c r="L125" i="38"/>
  <c r="M125" i="38"/>
  <c r="N125" i="38"/>
  <c r="O125" i="38"/>
  <c r="D126" i="38"/>
  <c r="E126" i="38"/>
  <c r="F126" i="38"/>
  <c r="G126" i="38"/>
  <c r="H126" i="38"/>
  <c r="I126" i="38"/>
  <c r="J126" i="38"/>
  <c r="K126" i="38"/>
  <c r="L126" i="38"/>
  <c r="M126" i="38"/>
  <c r="O126" i="38"/>
  <c r="D127" i="38"/>
  <c r="E127" i="38"/>
  <c r="F127" i="38"/>
  <c r="G127" i="38"/>
  <c r="H127" i="38"/>
  <c r="I127" i="38"/>
  <c r="J127" i="38"/>
  <c r="K127" i="38"/>
  <c r="L127" i="38"/>
  <c r="M127" i="38"/>
  <c r="N127" i="38"/>
  <c r="E128" i="38"/>
  <c r="D128" i="38" s="1"/>
  <c r="F128" i="38"/>
  <c r="G128" i="38"/>
  <c r="I128" i="38"/>
  <c r="H128" i="38" s="1"/>
  <c r="J128" i="38"/>
  <c r="K128" i="38"/>
  <c r="O128" i="38"/>
  <c r="D129" i="38"/>
  <c r="E129" i="38"/>
  <c r="F129" i="38"/>
  <c r="G129" i="38"/>
  <c r="H129" i="38"/>
  <c r="I129" i="38"/>
  <c r="J129" i="38"/>
  <c r="K129" i="38"/>
  <c r="M129" i="38"/>
  <c r="D130" i="38"/>
  <c r="E130" i="38"/>
  <c r="F130" i="38"/>
  <c r="G130" i="38"/>
  <c r="H130" i="38"/>
  <c r="I130" i="38"/>
  <c r="J130" i="38"/>
  <c r="K130" i="38"/>
  <c r="L130" i="38"/>
  <c r="M130" i="38"/>
  <c r="N130" i="38"/>
  <c r="E131" i="38"/>
  <c r="D131" i="38" s="1"/>
  <c r="F131" i="38"/>
  <c r="G131" i="38"/>
  <c r="I131" i="38"/>
  <c r="H131" i="38" s="1"/>
  <c r="J131" i="38"/>
  <c r="K131" i="38"/>
  <c r="M131" i="38"/>
  <c r="L131" i="38" s="1"/>
  <c r="O131" i="38"/>
  <c r="D132" i="38"/>
  <c r="E132" i="38"/>
  <c r="F132" i="38"/>
  <c r="G132" i="38"/>
  <c r="H132" i="38"/>
  <c r="I132" i="38"/>
  <c r="J132" i="38"/>
  <c r="K132" i="38"/>
  <c r="E133" i="38"/>
  <c r="F133" i="38"/>
  <c r="I133" i="38"/>
  <c r="H133" i="38" s="1"/>
  <c r="J133" i="38"/>
  <c r="K133" i="38"/>
  <c r="M133" i="38"/>
  <c r="D134" i="38"/>
  <c r="E134" i="38"/>
  <c r="F134" i="38"/>
  <c r="G134" i="38"/>
  <c r="H134" i="38"/>
  <c r="I134" i="38"/>
  <c r="J134" i="38"/>
  <c r="K134" i="38"/>
  <c r="L134" i="38"/>
  <c r="M134" i="38"/>
  <c r="O134" i="38"/>
  <c r="E135" i="38"/>
  <c r="D135" i="38" s="1"/>
  <c r="F135" i="38"/>
  <c r="G135" i="38"/>
  <c r="I135" i="38"/>
  <c r="H135" i="38" s="1"/>
  <c r="J135" i="38"/>
  <c r="K135" i="38"/>
  <c r="M135" i="38"/>
  <c r="D136" i="38"/>
  <c r="E136" i="38"/>
  <c r="F136" i="38"/>
  <c r="G136" i="38"/>
  <c r="H136" i="38"/>
  <c r="I136" i="38"/>
  <c r="J136" i="38"/>
  <c r="K136" i="38"/>
  <c r="L136" i="38"/>
  <c r="M136" i="38"/>
  <c r="N136" i="38"/>
  <c r="O136" i="38"/>
  <c r="D137" i="38"/>
  <c r="E137" i="38"/>
  <c r="F137" i="38"/>
  <c r="G137" i="38"/>
  <c r="H137" i="38"/>
  <c r="I137" i="38"/>
  <c r="J137" i="38"/>
  <c r="K137" i="38"/>
  <c r="E138" i="38"/>
  <c r="D138" i="38" s="1"/>
  <c r="F138" i="38"/>
  <c r="G138" i="38"/>
  <c r="I138" i="38"/>
  <c r="H138" i="38" s="1"/>
  <c r="J138" i="38"/>
  <c r="K138" i="38"/>
  <c r="M138" i="38"/>
  <c r="L138" i="38" s="1"/>
  <c r="N138" i="38"/>
  <c r="O138" i="38"/>
  <c r="E139" i="38"/>
  <c r="D139" i="38" s="1"/>
  <c r="F139" i="38"/>
  <c r="G139" i="38"/>
  <c r="I139" i="38"/>
  <c r="H139" i="38" s="1"/>
  <c r="J139" i="38"/>
  <c r="K139" i="38"/>
  <c r="M139" i="38"/>
  <c r="E140" i="38"/>
  <c r="F140" i="38"/>
  <c r="I140" i="38"/>
  <c r="J140" i="38"/>
  <c r="D18" i="37"/>
  <c r="H18" i="37"/>
  <c r="L18" i="37"/>
  <c r="M18" i="37"/>
  <c r="N18" i="37"/>
  <c r="O18" i="37"/>
  <c r="E19" i="37"/>
  <c r="F19" i="37"/>
  <c r="G19" i="37"/>
  <c r="G81" i="37" s="1"/>
  <c r="I19" i="37"/>
  <c r="J19" i="37"/>
  <c r="K19" i="37"/>
  <c r="K81" i="37" s="1"/>
  <c r="Q19" i="37"/>
  <c r="D20" i="37"/>
  <c r="H20" i="37"/>
  <c r="M20" i="37"/>
  <c r="N20" i="37"/>
  <c r="N19" i="37" s="1"/>
  <c r="O20" i="37"/>
  <c r="D21" i="37"/>
  <c r="H21" i="37"/>
  <c r="M21" i="37"/>
  <c r="L21" i="37" s="1"/>
  <c r="N21" i="37"/>
  <c r="O21" i="37"/>
  <c r="D22" i="37"/>
  <c r="D19" i="37" s="1"/>
  <c r="H22" i="37"/>
  <c r="H19" i="37" s="1"/>
  <c r="M22" i="37"/>
  <c r="N22" i="37"/>
  <c r="O22" i="37"/>
  <c r="O19" i="37" s="1"/>
  <c r="E23" i="37"/>
  <c r="F23" i="37"/>
  <c r="G23" i="37"/>
  <c r="I23" i="37"/>
  <c r="J23" i="37"/>
  <c r="K23" i="37"/>
  <c r="D24" i="37"/>
  <c r="H24" i="37"/>
  <c r="H23" i="37" s="1"/>
  <c r="M24" i="37"/>
  <c r="N24" i="37"/>
  <c r="N23" i="37" s="1"/>
  <c r="O24" i="37"/>
  <c r="D25" i="37"/>
  <c r="M25" i="37"/>
  <c r="N25" i="37"/>
  <c r="O25" i="37"/>
  <c r="D26" i="37"/>
  <c r="M26" i="37"/>
  <c r="N26" i="37"/>
  <c r="O26" i="37"/>
  <c r="L26" i="37" s="1"/>
  <c r="D27" i="37"/>
  <c r="L27" i="37"/>
  <c r="M27" i="37"/>
  <c r="N27" i="37"/>
  <c r="O27" i="37"/>
  <c r="D28" i="37"/>
  <c r="M28" i="37"/>
  <c r="N28" i="37"/>
  <c r="O28" i="37"/>
  <c r="L28" i="37" s="1"/>
  <c r="E29" i="37"/>
  <c r="F29" i="37"/>
  <c r="G29" i="37"/>
  <c r="I29" i="37"/>
  <c r="J29" i="37"/>
  <c r="K29" i="37"/>
  <c r="M29" i="37"/>
  <c r="N29" i="37"/>
  <c r="D30" i="37"/>
  <c r="H30" i="37"/>
  <c r="H29" i="37" s="1"/>
  <c r="L30" i="37"/>
  <c r="L29" i="37" s="1"/>
  <c r="M30" i="37"/>
  <c r="N30" i="37"/>
  <c r="O30" i="37"/>
  <c r="O29" i="37" s="1"/>
  <c r="D31" i="37"/>
  <c r="M31" i="37"/>
  <c r="L31" i="37" s="1"/>
  <c r="N31" i="37"/>
  <c r="O31" i="37"/>
  <c r="D32" i="37"/>
  <c r="M32" i="37"/>
  <c r="L32" i="37" s="1"/>
  <c r="N32" i="37"/>
  <c r="O32" i="37"/>
  <c r="D33" i="37"/>
  <c r="L33" i="37"/>
  <c r="M33" i="37"/>
  <c r="N33" i="37"/>
  <c r="O33" i="37"/>
  <c r="E34" i="37"/>
  <c r="F34" i="37"/>
  <c r="G34" i="37"/>
  <c r="I34" i="37"/>
  <c r="J34" i="37"/>
  <c r="K34" i="37"/>
  <c r="O34" i="37"/>
  <c r="D35" i="37"/>
  <c r="D34" i="37" s="1"/>
  <c r="H35" i="37"/>
  <c r="M35" i="37"/>
  <c r="N35" i="37"/>
  <c r="N34" i="37" s="1"/>
  <c r="O35" i="37"/>
  <c r="D36" i="37"/>
  <c r="M36" i="37"/>
  <c r="L36" i="37" s="1"/>
  <c r="N36" i="37"/>
  <c r="O36" i="37"/>
  <c r="D37" i="37"/>
  <c r="H37" i="37"/>
  <c r="H34" i="37" s="1"/>
  <c r="M37" i="37"/>
  <c r="N37" i="37"/>
  <c r="O37" i="37"/>
  <c r="L37" i="37" s="1"/>
  <c r="D38" i="37"/>
  <c r="M38" i="37"/>
  <c r="L38" i="37" s="1"/>
  <c r="N38" i="37"/>
  <c r="O38" i="37"/>
  <c r="D39" i="37"/>
  <c r="L39" i="37"/>
  <c r="M39" i="37"/>
  <c r="N39" i="37"/>
  <c r="O39" i="37"/>
  <c r="D40" i="37"/>
  <c r="E40" i="37"/>
  <c r="F40" i="37"/>
  <c r="G40" i="37"/>
  <c r="H40" i="37"/>
  <c r="I40" i="37"/>
  <c r="J40" i="37"/>
  <c r="K40" i="37"/>
  <c r="D41" i="37"/>
  <c r="H41" i="37"/>
  <c r="M41" i="37"/>
  <c r="N41" i="37"/>
  <c r="O41" i="37"/>
  <c r="D42" i="37"/>
  <c r="M42" i="37"/>
  <c r="N42" i="37"/>
  <c r="O42" i="37"/>
  <c r="D43" i="37"/>
  <c r="L43" i="37"/>
  <c r="M43" i="37"/>
  <c r="N43" i="37"/>
  <c r="O43" i="37"/>
  <c r="D44" i="37"/>
  <c r="M44" i="37"/>
  <c r="N44" i="37"/>
  <c r="O44" i="37"/>
  <c r="L44" i="37" s="1"/>
  <c r="E45" i="37"/>
  <c r="F45" i="37"/>
  <c r="G45" i="37"/>
  <c r="H45" i="37"/>
  <c r="I45" i="37"/>
  <c r="J45" i="37"/>
  <c r="K45" i="37"/>
  <c r="D46" i="37"/>
  <c r="D45" i="37" s="1"/>
  <c r="M46" i="37"/>
  <c r="N46" i="37"/>
  <c r="O46" i="37"/>
  <c r="L46" i="37" s="1"/>
  <c r="D47" i="37"/>
  <c r="M47" i="37"/>
  <c r="N47" i="37"/>
  <c r="O47" i="37"/>
  <c r="D48" i="37"/>
  <c r="L48" i="37"/>
  <c r="M48" i="37"/>
  <c r="N48" i="37"/>
  <c r="O48" i="37"/>
  <c r="D49" i="37"/>
  <c r="M49" i="37"/>
  <c r="N49" i="37"/>
  <c r="O49" i="37"/>
  <c r="L49" i="37" s="1"/>
  <c r="E50" i="37"/>
  <c r="F50" i="37"/>
  <c r="G50" i="37"/>
  <c r="H50" i="37"/>
  <c r="I50" i="37"/>
  <c r="J50" i="37"/>
  <c r="K50" i="37"/>
  <c r="O50" i="37"/>
  <c r="D51" i="37"/>
  <c r="D50" i="37" s="1"/>
  <c r="H51" i="37"/>
  <c r="M51" i="37"/>
  <c r="N51" i="37"/>
  <c r="O51" i="37"/>
  <c r="D52" i="37"/>
  <c r="M52" i="37"/>
  <c r="L52" i="37" s="1"/>
  <c r="N52" i="37"/>
  <c r="O52" i="37"/>
  <c r="D53" i="37"/>
  <c r="L53" i="37"/>
  <c r="M53" i="37"/>
  <c r="N53" i="37"/>
  <c r="O53" i="37"/>
  <c r="D54" i="37"/>
  <c r="M54" i="37"/>
  <c r="N54" i="37"/>
  <c r="O54" i="37"/>
  <c r="L54" i="37" s="1"/>
  <c r="E55" i="37"/>
  <c r="F55" i="37"/>
  <c r="G55" i="37"/>
  <c r="H55" i="37"/>
  <c r="I55" i="37"/>
  <c r="J55" i="37"/>
  <c r="K55" i="37"/>
  <c r="O55" i="37"/>
  <c r="D56" i="37"/>
  <c r="D55" i="37" s="1"/>
  <c r="H56" i="37"/>
  <c r="M56" i="37"/>
  <c r="N56" i="37"/>
  <c r="O56" i="37"/>
  <c r="D57" i="37"/>
  <c r="L57" i="37"/>
  <c r="M57" i="37"/>
  <c r="N57" i="37"/>
  <c r="O57" i="37"/>
  <c r="D58" i="37"/>
  <c r="M58" i="37"/>
  <c r="N58" i="37"/>
  <c r="O58" i="37"/>
  <c r="L58" i="37" s="1"/>
  <c r="D59" i="37"/>
  <c r="M59" i="37"/>
  <c r="L59" i="37" s="1"/>
  <c r="N59" i="37"/>
  <c r="O59" i="37"/>
  <c r="E60" i="37"/>
  <c r="F60" i="37"/>
  <c r="E28" i="36" s="1"/>
  <c r="G60" i="37"/>
  <c r="I60" i="37"/>
  <c r="J60" i="37"/>
  <c r="K60" i="37"/>
  <c r="M60" i="37"/>
  <c r="D61" i="37"/>
  <c r="H61" i="37"/>
  <c r="H60" i="37" s="1"/>
  <c r="L61" i="37"/>
  <c r="L60" i="37" s="1"/>
  <c r="M61" i="37"/>
  <c r="N61" i="37"/>
  <c r="O61" i="37"/>
  <c r="D62" i="37"/>
  <c r="M62" i="37"/>
  <c r="N62" i="37"/>
  <c r="N60" i="37" s="1"/>
  <c r="O62" i="37"/>
  <c r="L62" i="37" s="1"/>
  <c r="D63" i="37"/>
  <c r="M63" i="37"/>
  <c r="L63" i="37" s="1"/>
  <c r="N63" i="37"/>
  <c r="O63" i="37"/>
  <c r="D64" i="37"/>
  <c r="M64" i="37"/>
  <c r="L64" i="37" s="1"/>
  <c r="N64" i="37"/>
  <c r="O64" i="37"/>
  <c r="E65" i="37"/>
  <c r="F65" i="37"/>
  <c r="G65" i="37"/>
  <c r="I65" i="37"/>
  <c r="J65" i="37"/>
  <c r="K65" i="37"/>
  <c r="D66" i="37"/>
  <c r="D65" i="37" s="1"/>
  <c r="H66" i="37"/>
  <c r="H65" i="37" s="1"/>
  <c r="M66" i="37"/>
  <c r="N66" i="37"/>
  <c r="O66" i="37"/>
  <c r="D67" i="37"/>
  <c r="M67" i="37"/>
  <c r="L67" i="37" s="1"/>
  <c r="N67" i="37"/>
  <c r="O67" i="37"/>
  <c r="D68" i="37"/>
  <c r="M68" i="37"/>
  <c r="L68" i="37" s="1"/>
  <c r="N68" i="37"/>
  <c r="O68" i="37"/>
  <c r="D69" i="37"/>
  <c r="L69" i="37"/>
  <c r="M69" i="37"/>
  <c r="N69" i="37"/>
  <c r="O69" i="37"/>
  <c r="E70" i="37"/>
  <c r="F70" i="37"/>
  <c r="G70" i="37"/>
  <c r="H70" i="37"/>
  <c r="I70" i="37"/>
  <c r="J70" i="37"/>
  <c r="K70" i="37"/>
  <c r="O70" i="37"/>
  <c r="D71" i="37"/>
  <c r="D70" i="37" s="1"/>
  <c r="H71" i="37"/>
  <c r="M71" i="37"/>
  <c r="N71" i="37"/>
  <c r="N70" i="37" s="1"/>
  <c r="O71" i="37"/>
  <c r="D72" i="37"/>
  <c r="M72" i="37"/>
  <c r="L72" i="37" s="1"/>
  <c r="N72" i="37"/>
  <c r="O72" i="37"/>
  <c r="D73" i="37"/>
  <c r="L73" i="37"/>
  <c r="M73" i="37"/>
  <c r="N73" i="37"/>
  <c r="O73" i="37"/>
  <c r="D74" i="37"/>
  <c r="M74" i="37"/>
  <c r="N74" i="37"/>
  <c r="O74" i="37"/>
  <c r="L74" i="37" s="1"/>
  <c r="E75" i="37"/>
  <c r="F75" i="37"/>
  <c r="G75" i="37"/>
  <c r="H75" i="37"/>
  <c r="I75" i="37"/>
  <c r="J75" i="37"/>
  <c r="K75" i="37"/>
  <c r="N75" i="37"/>
  <c r="O75" i="37"/>
  <c r="D76" i="37"/>
  <c r="H76" i="37"/>
  <c r="M76" i="37"/>
  <c r="N76" i="37"/>
  <c r="O76" i="37"/>
  <c r="D77" i="37"/>
  <c r="L77" i="37"/>
  <c r="M77" i="37"/>
  <c r="N77" i="37"/>
  <c r="O77" i="37"/>
  <c r="D78" i="37"/>
  <c r="M78" i="37"/>
  <c r="N78" i="37"/>
  <c r="O78" i="37"/>
  <c r="L78" i="37" s="1"/>
  <c r="D79" i="37"/>
  <c r="H79" i="37"/>
  <c r="M79" i="37"/>
  <c r="L79" i="37" s="1"/>
  <c r="N79" i="37"/>
  <c r="O79" i="37"/>
  <c r="D80" i="37"/>
  <c r="H80" i="37"/>
  <c r="M80" i="37"/>
  <c r="N80" i="37"/>
  <c r="O80" i="37"/>
  <c r="L80" i="37" s="1"/>
  <c r="Q20" i="37" s="1"/>
  <c r="J81" i="37"/>
  <c r="F83" i="37"/>
  <c r="D84" i="37"/>
  <c r="H84" i="37"/>
  <c r="L84" i="37"/>
  <c r="M84" i="37"/>
  <c r="N84" i="37"/>
  <c r="O84" i="37"/>
  <c r="D85" i="37"/>
  <c r="H85" i="37"/>
  <c r="M85" i="37"/>
  <c r="N85" i="37"/>
  <c r="O85" i="37"/>
  <c r="E86" i="37"/>
  <c r="E83" i="37" s="1"/>
  <c r="F86" i="37"/>
  <c r="G86" i="37"/>
  <c r="G83" i="37" s="1"/>
  <c r="I86" i="37"/>
  <c r="I83" i="37" s="1"/>
  <c r="J86" i="37"/>
  <c r="J83" i="37" s="1"/>
  <c r="K86" i="37"/>
  <c r="H86" i="37" s="1"/>
  <c r="O86" i="37"/>
  <c r="D87" i="37"/>
  <c r="D86" i="37" s="1"/>
  <c r="H87" i="37"/>
  <c r="M87" i="37"/>
  <c r="N87" i="37"/>
  <c r="N86" i="37" s="1"/>
  <c r="O87" i="37"/>
  <c r="D88" i="37"/>
  <c r="H88" i="37"/>
  <c r="H135" i="37" s="1"/>
  <c r="L88" i="37"/>
  <c r="L135" i="37" s="1"/>
  <c r="M88" i="37"/>
  <c r="N88" i="37"/>
  <c r="N218" i="37" s="1"/>
  <c r="O88" i="37"/>
  <c r="D89" i="37"/>
  <c r="H89" i="37"/>
  <c r="M89" i="37"/>
  <c r="L89" i="37" s="1"/>
  <c r="N89" i="37"/>
  <c r="O89" i="37"/>
  <c r="D90" i="37"/>
  <c r="H90" i="37"/>
  <c r="M90" i="37"/>
  <c r="N90" i="37"/>
  <c r="O90" i="37"/>
  <c r="L90" i="37" s="1"/>
  <c r="E91" i="37"/>
  <c r="F91" i="37"/>
  <c r="G91" i="37"/>
  <c r="H91" i="37"/>
  <c r="I91" i="37"/>
  <c r="J91" i="37"/>
  <c r="K91" i="37"/>
  <c r="J21" i="36" s="1"/>
  <c r="D92" i="37"/>
  <c r="D91" i="37" s="1"/>
  <c r="H92" i="37"/>
  <c r="M92" i="37"/>
  <c r="N92" i="37"/>
  <c r="O92" i="37"/>
  <c r="D93" i="37"/>
  <c r="H93" i="37"/>
  <c r="L93" i="37"/>
  <c r="M93" i="37"/>
  <c r="N93" i="37"/>
  <c r="O93" i="37"/>
  <c r="O91" i="37" s="1"/>
  <c r="D94" i="37"/>
  <c r="H94" i="37"/>
  <c r="M94" i="37"/>
  <c r="L94" i="37" s="1"/>
  <c r="N94" i="37"/>
  <c r="O94" i="37"/>
  <c r="E95" i="37"/>
  <c r="F95" i="37"/>
  <c r="G95" i="37"/>
  <c r="I95" i="37"/>
  <c r="J95" i="37"/>
  <c r="I22" i="36" s="1"/>
  <c r="K95" i="37"/>
  <c r="M95" i="37"/>
  <c r="D96" i="37"/>
  <c r="H96" i="37"/>
  <c r="H95" i="37" s="1"/>
  <c r="L96" i="37"/>
  <c r="M96" i="37"/>
  <c r="N96" i="37"/>
  <c r="O96" i="37"/>
  <c r="D97" i="37"/>
  <c r="H97" i="37"/>
  <c r="L97" i="37"/>
  <c r="M97" i="37"/>
  <c r="N97" i="37"/>
  <c r="O97" i="37"/>
  <c r="D98" i="37"/>
  <c r="H98" i="37"/>
  <c r="L98" i="37"/>
  <c r="M98" i="37"/>
  <c r="N98" i="37"/>
  <c r="O98" i="37"/>
  <c r="E99" i="37"/>
  <c r="F99" i="37"/>
  <c r="G99" i="37"/>
  <c r="I99" i="37"/>
  <c r="J99" i="37"/>
  <c r="K99" i="37"/>
  <c r="N99" i="37"/>
  <c r="D100" i="37"/>
  <c r="H100" i="37"/>
  <c r="L100" i="37"/>
  <c r="M100" i="37"/>
  <c r="N100" i="37"/>
  <c r="O100" i="37"/>
  <c r="D101" i="37"/>
  <c r="D99" i="37" s="1"/>
  <c r="H101" i="37"/>
  <c r="H99" i="37" s="1"/>
  <c r="M101" i="37"/>
  <c r="N101" i="37"/>
  <c r="O101" i="37"/>
  <c r="D102" i="37"/>
  <c r="H102" i="37"/>
  <c r="M102" i="37"/>
  <c r="L102" i="37" s="1"/>
  <c r="N102" i="37"/>
  <c r="O102" i="37"/>
  <c r="E103" i="37"/>
  <c r="D24" i="36" s="1"/>
  <c r="F103" i="37"/>
  <c r="G103" i="37"/>
  <c r="I103" i="37"/>
  <c r="J103" i="37"/>
  <c r="K103" i="37"/>
  <c r="M103" i="37"/>
  <c r="D104" i="37"/>
  <c r="H104" i="37"/>
  <c r="H103" i="37" s="1"/>
  <c r="M104" i="37"/>
  <c r="N104" i="37"/>
  <c r="O104" i="37"/>
  <c r="O103" i="37" s="1"/>
  <c r="D105" i="37"/>
  <c r="D103" i="37" s="1"/>
  <c r="H105" i="37"/>
  <c r="M105" i="37"/>
  <c r="L105" i="37" s="1"/>
  <c r="N105" i="37"/>
  <c r="O105" i="37"/>
  <c r="D106" i="37"/>
  <c r="H106" i="37"/>
  <c r="L106" i="37"/>
  <c r="M106" i="37"/>
  <c r="N106" i="37"/>
  <c r="O106" i="37"/>
  <c r="E107" i="37"/>
  <c r="F107" i="37"/>
  <c r="G107" i="37"/>
  <c r="H107" i="37"/>
  <c r="I107" i="37"/>
  <c r="J107" i="37"/>
  <c r="K107" i="37"/>
  <c r="D108" i="37"/>
  <c r="H108" i="37"/>
  <c r="M108" i="37"/>
  <c r="N108" i="37"/>
  <c r="N107" i="37" s="1"/>
  <c r="O108" i="37"/>
  <c r="D109" i="37"/>
  <c r="H109" i="37"/>
  <c r="L109" i="37"/>
  <c r="M109" i="37"/>
  <c r="N109" i="37"/>
  <c r="O109" i="37"/>
  <c r="O107" i="37" s="1"/>
  <c r="D110" i="37"/>
  <c r="D107" i="37" s="1"/>
  <c r="H110" i="37"/>
  <c r="M110" i="37"/>
  <c r="L110" i="37" s="1"/>
  <c r="N110" i="37"/>
  <c r="O110" i="37"/>
  <c r="E111" i="37"/>
  <c r="F111" i="37"/>
  <c r="E26" i="36" s="1"/>
  <c r="G111" i="37"/>
  <c r="I111" i="37"/>
  <c r="J111" i="37"/>
  <c r="K111" i="37"/>
  <c r="M111" i="37"/>
  <c r="N111" i="37"/>
  <c r="D112" i="37"/>
  <c r="H112" i="37"/>
  <c r="H111" i="37" s="1"/>
  <c r="L112" i="37"/>
  <c r="M112" i="37"/>
  <c r="N112" i="37"/>
  <c r="O112" i="37"/>
  <c r="D113" i="37"/>
  <c r="H113" i="37"/>
  <c r="L113" i="37"/>
  <c r="M113" i="37"/>
  <c r="N113" i="37"/>
  <c r="O113" i="37"/>
  <c r="D114" i="37"/>
  <c r="H114" i="37"/>
  <c r="L114" i="37"/>
  <c r="M114" i="37"/>
  <c r="N114" i="37"/>
  <c r="O114" i="37"/>
  <c r="E115" i="37"/>
  <c r="F115" i="37"/>
  <c r="G115" i="37"/>
  <c r="I115" i="37"/>
  <c r="J115" i="37"/>
  <c r="K115" i="37"/>
  <c r="O115" i="37"/>
  <c r="D116" i="37"/>
  <c r="H116" i="37"/>
  <c r="M116" i="37"/>
  <c r="N116" i="37"/>
  <c r="O116" i="37"/>
  <c r="D117" i="37"/>
  <c r="D115" i="37" s="1"/>
  <c r="H117" i="37"/>
  <c r="H115" i="37" s="1"/>
  <c r="G27" i="36" s="1"/>
  <c r="M117" i="37"/>
  <c r="N117" i="37"/>
  <c r="N115" i="37" s="1"/>
  <c r="O117" i="37"/>
  <c r="L117" i="37" s="1"/>
  <c r="D118" i="37"/>
  <c r="H118" i="37"/>
  <c r="L118" i="37"/>
  <c r="M118" i="37"/>
  <c r="N118" i="37"/>
  <c r="O118" i="37"/>
  <c r="E119" i="37"/>
  <c r="F119" i="37"/>
  <c r="G119" i="37"/>
  <c r="I119" i="37"/>
  <c r="J119" i="37"/>
  <c r="K119" i="37"/>
  <c r="D120" i="37"/>
  <c r="H120" i="37"/>
  <c r="L120" i="37"/>
  <c r="M120" i="37"/>
  <c r="N120" i="37"/>
  <c r="N119" i="37" s="1"/>
  <c r="O120" i="37"/>
  <c r="D121" i="37"/>
  <c r="D119" i="37" s="1"/>
  <c r="H121" i="37"/>
  <c r="M121" i="37"/>
  <c r="N121" i="37"/>
  <c r="O121" i="37"/>
  <c r="D122" i="37"/>
  <c r="H122" i="37"/>
  <c r="H119" i="37" s="1"/>
  <c r="M122" i="37"/>
  <c r="N122" i="37"/>
  <c r="O122" i="37"/>
  <c r="L122" i="37" s="1"/>
  <c r="E123" i="37"/>
  <c r="F123" i="37"/>
  <c r="G123" i="37"/>
  <c r="F29" i="36" s="1"/>
  <c r="H123" i="37"/>
  <c r="I123" i="37"/>
  <c r="J123" i="37"/>
  <c r="K123" i="37"/>
  <c r="J29" i="36" s="1"/>
  <c r="D124" i="37"/>
  <c r="D123" i="37" s="1"/>
  <c r="H124" i="37"/>
  <c r="M124" i="37"/>
  <c r="N124" i="37"/>
  <c r="O124" i="37"/>
  <c r="D125" i="37"/>
  <c r="H125" i="37"/>
  <c r="L125" i="37"/>
  <c r="M125" i="37"/>
  <c r="N125" i="37"/>
  <c r="O125" i="37"/>
  <c r="O123" i="37" s="1"/>
  <c r="D126" i="37"/>
  <c r="H126" i="37"/>
  <c r="M126" i="37"/>
  <c r="L126" i="37" s="1"/>
  <c r="N126" i="37"/>
  <c r="O126" i="37"/>
  <c r="E127" i="37"/>
  <c r="F127" i="37"/>
  <c r="G127" i="37"/>
  <c r="I127" i="37"/>
  <c r="J127" i="37"/>
  <c r="I30" i="36" s="1"/>
  <c r="K127" i="37"/>
  <c r="D128" i="37"/>
  <c r="H128" i="37"/>
  <c r="H127" i="37" s="1"/>
  <c r="L128" i="37"/>
  <c r="L127" i="37" s="1"/>
  <c r="M128" i="37"/>
  <c r="N128" i="37"/>
  <c r="O128" i="37"/>
  <c r="D129" i="37"/>
  <c r="H129" i="37"/>
  <c r="L129" i="37"/>
  <c r="M129" i="37"/>
  <c r="M127" i="37" s="1"/>
  <c r="N129" i="37"/>
  <c r="O129" i="37"/>
  <c r="D130" i="37"/>
  <c r="H130" i="37"/>
  <c r="M130" i="37"/>
  <c r="N130" i="37"/>
  <c r="N127" i="37" s="1"/>
  <c r="O130" i="37"/>
  <c r="L130" i="37" s="1"/>
  <c r="E131" i="37"/>
  <c r="F131" i="37"/>
  <c r="G131" i="37"/>
  <c r="I131" i="37"/>
  <c r="J131" i="37"/>
  <c r="K131" i="37"/>
  <c r="N131" i="37"/>
  <c r="D132" i="37"/>
  <c r="H132" i="37"/>
  <c r="L132" i="37"/>
  <c r="M132" i="37"/>
  <c r="M131" i="37" s="1"/>
  <c r="N132" i="37"/>
  <c r="O132" i="37"/>
  <c r="D133" i="37"/>
  <c r="H133" i="37"/>
  <c r="H131" i="37" s="1"/>
  <c r="M133" i="37"/>
  <c r="N133" i="37"/>
  <c r="O133" i="37"/>
  <c r="D135" i="37"/>
  <c r="E135" i="37"/>
  <c r="F135" i="37"/>
  <c r="G135" i="37"/>
  <c r="I135" i="37"/>
  <c r="J135" i="37"/>
  <c r="K135" i="37"/>
  <c r="M135" i="37"/>
  <c r="N135" i="37"/>
  <c r="D137" i="37"/>
  <c r="H137" i="37"/>
  <c r="L137" i="37"/>
  <c r="M137" i="37"/>
  <c r="M139" i="37" s="1"/>
  <c r="N137" i="37"/>
  <c r="O137" i="37"/>
  <c r="D138" i="37"/>
  <c r="D139" i="37" s="1"/>
  <c r="H138" i="37"/>
  <c r="H139" i="37" s="1"/>
  <c r="M138" i="37"/>
  <c r="N138" i="37"/>
  <c r="O138" i="37"/>
  <c r="L138" i="37" s="1"/>
  <c r="E139" i="37"/>
  <c r="F139" i="37"/>
  <c r="G139" i="37"/>
  <c r="I139" i="37"/>
  <c r="J139" i="37"/>
  <c r="K139" i="37"/>
  <c r="N139" i="37"/>
  <c r="O139" i="37"/>
  <c r="E141" i="37"/>
  <c r="F141" i="37"/>
  <c r="F181" i="37" s="1"/>
  <c r="G141" i="37"/>
  <c r="G181" i="37" s="1"/>
  <c r="I141" i="37"/>
  <c r="J141" i="37"/>
  <c r="K141" i="37"/>
  <c r="K181" i="37" s="1"/>
  <c r="D142" i="37"/>
  <c r="D141" i="37" s="1"/>
  <c r="H142" i="37"/>
  <c r="M142" i="37"/>
  <c r="N142" i="37"/>
  <c r="N141" i="37" s="1"/>
  <c r="O142" i="37"/>
  <c r="D143" i="37"/>
  <c r="H143" i="37"/>
  <c r="H141" i="37" s="1"/>
  <c r="M143" i="37"/>
  <c r="N143" i="37"/>
  <c r="O143" i="37"/>
  <c r="D144" i="37"/>
  <c r="H144" i="37"/>
  <c r="M144" i="37"/>
  <c r="L144" i="37" s="1"/>
  <c r="N144" i="37"/>
  <c r="O144" i="37"/>
  <c r="D145" i="37"/>
  <c r="H145" i="37"/>
  <c r="L145" i="37"/>
  <c r="M145" i="37"/>
  <c r="N145" i="37"/>
  <c r="O145" i="37"/>
  <c r="D146" i="37"/>
  <c r="H146" i="37"/>
  <c r="M146" i="37"/>
  <c r="L146" i="37" s="1"/>
  <c r="N146" i="37"/>
  <c r="O146" i="37"/>
  <c r="D147" i="37"/>
  <c r="H147" i="37"/>
  <c r="G38" i="36" s="1"/>
  <c r="M147" i="37"/>
  <c r="N147" i="37"/>
  <c r="O147" i="37"/>
  <c r="L147" i="37" s="1"/>
  <c r="D148" i="37"/>
  <c r="H148" i="37"/>
  <c r="M148" i="37"/>
  <c r="L148" i="37" s="1"/>
  <c r="N148" i="37"/>
  <c r="O148" i="37"/>
  <c r="D149" i="37"/>
  <c r="H149" i="37"/>
  <c r="L149" i="37"/>
  <c r="M149" i="37"/>
  <c r="N149" i="37"/>
  <c r="O149" i="37"/>
  <c r="D150" i="37"/>
  <c r="H150" i="37"/>
  <c r="M150" i="37"/>
  <c r="L150" i="37" s="1"/>
  <c r="N150" i="37"/>
  <c r="O150" i="37"/>
  <c r="D151" i="37"/>
  <c r="H151" i="37"/>
  <c r="M151" i="37"/>
  <c r="N151" i="37"/>
  <c r="O151" i="37"/>
  <c r="L151" i="37" s="1"/>
  <c r="D152" i="37"/>
  <c r="H152" i="37"/>
  <c r="M152" i="37"/>
  <c r="L152" i="37" s="1"/>
  <c r="N152" i="37"/>
  <c r="O152" i="37"/>
  <c r="D153" i="37"/>
  <c r="H153" i="37"/>
  <c r="L153" i="37"/>
  <c r="M153" i="37"/>
  <c r="N153" i="37"/>
  <c r="O153" i="37"/>
  <c r="D154" i="37"/>
  <c r="H154" i="37"/>
  <c r="M154" i="37"/>
  <c r="L154" i="37" s="1"/>
  <c r="N154" i="37"/>
  <c r="O154" i="37"/>
  <c r="D155" i="37"/>
  <c r="H155" i="37"/>
  <c r="G46" i="36" s="1"/>
  <c r="M155" i="37"/>
  <c r="N155" i="37"/>
  <c r="O155" i="37"/>
  <c r="L155" i="37" s="1"/>
  <c r="D156" i="37"/>
  <c r="H156" i="37"/>
  <c r="M156" i="37"/>
  <c r="L156" i="37" s="1"/>
  <c r="N156" i="37"/>
  <c r="O156" i="37"/>
  <c r="D157" i="37"/>
  <c r="H157" i="37"/>
  <c r="L157" i="37"/>
  <c r="M157" i="37"/>
  <c r="N157" i="37"/>
  <c r="O157" i="37"/>
  <c r="D158" i="37"/>
  <c r="H158" i="37"/>
  <c r="M158" i="37"/>
  <c r="L158" i="37" s="1"/>
  <c r="N158" i="37"/>
  <c r="O158" i="37"/>
  <c r="D159" i="37"/>
  <c r="H159" i="37"/>
  <c r="G50" i="36" s="1"/>
  <c r="M159" i="37"/>
  <c r="N159" i="37"/>
  <c r="O159" i="37"/>
  <c r="L159" i="37" s="1"/>
  <c r="D160" i="37"/>
  <c r="H160" i="37"/>
  <c r="M160" i="37"/>
  <c r="L160" i="37" s="1"/>
  <c r="N160" i="37"/>
  <c r="O160" i="37"/>
  <c r="D161" i="37"/>
  <c r="H161" i="37"/>
  <c r="L161" i="37"/>
  <c r="M161" i="37"/>
  <c r="N161" i="37"/>
  <c r="O161" i="37"/>
  <c r="D162" i="37"/>
  <c r="H162" i="37"/>
  <c r="M162" i="37"/>
  <c r="L162" i="37" s="1"/>
  <c r="N162" i="37"/>
  <c r="O162" i="37"/>
  <c r="D163" i="37"/>
  <c r="H163" i="37"/>
  <c r="G54" i="36" s="1"/>
  <c r="M163" i="37"/>
  <c r="N163" i="37"/>
  <c r="O163" i="37"/>
  <c r="L163" i="37" s="1"/>
  <c r="D164" i="37"/>
  <c r="H164" i="37"/>
  <c r="M164" i="37"/>
  <c r="L164" i="37" s="1"/>
  <c r="N164" i="37"/>
  <c r="O164" i="37"/>
  <c r="D165" i="37"/>
  <c r="H165" i="37"/>
  <c r="L165" i="37"/>
  <c r="M165" i="37"/>
  <c r="N165" i="37"/>
  <c r="O165" i="37"/>
  <c r="D166" i="37"/>
  <c r="H166" i="37"/>
  <c r="M166" i="37"/>
  <c r="L166" i="37" s="1"/>
  <c r="N166" i="37"/>
  <c r="O166" i="37"/>
  <c r="D167" i="37"/>
  <c r="H167" i="37"/>
  <c r="M167" i="37"/>
  <c r="N167" i="37"/>
  <c r="O167" i="37"/>
  <c r="L167" i="37" s="1"/>
  <c r="D168" i="37"/>
  <c r="H168" i="37"/>
  <c r="M168" i="37"/>
  <c r="L168" i="37" s="1"/>
  <c r="N168" i="37"/>
  <c r="O168" i="37"/>
  <c r="D169" i="37"/>
  <c r="H169" i="37"/>
  <c r="L169" i="37"/>
  <c r="M169" i="37"/>
  <c r="N169" i="37"/>
  <c r="O169" i="37"/>
  <c r="D170" i="37"/>
  <c r="H170" i="37"/>
  <c r="M170" i="37"/>
  <c r="L170" i="37" s="1"/>
  <c r="N170" i="37"/>
  <c r="O170" i="37"/>
  <c r="D171" i="37"/>
  <c r="H171" i="37"/>
  <c r="M171" i="37"/>
  <c r="N171" i="37"/>
  <c r="O171" i="37"/>
  <c r="L171" i="37" s="1"/>
  <c r="D172" i="37"/>
  <c r="H172" i="37"/>
  <c r="M172" i="37"/>
  <c r="L172" i="37" s="1"/>
  <c r="N172" i="37"/>
  <c r="O172" i="37"/>
  <c r="D173" i="37"/>
  <c r="H173" i="37"/>
  <c r="L173" i="37"/>
  <c r="M173" i="37"/>
  <c r="N173" i="37"/>
  <c r="O173" i="37"/>
  <c r="D174" i="37"/>
  <c r="H174" i="37"/>
  <c r="M174" i="37"/>
  <c r="L174" i="37" s="1"/>
  <c r="N174" i="37"/>
  <c r="O174" i="37"/>
  <c r="D175" i="37"/>
  <c r="H175" i="37"/>
  <c r="M175" i="37"/>
  <c r="N175" i="37"/>
  <c r="O175" i="37"/>
  <c r="L175" i="37" s="1"/>
  <c r="D176" i="37"/>
  <c r="H176" i="37"/>
  <c r="M176" i="37"/>
  <c r="L176" i="37" s="1"/>
  <c r="N176" i="37"/>
  <c r="O176" i="37"/>
  <c r="D177" i="37"/>
  <c r="H177" i="37"/>
  <c r="L177" i="37"/>
  <c r="M177" i="37"/>
  <c r="N177" i="37"/>
  <c r="O177" i="37"/>
  <c r="D178" i="37"/>
  <c r="H178" i="37"/>
  <c r="M178" i="37"/>
  <c r="L178" i="37" s="1"/>
  <c r="N178" i="37"/>
  <c r="O178" i="37"/>
  <c r="D179" i="37"/>
  <c r="H179" i="37"/>
  <c r="G70" i="36" s="1"/>
  <c r="M179" i="37"/>
  <c r="N179" i="37"/>
  <c r="O179" i="37"/>
  <c r="L179" i="37" s="1"/>
  <c r="D180" i="37"/>
  <c r="H180" i="37"/>
  <c r="M180" i="37"/>
  <c r="L180" i="37" s="1"/>
  <c r="N180" i="37"/>
  <c r="O180" i="37"/>
  <c r="E181" i="37"/>
  <c r="I181" i="37"/>
  <c r="J181" i="37"/>
  <c r="E183" i="37"/>
  <c r="M183" i="37" s="1"/>
  <c r="M186" i="37" s="1"/>
  <c r="F183" i="37"/>
  <c r="G183" i="37"/>
  <c r="H183" i="37"/>
  <c r="H186" i="37" s="1"/>
  <c r="L183" i="37"/>
  <c r="L186" i="37" s="1"/>
  <c r="O183" i="37"/>
  <c r="D184" i="37"/>
  <c r="D183" i="37" s="1"/>
  <c r="D186" i="37" s="1"/>
  <c r="H184" i="37"/>
  <c r="M184" i="37"/>
  <c r="N184" i="37"/>
  <c r="O184" i="37"/>
  <c r="D185" i="37"/>
  <c r="H185" i="37"/>
  <c r="M185" i="37"/>
  <c r="L185" i="37" s="1"/>
  <c r="N185" i="37"/>
  <c r="O185" i="37"/>
  <c r="E186" i="37"/>
  <c r="G186" i="37"/>
  <c r="I186" i="37"/>
  <c r="J186" i="37"/>
  <c r="K186" i="37"/>
  <c r="O186" i="37"/>
  <c r="D188" i="37"/>
  <c r="D204" i="37" s="1"/>
  <c r="H188" i="37"/>
  <c r="M188" i="37"/>
  <c r="N188" i="37"/>
  <c r="O188" i="37"/>
  <c r="O204" i="37" s="1"/>
  <c r="D189" i="37"/>
  <c r="H189" i="37"/>
  <c r="M189" i="37"/>
  <c r="L189" i="37" s="1"/>
  <c r="N189" i="37"/>
  <c r="O189" i="37"/>
  <c r="D190" i="37"/>
  <c r="H190" i="37"/>
  <c r="M190" i="37"/>
  <c r="N190" i="37"/>
  <c r="O190" i="37"/>
  <c r="D191" i="37"/>
  <c r="H191" i="37"/>
  <c r="M191" i="37"/>
  <c r="L191" i="37" s="1"/>
  <c r="N191" i="37"/>
  <c r="O191" i="37"/>
  <c r="D192" i="37"/>
  <c r="H192" i="37"/>
  <c r="M192" i="37"/>
  <c r="L192" i="37" s="1"/>
  <c r="N192" i="37"/>
  <c r="O192" i="37"/>
  <c r="D193" i="37"/>
  <c r="H193" i="37"/>
  <c r="M193" i="37"/>
  <c r="N193" i="37"/>
  <c r="O193" i="37"/>
  <c r="D194" i="37"/>
  <c r="H194" i="37"/>
  <c r="M194" i="37"/>
  <c r="L194" i="37" s="1"/>
  <c r="N194" i="37"/>
  <c r="O194" i="37"/>
  <c r="D195" i="37"/>
  <c r="H195" i="37"/>
  <c r="L195" i="37"/>
  <c r="M195" i="37"/>
  <c r="N195" i="37"/>
  <c r="O195" i="37"/>
  <c r="D196" i="37"/>
  <c r="H196" i="37"/>
  <c r="M196" i="37"/>
  <c r="N196" i="37"/>
  <c r="O196" i="37"/>
  <c r="D197" i="37"/>
  <c r="H197" i="37"/>
  <c r="M197" i="37"/>
  <c r="L197" i="37" s="1"/>
  <c r="N197" i="37"/>
  <c r="O197" i="37"/>
  <c r="D198" i="37"/>
  <c r="H198" i="37"/>
  <c r="M198" i="37"/>
  <c r="N198" i="37"/>
  <c r="O198" i="37"/>
  <c r="D199" i="37"/>
  <c r="H199" i="37"/>
  <c r="M199" i="37"/>
  <c r="L199" i="37" s="1"/>
  <c r="N199" i="37"/>
  <c r="O199" i="37"/>
  <c r="D200" i="37"/>
  <c r="H200" i="37"/>
  <c r="G79" i="36" s="1"/>
  <c r="M200" i="37"/>
  <c r="L200" i="37" s="1"/>
  <c r="N200" i="37"/>
  <c r="O200" i="37"/>
  <c r="D201" i="37"/>
  <c r="H201" i="37"/>
  <c r="M201" i="37"/>
  <c r="L201" i="37" s="1"/>
  <c r="N201" i="37"/>
  <c r="O201" i="37"/>
  <c r="D202" i="37"/>
  <c r="H202" i="37"/>
  <c r="M202" i="37"/>
  <c r="L202" i="37" s="1"/>
  <c r="N202" i="37"/>
  <c r="O202" i="37"/>
  <c r="D203" i="37"/>
  <c r="H203" i="37"/>
  <c r="L203" i="37"/>
  <c r="M203" i="37"/>
  <c r="N203" i="37"/>
  <c r="O203" i="37"/>
  <c r="E204" i="37"/>
  <c r="F204" i="37"/>
  <c r="G204" i="37"/>
  <c r="I204" i="37"/>
  <c r="J204" i="37"/>
  <c r="K204" i="37"/>
  <c r="E206" i="37"/>
  <c r="F206" i="37"/>
  <c r="G206" i="37"/>
  <c r="H206" i="37"/>
  <c r="I206" i="37"/>
  <c r="J206" i="37"/>
  <c r="K206" i="37"/>
  <c r="D207" i="37"/>
  <c r="D206" i="37" s="1"/>
  <c r="D213" i="37" s="1"/>
  <c r="H207" i="37"/>
  <c r="M207" i="37"/>
  <c r="N207" i="37"/>
  <c r="N206" i="37" s="1"/>
  <c r="O207" i="37"/>
  <c r="O206" i="37" s="1"/>
  <c r="O213" i="37" s="1"/>
  <c r="D208" i="37"/>
  <c r="H208" i="37"/>
  <c r="M208" i="37"/>
  <c r="N208" i="37"/>
  <c r="O208" i="37"/>
  <c r="O214" i="37" s="1"/>
  <c r="D209" i="37"/>
  <c r="H209" i="37"/>
  <c r="M209" i="37"/>
  <c r="L209" i="37" s="1"/>
  <c r="N209" i="37"/>
  <c r="O209" i="37"/>
  <c r="D210" i="37"/>
  <c r="H210" i="37"/>
  <c r="G84" i="36" s="1"/>
  <c r="M210" i="37"/>
  <c r="N210" i="37"/>
  <c r="O210" i="37"/>
  <c r="L210" i="37" s="1"/>
  <c r="D211" i="37"/>
  <c r="H211" i="37"/>
  <c r="M211" i="37"/>
  <c r="N211" i="37"/>
  <c r="O211" i="37"/>
  <c r="D212" i="37"/>
  <c r="H212" i="37"/>
  <c r="L212" i="37"/>
  <c r="M212" i="37"/>
  <c r="N212" i="37"/>
  <c r="O212" i="37"/>
  <c r="E213" i="37"/>
  <c r="F213" i="37"/>
  <c r="G213" i="37"/>
  <c r="I213" i="37"/>
  <c r="J213" i="37"/>
  <c r="K213" i="37"/>
  <c r="D214" i="37"/>
  <c r="E214" i="37"/>
  <c r="F214" i="37"/>
  <c r="G214" i="37"/>
  <c r="H214" i="37"/>
  <c r="I214" i="37"/>
  <c r="J214" i="37"/>
  <c r="K214" i="37"/>
  <c r="M214" i="37"/>
  <c r="N214" i="37"/>
  <c r="D217" i="37"/>
  <c r="E217" i="37"/>
  <c r="F217" i="37"/>
  <c r="G217" i="37"/>
  <c r="H217" i="37"/>
  <c r="I217" i="37"/>
  <c r="J217" i="37"/>
  <c r="K217" i="37"/>
  <c r="M217" i="37"/>
  <c r="N217" i="37"/>
  <c r="O217" i="37"/>
  <c r="D218" i="37"/>
  <c r="E218" i="37"/>
  <c r="F218" i="37"/>
  <c r="G218" i="37"/>
  <c r="H218" i="37"/>
  <c r="I218" i="37"/>
  <c r="J218" i="37"/>
  <c r="K218" i="37"/>
  <c r="L218" i="37"/>
  <c r="M218" i="37"/>
  <c r="D19" i="36"/>
  <c r="L19" i="36" s="1"/>
  <c r="E19" i="36"/>
  <c r="F19" i="36"/>
  <c r="H19" i="36"/>
  <c r="I19" i="36"/>
  <c r="J19" i="36"/>
  <c r="D20" i="36"/>
  <c r="H20" i="36"/>
  <c r="I20" i="36"/>
  <c r="F21" i="36"/>
  <c r="I21" i="36"/>
  <c r="D22" i="36"/>
  <c r="F22" i="36"/>
  <c r="H22" i="36"/>
  <c r="J22" i="36"/>
  <c r="E23" i="36"/>
  <c r="F23" i="36"/>
  <c r="H23" i="36"/>
  <c r="I23" i="36"/>
  <c r="J23" i="36"/>
  <c r="E24" i="36"/>
  <c r="M24" i="36" s="1"/>
  <c r="F24" i="36"/>
  <c r="H24" i="36"/>
  <c r="I24" i="36"/>
  <c r="J24" i="36"/>
  <c r="D25" i="36"/>
  <c r="E25" i="36"/>
  <c r="H25" i="36"/>
  <c r="I25" i="36"/>
  <c r="L25" i="36"/>
  <c r="D26" i="36"/>
  <c r="F26" i="36"/>
  <c r="H26" i="36"/>
  <c r="I26" i="36"/>
  <c r="D27" i="36"/>
  <c r="L27" i="36" s="1"/>
  <c r="E27" i="36"/>
  <c r="F27" i="36"/>
  <c r="H27" i="36"/>
  <c r="I27" i="36"/>
  <c r="J27" i="36"/>
  <c r="D28" i="36"/>
  <c r="F28" i="36"/>
  <c r="H28" i="36"/>
  <c r="I28" i="36"/>
  <c r="J28" i="36"/>
  <c r="D29" i="36"/>
  <c r="H29" i="36"/>
  <c r="I29" i="36"/>
  <c r="D30" i="36"/>
  <c r="L30" i="36" s="1"/>
  <c r="F30" i="36"/>
  <c r="H30" i="36"/>
  <c r="J30" i="36"/>
  <c r="D31" i="36"/>
  <c r="L31" i="36" s="1"/>
  <c r="E31" i="36"/>
  <c r="F31" i="36"/>
  <c r="G31" i="36"/>
  <c r="H31" i="36"/>
  <c r="I31" i="36"/>
  <c r="J31" i="36"/>
  <c r="D32" i="36"/>
  <c r="E32" i="36"/>
  <c r="F32" i="36"/>
  <c r="G32" i="36"/>
  <c r="H32" i="36"/>
  <c r="I32" i="36"/>
  <c r="J32" i="36"/>
  <c r="M32" i="36"/>
  <c r="D33" i="36"/>
  <c r="E33" i="36"/>
  <c r="F33" i="36"/>
  <c r="H33" i="36"/>
  <c r="I33" i="36"/>
  <c r="J33" i="36"/>
  <c r="L33" i="36"/>
  <c r="F34" i="36"/>
  <c r="G34" i="36"/>
  <c r="H34" i="36"/>
  <c r="J34" i="36"/>
  <c r="D35" i="36"/>
  <c r="E35" i="36"/>
  <c r="F35" i="36"/>
  <c r="G35" i="36"/>
  <c r="H35" i="36"/>
  <c r="I35" i="36"/>
  <c r="J35" i="36"/>
  <c r="L35" i="36"/>
  <c r="D36" i="36"/>
  <c r="E36" i="36"/>
  <c r="F36" i="36"/>
  <c r="G36" i="36"/>
  <c r="H36" i="36"/>
  <c r="I36" i="36"/>
  <c r="J36" i="36"/>
  <c r="D37" i="36"/>
  <c r="E37" i="36"/>
  <c r="F37" i="36"/>
  <c r="G37" i="36"/>
  <c r="H37" i="36"/>
  <c r="L37" i="36" s="1"/>
  <c r="I37" i="36"/>
  <c r="J37" i="36"/>
  <c r="D38" i="36"/>
  <c r="E38" i="36"/>
  <c r="F38" i="36"/>
  <c r="H38" i="36"/>
  <c r="I38" i="36"/>
  <c r="J38" i="36"/>
  <c r="D39" i="36"/>
  <c r="E39" i="36"/>
  <c r="F39" i="36"/>
  <c r="G39" i="36"/>
  <c r="H39" i="36"/>
  <c r="I39" i="36"/>
  <c r="J39" i="36"/>
  <c r="D40" i="36"/>
  <c r="E40" i="36"/>
  <c r="F40" i="36"/>
  <c r="G40" i="36"/>
  <c r="H40" i="36"/>
  <c r="I40" i="36"/>
  <c r="J40" i="36"/>
  <c r="M40" i="36"/>
  <c r="D41" i="36"/>
  <c r="E41" i="36"/>
  <c r="F41" i="36"/>
  <c r="H41" i="36"/>
  <c r="I41" i="36"/>
  <c r="J41" i="36"/>
  <c r="D42" i="36"/>
  <c r="E42" i="36"/>
  <c r="F42" i="36"/>
  <c r="H42" i="36"/>
  <c r="I42" i="36"/>
  <c r="J42" i="36"/>
  <c r="D43" i="36"/>
  <c r="E43" i="36"/>
  <c r="F43" i="36"/>
  <c r="G43" i="36"/>
  <c r="H43" i="36"/>
  <c r="L43" i="36" s="1"/>
  <c r="I43" i="36"/>
  <c r="J43" i="36"/>
  <c r="D44" i="36"/>
  <c r="E44" i="36"/>
  <c r="F44" i="36"/>
  <c r="H44" i="36"/>
  <c r="I44" i="36"/>
  <c r="M44" i="36" s="1"/>
  <c r="J44" i="36"/>
  <c r="D45" i="36"/>
  <c r="E45" i="36"/>
  <c r="F45" i="36"/>
  <c r="H45" i="36"/>
  <c r="L45" i="36" s="1"/>
  <c r="I45" i="36"/>
  <c r="J45" i="36"/>
  <c r="D46" i="36"/>
  <c r="E46" i="36"/>
  <c r="F46" i="36"/>
  <c r="H46" i="36"/>
  <c r="I46" i="36"/>
  <c r="J46" i="36"/>
  <c r="D47" i="36"/>
  <c r="C47" i="36" s="1"/>
  <c r="E47" i="36"/>
  <c r="F47" i="36"/>
  <c r="G47" i="36"/>
  <c r="H47" i="36"/>
  <c r="I47" i="36"/>
  <c r="J47" i="36"/>
  <c r="D48" i="36"/>
  <c r="E48" i="36"/>
  <c r="M48" i="36" s="1"/>
  <c r="F48" i="36"/>
  <c r="G48" i="36"/>
  <c r="H48" i="36"/>
  <c r="I48" i="36"/>
  <c r="J48" i="36"/>
  <c r="D49" i="36"/>
  <c r="L49" i="36" s="1"/>
  <c r="E49" i="36"/>
  <c r="F49" i="36"/>
  <c r="G49" i="36"/>
  <c r="H49" i="36"/>
  <c r="I49" i="36"/>
  <c r="J49" i="36"/>
  <c r="D50" i="36"/>
  <c r="E50" i="36"/>
  <c r="F50" i="36"/>
  <c r="H50" i="36"/>
  <c r="I50" i="36"/>
  <c r="M50" i="36" s="1"/>
  <c r="J50" i="36"/>
  <c r="D51" i="36"/>
  <c r="E51" i="36"/>
  <c r="F51" i="36"/>
  <c r="G51" i="36"/>
  <c r="H51" i="36"/>
  <c r="I51" i="36"/>
  <c r="J51" i="36"/>
  <c r="L51" i="36"/>
  <c r="D52" i="36"/>
  <c r="E52" i="36"/>
  <c r="M52" i="36" s="1"/>
  <c r="F52" i="36"/>
  <c r="G52" i="36"/>
  <c r="H52" i="36"/>
  <c r="I52" i="36"/>
  <c r="J52" i="36"/>
  <c r="D53" i="36"/>
  <c r="E53" i="36"/>
  <c r="F53" i="36"/>
  <c r="G53" i="36"/>
  <c r="H53" i="36"/>
  <c r="I53" i="36"/>
  <c r="J53" i="36"/>
  <c r="L53" i="36"/>
  <c r="D54" i="36"/>
  <c r="E54" i="36"/>
  <c r="F54" i="36"/>
  <c r="H54" i="36"/>
  <c r="I54" i="36"/>
  <c r="J54" i="36"/>
  <c r="D55" i="36"/>
  <c r="E55" i="36"/>
  <c r="F55" i="36"/>
  <c r="G55" i="36"/>
  <c r="H55" i="36"/>
  <c r="I55" i="36"/>
  <c r="J55" i="36"/>
  <c r="D56" i="36"/>
  <c r="E56" i="36"/>
  <c r="F56" i="36"/>
  <c r="G56" i="36"/>
  <c r="H56" i="36"/>
  <c r="I56" i="36"/>
  <c r="J56" i="36"/>
  <c r="M56" i="36"/>
  <c r="D57" i="36"/>
  <c r="E57" i="36"/>
  <c r="F57" i="36"/>
  <c r="G57" i="36"/>
  <c r="H57" i="36"/>
  <c r="I57" i="36"/>
  <c r="J57" i="36"/>
  <c r="D58" i="36"/>
  <c r="E58" i="36"/>
  <c r="M58" i="36" s="1"/>
  <c r="F58" i="36"/>
  <c r="H58" i="36"/>
  <c r="I58" i="36"/>
  <c r="J58" i="36"/>
  <c r="D59" i="36"/>
  <c r="L59" i="36" s="1"/>
  <c r="E59" i="36"/>
  <c r="F59" i="36"/>
  <c r="G59" i="36"/>
  <c r="H59" i="36"/>
  <c r="I59" i="36"/>
  <c r="J59" i="36"/>
  <c r="D60" i="36"/>
  <c r="E60" i="36"/>
  <c r="M60" i="36" s="1"/>
  <c r="F60" i="36"/>
  <c r="H60" i="36"/>
  <c r="I60" i="36"/>
  <c r="J60" i="36"/>
  <c r="D61" i="36"/>
  <c r="E61" i="36"/>
  <c r="M61" i="36" s="1"/>
  <c r="F61" i="36"/>
  <c r="G61" i="36"/>
  <c r="H61" i="36"/>
  <c r="I61" i="36"/>
  <c r="J61" i="36"/>
  <c r="D62" i="36"/>
  <c r="E62" i="36"/>
  <c r="F62" i="36"/>
  <c r="H62" i="36"/>
  <c r="I62" i="36"/>
  <c r="J62" i="36"/>
  <c r="D63" i="36"/>
  <c r="E63" i="36"/>
  <c r="F63" i="36"/>
  <c r="G63" i="36"/>
  <c r="H63" i="36"/>
  <c r="I63" i="36"/>
  <c r="M63" i="36" s="1"/>
  <c r="J63" i="36"/>
  <c r="D64" i="36"/>
  <c r="E64" i="36"/>
  <c r="F64" i="36"/>
  <c r="H64" i="36"/>
  <c r="I64" i="36"/>
  <c r="M64" i="36" s="1"/>
  <c r="J64" i="36"/>
  <c r="D65" i="36"/>
  <c r="E65" i="36"/>
  <c r="M65" i="36" s="1"/>
  <c r="F65" i="36"/>
  <c r="G65" i="36"/>
  <c r="H65" i="36"/>
  <c r="I65" i="36"/>
  <c r="J65" i="36"/>
  <c r="D66" i="36"/>
  <c r="E66" i="36"/>
  <c r="M66" i="36" s="1"/>
  <c r="F66" i="36"/>
  <c r="H66" i="36"/>
  <c r="I66" i="36"/>
  <c r="J66" i="36"/>
  <c r="D67" i="36"/>
  <c r="E67" i="36"/>
  <c r="F67" i="36"/>
  <c r="G67" i="36"/>
  <c r="H67" i="36"/>
  <c r="I67" i="36"/>
  <c r="M67" i="36" s="1"/>
  <c r="J67" i="36"/>
  <c r="D68" i="36"/>
  <c r="E68" i="36"/>
  <c r="F68" i="36"/>
  <c r="H68" i="36"/>
  <c r="I68" i="36"/>
  <c r="J68" i="36"/>
  <c r="D69" i="36"/>
  <c r="E69" i="36"/>
  <c r="F69" i="36"/>
  <c r="G69" i="36"/>
  <c r="H69" i="36"/>
  <c r="I69" i="36"/>
  <c r="J69" i="36"/>
  <c r="D70" i="36"/>
  <c r="E70" i="36"/>
  <c r="F70" i="36"/>
  <c r="H70" i="36"/>
  <c r="I70" i="36"/>
  <c r="J70" i="36"/>
  <c r="D71" i="36"/>
  <c r="E71" i="36"/>
  <c r="F71" i="36"/>
  <c r="G71" i="36"/>
  <c r="H71" i="36"/>
  <c r="I71" i="36"/>
  <c r="J71" i="36"/>
  <c r="D72" i="36"/>
  <c r="E72" i="36"/>
  <c r="M72" i="36" s="1"/>
  <c r="F72" i="36"/>
  <c r="H72" i="36"/>
  <c r="I72" i="36"/>
  <c r="J72" i="36"/>
  <c r="D73" i="36"/>
  <c r="E73" i="36"/>
  <c r="M73" i="36" s="1"/>
  <c r="F73" i="36"/>
  <c r="G73" i="36"/>
  <c r="H73" i="36"/>
  <c r="I73" i="36"/>
  <c r="J73" i="36"/>
  <c r="D74" i="36"/>
  <c r="E74" i="36"/>
  <c r="F74" i="36"/>
  <c r="G74" i="36"/>
  <c r="H74" i="36"/>
  <c r="I74" i="36"/>
  <c r="J74" i="36"/>
  <c r="D75" i="36"/>
  <c r="E75" i="36"/>
  <c r="F75" i="36"/>
  <c r="H75" i="36"/>
  <c r="I75" i="36"/>
  <c r="J75" i="36"/>
  <c r="D76" i="36"/>
  <c r="E76" i="36"/>
  <c r="M76" i="36" s="1"/>
  <c r="F76" i="36"/>
  <c r="G76" i="36"/>
  <c r="H76" i="36"/>
  <c r="I76" i="36"/>
  <c r="J76" i="36"/>
  <c r="D77" i="36"/>
  <c r="E77" i="36"/>
  <c r="M77" i="36" s="1"/>
  <c r="F77" i="36"/>
  <c r="H77" i="36"/>
  <c r="I77" i="36"/>
  <c r="J77" i="36"/>
  <c r="D78" i="36"/>
  <c r="E78" i="36"/>
  <c r="F78" i="36"/>
  <c r="G78" i="36"/>
  <c r="H78" i="36"/>
  <c r="I78" i="36"/>
  <c r="J78" i="36"/>
  <c r="D79" i="36"/>
  <c r="C79" i="36" s="1"/>
  <c r="E79" i="36"/>
  <c r="M79" i="36" s="1"/>
  <c r="F79" i="36"/>
  <c r="H79" i="36"/>
  <c r="I79" i="36"/>
  <c r="J79" i="36"/>
  <c r="D80" i="36"/>
  <c r="E80" i="36"/>
  <c r="F80" i="36"/>
  <c r="G80" i="36"/>
  <c r="H80" i="36"/>
  <c r="I80" i="36"/>
  <c r="J80" i="36"/>
  <c r="D81" i="36"/>
  <c r="E81" i="36"/>
  <c r="F81" i="36"/>
  <c r="H81" i="36"/>
  <c r="I81" i="36"/>
  <c r="J81" i="36"/>
  <c r="D82" i="36"/>
  <c r="E82" i="36"/>
  <c r="F82" i="36"/>
  <c r="G82" i="36"/>
  <c r="H82" i="36"/>
  <c r="I82" i="36"/>
  <c r="J82" i="36"/>
  <c r="D83" i="36"/>
  <c r="E83" i="36"/>
  <c r="F83" i="36"/>
  <c r="G83" i="36"/>
  <c r="H83" i="36"/>
  <c r="I83" i="36"/>
  <c r="J83" i="36"/>
  <c r="D84" i="36"/>
  <c r="E84" i="36"/>
  <c r="F84" i="36"/>
  <c r="H84" i="36"/>
  <c r="I84" i="36"/>
  <c r="J84" i="36"/>
  <c r="D85" i="36"/>
  <c r="C85" i="36" s="1"/>
  <c r="E85" i="36"/>
  <c r="F85" i="36"/>
  <c r="G85" i="36"/>
  <c r="H85" i="36"/>
  <c r="I85" i="36"/>
  <c r="J85" i="36"/>
  <c r="L85" i="36"/>
  <c r="K85" i="36" s="1"/>
  <c r="M85" i="36"/>
  <c r="N85" i="36"/>
  <c r="D18" i="35"/>
  <c r="D28" i="35" s="1"/>
  <c r="H18" i="35"/>
  <c r="M18" i="35"/>
  <c r="L18" i="35" s="1"/>
  <c r="N18" i="35"/>
  <c r="N28" i="35" s="1"/>
  <c r="N96" i="35" s="1"/>
  <c r="O18" i="35"/>
  <c r="O28" i="35" s="1"/>
  <c r="O96" i="35" s="1"/>
  <c r="D19" i="35"/>
  <c r="M19" i="35"/>
  <c r="L19" i="35" s="1"/>
  <c r="N19" i="35"/>
  <c r="O19" i="35"/>
  <c r="D20" i="35"/>
  <c r="H20" i="35"/>
  <c r="H28" i="35" s="1"/>
  <c r="M20" i="35"/>
  <c r="N20" i="35"/>
  <c r="L20" i="35" s="1"/>
  <c r="O20" i="35"/>
  <c r="D21" i="35"/>
  <c r="H21" i="35"/>
  <c r="M21" i="35"/>
  <c r="L21" i="35" s="1"/>
  <c r="N21" i="35"/>
  <c r="O21" i="35"/>
  <c r="D22" i="35"/>
  <c r="H22" i="35"/>
  <c r="M22" i="35"/>
  <c r="N22" i="35"/>
  <c r="L22" i="35" s="1"/>
  <c r="O22" i="35"/>
  <c r="D23" i="35"/>
  <c r="H23" i="35"/>
  <c r="M23" i="35"/>
  <c r="L23" i="35" s="1"/>
  <c r="N23" i="35"/>
  <c r="O23" i="35"/>
  <c r="D24" i="35"/>
  <c r="H24" i="35"/>
  <c r="M24" i="35"/>
  <c r="N24" i="35"/>
  <c r="L24" i="35" s="1"/>
  <c r="O24" i="35"/>
  <c r="D25" i="35"/>
  <c r="H25" i="35"/>
  <c r="M25" i="35"/>
  <c r="L25" i="35" s="1"/>
  <c r="N25" i="35"/>
  <c r="O25" i="35"/>
  <c r="D26" i="35"/>
  <c r="H26" i="35"/>
  <c r="M26" i="35"/>
  <c r="N26" i="35"/>
  <c r="L26" i="35" s="1"/>
  <c r="O26" i="35"/>
  <c r="D27" i="35"/>
  <c r="H27" i="35"/>
  <c r="M27" i="35"/>
  <c r="L27" i="35" s="1"/>
  <c r="N27" i="35"/>
  <c r="O27" i="35"/>
  <c r="E28" i="35"/>
  <c r="E96" i="35" s="1"/>
  <c r="F28" i="35"/>
  <c r="G28" i="35"/>
  <c r="I28" i="35"/>
  <c r="I96" i="35" s="1"/>
  <c r="J28" i="35"/>
  <c r="K28" i="35"/>
  <c r="M28" i="35"/>
  <c r="D30" i="35"/>
  <c r="D41" i="35" s="1"/>
  <c r="H30" i="35"/>
  <c r="H41" i="35" s="1"/>
  <c r="M30" i="35"/>
  <c r="N30" i="35"/>
  <c r="L30" i="35" s="1"/>
  <c r="O30" i="35"/>
  <c r="D31" i="35"/>
  <c r="H31" i="35"/>
  <c r="M31" i="35"/>
  <c r="M41" i="35" s="1"/>
  <c r="N31" i="35"/>
  <c r="O31" i="35"/>
  <c r="D32" i="35"/>
  <c r="H32" i="35"/>
  <c r="M32" i="35"/>
  <c r="N32" i="35"/>
  <c r="L32" i="35" s="1"/>
  <c r="O32" i="35"/>
  <c r="D33" i="35"/>
  <c r="H33" i="35"/>
  <c r="M33" i="35"/>
  <c r="L33" i="35" s="1"/>
  <c r="N33" i="35"/>
  <c r="O33" i="35"/>
  <c r="D34" i="35"/>
  <c r="H34" i="35"/>
  <c r="M34" i="35"/>
  <c r="N34" i="35"/>
  <c r="L34" i="35" s="1"/>
  <c r="O34" i="35"/>
  <c r="D35" i="35"/>
  <c r="H35" i="35"/>
  <c r="M35" i="35"/>
  <c r="L35" i="35" s="1"/>
  <c r="N35" i="35"/>
  <c r="O35" i="35"/>
  <c r="D36" i="35"/>
  <c r="H36" i="35"/>
  <c r="M36" i="35"/>
  <c r="N36" i="35"/>
  <c r="L36" i="35" s="1"/>
  <c r="O36" i="35"/>
  <c r="D37" i="35"/>
  <c r="H37" i="35"/>
  <c r="M37" i="35"/>
  <c r="L37" i="35" s="1"/>
  <c r="N37" i="35"/>
  <c r="O37" i="35"/>
  <c r="D38" i="35"/>
  <c r="H38" i="35"/>
  <c r="M38" i="35"/>
  <c r="N38" i="35"/>
  <c r="L38" i="35" s="1"/>
  <c r="O38" i="35"/>
  <c r="D39" i="35"/>
  <c r="H39" i="35"/>
  <c r="M39" i="35"/>
  <c r="L39" i="35" s="1"/>
  <c r="N39" i="35"/>
  <c r="O39" i="35"/>
  <c r="D40" i="35"/>
  <c r="H40" i="35"/>
  <c r="M40" i="35"/>
  <c r="N40" i="35"/>
  <c r="L40" i="35" s="1"/>
  <c r="O40" i="35"/>
  <c r="E41" i="35"/>
  <c r="F41" i="35"/>
  <c r="G41" i="35"/>
  <c r="I41" i="35"/>
  <c r="J41" i="35"/>
  <c r="K41" i="35"/>
  <c r="N41" i="35"/>
  <c r="O41" i="35"/>
  <c r="D43" i="35"/>
  <c r="H43" i="35"/>
  <c r="M43" i="35"/>
  <c r="L43" i="35" s="1"/>
  <c r="L44" i="35" s="1"/>
  <c r="N43" i="35"/>
  <c r="O43" i="35"/>
  <c r="D44" i="35"/>
  <c r="E44" i="35"/>
  <c r="F44" i="35"/>
  <c r="G44" i="35"/>
  <c r="H44" i="35"/>
  <c r="I44" i="35"/>
  <c r="J44" i="35"/>
  <c r="K44" i="35"/>
  <c r="M44" i="35"/>
  <c r="N44" i="35"/>
  <c r="O44" i="35"/>
  <c r="D46" i="35"/>
  <c r="D73" i="35" s="1"/>
  <c r="H46" i="35"/>
  <c r="H73" i="35" s="1"/>
  <c r="M46" i="35"/>
  <c r="N46" i="35"/>
  <c r="L46" i="35" s="1"/>
  <c r="O46" i="35"/>
  <c r="D47" i="35"/>
  <c r="H47" i="35"/>
  <c r="M47" i="35"/>
  <c r="M73" i="35" s="1"/>
  <c r="N47" i="35"/>
  <c r="O47" i="35"/>
  <c r="D48" i="35"/>
  <c r="H48" i="35"/>
  <c r="M48" i="35"/>
  <c r="N48" i="35"/>
  <c r="L48" i="35" s="1"/>
  <c r="O48" i="35"/>
  <c r="D49" i="35"/>
  <c r="H49" i="35"/>
  <c r="M49" i="35"/>
  <c r="L49" i="35" s="1"/>
  <c r="N49" i="35"/>
  <c r="O49" i="35"/>
  <c r="D50" i="35"/>
  <c r="H50" i="35"/>
  <c r="M50" i="35"/>
  <c r="N50" i="35"/>
  <c r="L50" i="35" s="1"/>
  <c r="O50" i="35"/>
  <c r="D51" i="35"/>
  <c r="H51" i="35"/>
  <c r="M51" i="35"/>
  <c r="L51" i="35" s="1"/>
  <c r="N51" i="35"/>
  <c r="O51" i="35"/>
  <c r="D52" i="35"/>
  <c r="H52" i="35"/>
  <c r="M52" i="35"/>
  <c r="N52" i="35"/>
  <c r="L52" i="35" s="1"/>
  <c r="O52" i="35"/>
  <c r="D53" i="35"/>
  <c r="H53" i="35"/>
  <c r="M53" i="35"/>
  <c r="L53" i="35" s="1"/>
  <c r="N53" i="35"/>
  <c r="O53" i="35"/>
  <c r="D54" i="35"/>
  <c r="H54" i="35"/>
  <c r="M54" i="35"/>
  <c r="N54" i="35"/>
  <c r="L54" i="35" s="1"/>
  <c r="O54" i="35"/>
  <c r="D55" i="35"/>
  <c r="H55" i="35"/>
  <c r="M55" i="35"/>
  <c r="L55" i="35" s="1"/>
  <c r="N55" i="35"/>
  <c r="O55" i="35"/>
  <c r="D56" i="35"/>
  <c r="H56" i="35"/>
  <c r="M56" i="35"/>
  <c r="N56" i="35"/>
  <c r="L56" i="35" s="1"/>
  <c r="O56" i="35"/>
  <c r="D57" i="35"/>
  <c r="H57" i="35"/>
  <c r="M57" i="35"/>
  <c r="L57" i="35" s="1"/>
  <c r="N57" i="35"/>
  <c r="O57" i="35"/>
  <c r="D58" i="35"/>
  <c r="H58" i="35"/>
  <c r="M58" i="35"/>
  <c r="N58" i="35"/>
  <c r="L58" i="35" s="1"/>
  <c r="O58" i="35"/>
  <c r="D59" i="35"/>
  <c r="H59" i="35"/>
  <c r="M59" i="35"/>
  <c r="L59" i="35" s="1"/>
  <c r="N59" i="35"/>
  <c r="O59" i="35"/>
  <c r="D60" i="35"/>
  <c r="H60" i="35"/>
  <c r="M60" i="35"/>
  <c r="N60" i="35"/>
  <c r="L60" i="35" s="1"/>
  <c r="O60" i="35"/>
  <c r="D61" i="35"/>
  <c r="H61" i="35"/>
  <c r="M61" i="35"/>
  <c r="L61" i="35" s="1"/>
  <c r="N61" i="35"/>
  <c r="O61" i="35"/>
  <c r="D62" i="35"/>
  <c r="H62" i="35"/>
  <c r="M62" i="35"/>
  <c r="N62" i="35"/>
  <c r="L62" i="35" s="1"/>
  <c r="O62" i="35"/>
  <c r="D63" i="35"/>
  <c r="H63" i="35"/>
  <c r="M63" i="35"/>
  <c r="L63" i="35" s="1"/>
  <c r="N63" i="35"/>
  <c r="O63" i="35"/>
  <c r="D64" i="35"/>
  <c r="H64" i="35"/>
  <c r="M64" i="35"/>
  <c r="N64" i="35"/>
  <c r="L64" i="35" s="1"/>
  <c r="O64" i="35"/>
  <c r="D65" i="35"/>
  <c r="H65" i="35"/>
  <c r="M65" i="35"/>
  <c r="L65" i="35" s="1"/>
  <c r="N65" i="35"/>
  <c r="O65" i="35"/>
  <c r="D66" i="35"/>
  <c r="H66" i="35"/>
  <c r="M66" i="35"/>
  <c r="N66" i="35"/>
  <c r="L66" i="35" s="1"/>
  <c r="O66" i="35"/>
  <c r="D67" i="35"/>
  <c r="H67" i="35"/>
  <c r="M67" i="35"/>
  <c r="L67" i="35" s="1"/>
  <c r="N67" i="35"/>
  <c r="O67" i="35"/>
  <c r="D68" i="35"/>
  <c r="H68" i="35"/>
  <c r="M68" i="35"/>
  <c r="N68" i="35"/>
  <c r="L68" i="35" s="1"/>
  <c r="O68" i="35"/>
  <c r="D69" i="35"/>
  <c r="H69" i="35"/>
  <c r="M69" i="35"/>
  <c r="L69" i="35" s="1"/>
  <c r="N69" i="35"/>
  <c r="O69" i="35"/>
  <c r="D70" i="35"/>
  <c r="H70" i="35"/>
  <c r="M70" i="35"/>
  <c r="N70" i="35"/>
  <c r="L70" i="35" s="1"/>
  <c r="O70" i="35"/>
  <c r="D71" i="35"/>
  <c r="H71" i="35"/>
  <c r="M71" i="35"/>
  <c r="L71" i="35" s="1"/>
  <c r="N71" i="35"/>
  <c r="O71" i="35"/>
  <c r="D72" i="35"/>
  <c r="H72" i="35"/>
  <c r="M72" i="35"/>
  <c r="N72" i="35"/>
  <c r="L72" i="35" s="1"/>
  <c r="O72" i="35"/>
  <c r="E73" i="35"/>
  <c r="F73" i="35"/>
  <c r="G73" i="35"/>
  <c r="I73" i="35"/>
  <c r="J73" i="35"/>
  <c r="K73" i="35"/>
  <c r="N73" i="35"/>
  <c r="O73" i="35"/>
  <c r="D75" i="35"/>
  <c r="H75" i="35"/>
  <c r="M75" i="35"/>
  <c r="L75" i="35" s="1"/>
  <c r="N75" i="35"/>
  <c r="O75" i="35"/>
  <c r="D76" i="35"/>
  <c r="D89" i="35" s="1"/>
  <c r="H76" i="35"/>
  <c r="H89" i="35" s="1"/>
  <c r="M76" i="35"/>
  <c r="N76" i="35"/>
  <c r="L76" i="35" s="1"/>
  <c r="O76" i="35"/>
  <c r="D77" i="35"/>
  <c r="H77" i="35"/>
  <c r="M77" i="35"/>
  <c r="L77" i="35" s="1"/>
  <c r="N77" i="35"/>
  <c r="O77" i="35"/>
  <c r="D78" i="35"/>
  <c r="H78" i="35"/>
  <c r="M78" i="35"/>
  <c r="N78" i="35"/>
  <c r="L78" i="35" s="1"/>
  <c r="O78" i="35"/>
  <c r="D79" i="35"/>
  <c r="H79" i="35"/>
  <c r="M79" i="35"/>
  <c r="L79" i="35" s="1"/>
  <c r="N79" i="35"/>
  <c r="O79" i="35"/>
  <c r="D80" i="35"/>
  <c r="H80" i="35"/>
  <c r="M80" i="35"/>
  <c r="N80" i="35"/>
  <c r="L80" i="35" s="1"/>
  <c r="O80" i="35"/>
  <c r="D81" i="35"/>
  <c r="H81" i="35"/>
  <c r="M81" i="35"/>
  <c r="L81" i="35" s="1"/>
  <c r="N81" i="35"/>
  <c r="O81" i="35"/>
  <c r="D82" i="35"/>
  <c r="H82" i="35"/>
  <c r="M82" i="35"/>
  <c r="N82" i="35"/>
  <c r="L82" i="35" s="1"/>
  <c r="O82" i="35"/>
  <c r="D83" i="35"/>
  <c r="H83" i="35"/>
  <c r="M83" i="35"/>
  <c r="L83" i="35" s="1"/>
  <c r="N83" i="35"/>
  <c r="O83" i="35"/>
  <c r="D84" i="35"/>
  <c r="H84" i="35"/>
  <c r="M84" i="35"/>
  <c r="N84" i="35"/>
  <c r="L84" i="35" s="1"/>
  <c r="O84" i="35"/>
  <c r="D85" i="35"/>
  <c r="H85" i="35"/>
  <c r="M85" i="35"/>
  <c r="L85" i="35" s="1"/>
  <c r="N85" i="35"/>
  <c r="O85" i="35"/>
  <c r="D86" i="35"/>
  <c r="H86" i="35"/>
  <c r="M86" i="35"/>
  <c r="N86" i="35"/>
  <c r="L86" i="35" s="1"/>
  <c r="O86" i="35"/>
  <c r="D87" i="35"/>
  <c r="H87" i="35"/>
  <c r="M87" i="35"/>
  <c r="L87" i="35" s="1"/>
  <c r="N87" i="35"/>
  <c r="O87" i="35"/>
  <c r="D88" i="35"/>
  <c r="H88" i="35"/>
  <c r="M88" i="35"/>
  <c r="N88" i="35"/>
  <c r="L88" i="35" s="1"/>
  <c r="O88" i="35"/>
  <c r="E89" i="35"/>
  <c r="F89" i="35"/>
  <c r="G89" i="35"/>
  <c r="I89" i="35"/>
  <c r="J89" i="35"/>
  <c r="K89" i="35"/>
  <c r="N89" i="35"/>
  <c r="O89" i="35"/>
  <c r="D91" i="35"/>
  <c r="H91" i="35"/>
  <c r="M91" i="35"/>
  <c r="L91" i="35" s="1"/>
  <c r="N91" i="35"/>
  <c r="O91" i="35"/>
  <c r="D92" i="35"/>
  <c r="D95" i="35" s="1"/>
  <c r="H92" i="35"/>
  <c r="H95" i="35" s="1"/>
  <c r="M92" i="35"/>
  <c r="N92" i="35"/>
  <c r="L92" i="35" s="1"/>
  <c r="O92" i="35"/>
  <c r="D93" i="35"/>
  <c r="H93" i="35"/>
  <c r="M93" i="35"/>
  <c r="L93" i="35" s="1"/>
  <c r="N93" i="35"/>
  <c r="O93" i="35"/>
  <c r="D94" i="35"/>
  <c r="H94" i="35"/>
  <c r="M94" i="35"/>
  <c r="N94" i="35"/>
  <c r="L94" i="35" s="1"/>
  <c r="O94" i="35"/>
  <c r="E95" i="35"/>
  <c r="F95" i="35"/>
  <c r="G95" i="35"/>
  <c r="I95" i="35"/>
  <c r="J95" i="35"/>
  <c r="K95" i="35"/>
  <c r="N95" i="35"/>
  <c r="O95" i="35"/>
  <c r="F96" i="35"/>
  <c r="G96" i="35"/>
  <c r="J96" i="35"/>
  <c r="K96" i="35"/>
  <c r="C18" i="34"/>
  <c r="C17" i="34" s="1"/>
  <c r="C19" i="34"/>
  <c r="D19" i="34"/>
  <c r="D18" i="34" s="1"/>
  <c r="D17" i="34" s="1"/>
  <c r="E20" i="34"/>
  <c r="E19" i="34" s="1"/>
  <c r="E18" i="34" s="1"/>
  <c r="E17" i="34" s="1"/>
  <c r="E21" i="34"/>
  <c r="E22" i="34"/>
  <c r="C23" i="34"/>
  <c r="D23" i="34"/>
  <c r="E24" i="34"/>
  <c r="E23" i="34" s="1"/>
  <c r="E25" i="34"/>
  <c r="E26" i="34"/>
  <c r="C27" i="34"/>
  <c r="D27" i="34"/>
  <c r="E28" i="34"/>
  <c r="E27" i="34" s="1"/>
  <c r="E29" i="34"/>
  <c r="E30" i="34"/>
  <c r="C32" i="34"/>
  <c r="C31" i="34" s="1"/>
  <c r="D32" i="34"/>
  <c r="E33" i="34"/>
  <c r="E32" i="34" s="1"/>
  <c r="E31" i="34" s="1"/>
  <c r="E34" i="34"/>
  <c r="E35" i="34"/>
  <c r="C36" i="34"/>
  <c r="D36" i="34"/>
  <c r="D31" i="34" s="1"/>
  <c r="E36" i="34"/>
  <c r="E37" i="34"/>
  <c r="E38" i="34"/>
  <c r="E39" i="34"/>
  <c r="E40" i="34"/>
  <c r="E41" i="34"/>
  <c r="C42" i="34"/>
  <c r="D42" i="34"/>
  <c r="C43" i="34"/>
  <c r="D43" i="34"/>
  <c r="E44" i="34"/>
  <c r="E43" i="34" s="1"/>
  <c r="E42" i="34" s="1"/>
  <c r="C47" i="34"/>
  <c r="C46" i="34" s="1"/>
  <c r="C48" i="34"/>
  <c r="D48" i="34"/>
  <c r="D47" i="34" s="1"/>
  <c r="D46" i="34" s="1"/>
  <c r="E49" i="34"/>
  <c r="E48" i="34" s="1"/>
  <c r="E50" i="34"/>
  <c r="E51" i="34"/>
  <c r="E52" i="34"/>
  <c r="E53" i="34"/>
  <c r="E54" i="34"/>
  <c r="E55" i="34"/>
  <c r="E56" i="34"/>
  <c r="E57" i="34"/>
  <c r="E58" i="34"/>
  <c r="E59" i="34"/>
  <c r="E60" i="34"/>
  <c r="E61" i="34"/>
  <c r="E62" i="34"/>
  <c r="E63" i="34"/>
  <c r="E64" i="34"/>
  <c r="E65" i="34"/>
  <c r="E66" i="34"/>
  <c r="E67" i="34"/>
  <c r="E68" i="34"/>
  <c r="E69" i="34"/>
  <c r="E70" i="34"/>
  <c r="E71" i="34"/>
  <c r="C74" i="34"/>
  <c r="D74" i="34"/>
  <c r="E75" i="34"/>
  <c r="E74" i="34" s="1"/>
  <c r="E76" i="34"/>
  <c r="E77" i="34"/>
  <c r="E78" i="34"/>
  <c r="E79" i="34"/>
  <c r="E80" i="34"/>
  <c r="E81" i="34"/>
  <c r="E82" i="34"/>
  <c r="E83" i="34"/>
  <c r="E84" i="34"/>
  <c r="E85" i="34"/>
  <c r="E86" i="34"/>
  <c r="E87" i="34"/>
  <c r="E88" i="34"/>
  <c r="E89" i="34"/>
  <c r="L26" i="42" l="1"/>
  <c r="M19" i="42"/>
  <c r="M26" i="42" s="1"/>
  <c r="F26" i="42"/>
  <c r="N19" i="42"/>
  <c r="N23" i="42"/>
  <c r="K23" i="42" s="1"/>
  <c r="D26" i="42"/>
  <c r="L89" i="41"/>
  <c r="Q27" i="41"/>
  <c r="Q25" i="41"/>
  <c r="L41" i="41"/>
  <c r="Q28" i="41"/>
  <c r="L73" i="41"/>
  <c r="Q26" i="41"/>
  <c r="L44" i="41"/>
  <c r="Q29" i="41"/>
  <c r="L95" i="41"/>
  <c r="H96" i="41"/>
  <c r="D96" i="41"/>
  <c r="L18" i="41"/>
  <c r="M83" i="36"/>
  <c r="M80" i="36"/>
  <c r="C77" i="36"/>
  <c r="M74" i="36"/>
  <c r="C73" i="36"/>
  <c r="G81" i="36"/>
  <c r="G77" i="36"/>
  <c r="G62" i="36"/>
  <c r="O95" i="41"/>
  <c r="O89" i="41"/>
  <c r="O73" i="41"/>
  <c r="O96" i="41" s="1"/>
  <c r="O41" i="41"/>
  <c r="M42" i="36"/>
  <c r="G66" i="36"/>
  <c r="M81" i="36"/>
  <c r="N79" i="36"/>
  <c r="M78" i="36"/>
  <c r="M75" i="36"/>
  <c r="L57" i="36"/>
  <c r="M54" i="36"/>
  <c r="M46" i="36"/>
  <c r="G22" i="36"/>
  <c r="G58" i="36"/>
  <c r="G42" i="36"/>
  <c r="G26" i="36"/>
  <c r="M30" i="36"/>
  <c r="L23" i="36"/>
  <c r="L59" i="40"/>
  <c r="L66" i="40"/>
  <c r="O63" i="40"/>
  <c r="O21" i="40"/>
  <c r="L18" i="40"/>
  <c r="O60" i="40"/>
  <c r="N60" i="40"/>
  <c r="R29" i="40"/>
  <c r="L47" i="40"/>
  <c r="O49" i="40"/>
  <c r="L45" i="40"/>
  <c r="L29" i="40"/>
  <c r="L65" i="40" s="1"/>
  <c r="L27" i="40"/>
  <c r="L39" i="36"/>
  <c r="M36" i="36"/>
  <c r="M62" i="40"/>
  <c r="M60" i="40" s="1"/>
  <c r="E60" i="40"/>
  <c r="M59" i="40"/>
  <c r="H49" i="40"/>
  <c r="N25" i="40"/>
  <c r="L23" i="40"/>
  <c r="D47" i="40"/>
  <c r="D49" i="40" s="1"/>
  <c r="L41" i="36"/>
  <c r="M38" i="36"/>
  <c r="H66" i="40"/>
  <c r="H60" i="40" s="1"/>
  <c r="G49" i="40"/>
  <c r="Q23" i="39"/>
  <c r="Q25" i="39" s="1"/>
  <c r="Q27" i="39" s="1"/>
  <c r="L14" i="39"/>
  <c r="L55" i="39" s="1"/>
  <c r="M71" i="36"/>
  <c r="M68" i="36"/>
  <c r="N66" i="36"/>
  <c r="N62" i="36"/>
  <c r="L54" i="36"/>
  <c r="C51" i="36"/>
  <c r="L47" i="36"/>
  <c r="L38" i="36"/>
  <c r="M69" i="36"/>
  <c r="C55" i="36"/>
  <c r="M82" i="36"/>
  <c r="M70" i="36"/>
  <c r="C69" i="36"/>
  <c r="C65" i="36"/>
  <c r="M62" i="36"/>
  <c r="C61" i="36"/>
  <c r="C59" i="36"/>
  <c r="L55" i="36"/>
  <c r="L46" i="36"/>
  <c r="D133" i="38"/>
  <c r="D119" i="38" s="1"/>
  <c r="L29" i="36"/>
  <c r="K119" i="38"/>
  <c r="D110" i="38"/>
  <c r="D118" i="38" s="1"/>
  <c r="H102" i="38"/>
  <c r="G29" i="36" s="1"/>
  <c r="O102" i="38"/>
  <c r="L102" i="38" s="1"/>
  <c r="J25" i="36"/>
  <c r="N25" i="36" s="1"/>
  <c r="K25" i="36" s="1"/>
  <c r="H94" i="38"/>
  <c r="G25" i="36" s="1"/>
  <c r="O94" i="38"/>
  <c r="L94" i="38" s="1"/>
  <c r="K140" i="38"/>
  <c r="H140" i="38" s="1"/>
  <c r="H86" i="38"/>
  <c r="G21" i="36" s="1"/>
  <c r="O86" i="38"/>
  <c r="L86" i="38" s="1"/>
  <c r="O78" i="38"/>
  <c r="O82" i="38" s="1"/>
  <c r="L81" i="38"/>
  <c r="O135" i="38"/>
  <c r="L135" i="38" s="1"/>
  <c r="L78" i="38"/>
  <c r="L82" i="38" s="1"/>
  <c r="M68" i="38"/>
  <c r="L71" i="38"/>
  <c r="M63" i="38"/>
  <c r="H60" i="38"/>
  <c r="M36" i="38"/>
  <c r="L39" i="38"/>
  <c r="L36" i="38" s="1"/>
  <c r="F76" i="38"/>
  <c r="E21" i="36"/>
  <c r="M21" i="36" s="1"/>
  <c r="L24" i="36"/>
  <c r="G140" i="38"/>
  <c r="D140" i="38" s="1"/>
  <c r="D72" i="38"/>
  <c r="M64" i="38"/>
  <c r="M32" i="38"/>
  <c r="R20" i="38"/>
  <c r="I86" i="36"/>
  <c r="G30" i="36"/>
  <c r="M26" i="36"/>
  <c r="I119" i="38"/>
  <c r="E119" i="38"/>
  <c r="F82" i="38"/>
  <c r="E34" i="36"/>
  <c r="M34" i="36" s="1"/>
  <c r="L29" i="38"/>
  <c r="O137" i="38"/>
  <c r="N121" i="38"/>
  <c r="N14" i="38"/>
  <c r="O14" i="38"/>
  <c r="L133" i="38"/>
  <c r="M128" i="38"/>
  <c r="L128" i="38" s="1"/>
  <c r="H119" i="38"/>
  <c r="H104" i="38"/>
  <c r="O104" i="38"/>
  <c r="L104" i="38" s="1"/>
  <c r="L84" i="38"/>
  <c r="O133" i="38"/>
  <c r="D84" i="38"/>
  <c r="D108" i="38" s="1"/>
  <c r="G133" i="38"/>
  <c r="G119" i="38" s="1"/>
  <c r="L68" i="38"/>
  <c r="O68" i="38"/>
  <c r="M43" i="38"/>
  <c r="L43" i="38" s="1"/>
  <c r="H40" i="38"/>
  <c r="L42" i="38"/>
  <c r="M132" i="38"/>
  <c r="O36" i="38"/>
  <c r="E76" i="38"/>
  <c r="O140" i="38"/>
  <c r="N137" i="38"/>
  <c r="L24" i="38"/>
  <c r="O129" i="38"/>
  <c r="L129" i="38" s="1"/>
  <c r="M14" i="38"/>
  <c r="G76" i="38"/>
  <c r="H110" i="38"/>
  <c r="H118" i="38" s="1"/>
  <c r="M113" i="38"/>
  <c r="M110" i="38"/>
  <c r="M118" i="38" s="1"/>
  <c r="O96" i="38"/>
  <c r="L96" i="38" s="1"/>
  <c r="O88" i="38"/>
  <c r="L88" i="38" s="1"/>
  <c r="D78" i="38"/>
  <c r="D82" i="38" s="1"/>
  <c r="N78" i="38"/>
  <c r="N82" i="38" s="1"/>
  <c r="L66" i="38"/>
  <c r="L64" i="38" s="1"/>
  <c r="M56" i="38"/>
  <c r="L58" i="38"/>
  <c r="L56" i="38" s="1"/>
  <c r="O52" i="38"/>
  <c r="M48" i="38"/>
  <c r="L47" i="38"/>
  <c r="L44" i="38" s="1"/>
  <c r="O40" i="38"/>
  <c r="L34" i="38"/>
  <c r="L32" i="38" s="1"/>
  <c r="L31" i="38"/>
  <c r="O139" i="38"/>
  <c r="L139" i="38" s="1"/>
  <c r="L27" i="38"/>
  <c r="O132" i="38"/>
  <c r="L25" i="38"/>
  <c r="R15" i="38" s="1"/>
  <c r="L19" i="38"/>
  <c r="O124" i="38"/>
  <c r="L124" i="38" s="1"/>
  <c r="K76" i="38"/>
  <c r="M84" i="36"/>
  <c r="D34" i="36"/>
  <c r="G28" i="36"/>
  <c r="M28" i="36"/>
  <c r="N108" i="38"/>
  <c r="H108" i="38"/>
  <c r="N32" i="38"/>
  <c r="N140" i="38"/>
  <c r="H30" i="38"/>
  <c r="N139" i="38"/>
  <c r="N132" i="38"/>
  <c r="L16" i="38"/>
  <c r="O121" i="38"/>
  <c r="D14" i="38"/>
  <c r="C83" i="36"/>
  <c r="N76" i="36"/>
  <c r="N72" i="36"/>
  <c r="N69" i="36"/>
  <c r="C67" i="36"/>
  <c r="N65" i="36"/>
  <c r="C63" i="36"/>
  <c r="N61" i="36"/>
  <c r="M57" i="36"/>
  <c r="M55" i="36"/>
  <c r="C52" i="36"/>
  <c r="L52" i="36"/>
  <c r="M41" i="36"/>
  <c r="M39" i="36"/>
  <c r="C36" i="36"/>
  <c r="L36" i="36"/>
  <c r="L34" i="36"/>
  <c r="K34" i="36" s="1"/>
  <c r="C32" i="36"/>
  <c r="L32" i="36"/>
  <c r="L26" i="36"/>
  <c r="L207" i="37"/>
  <c r="M206" i="37"/>
  <c r="M213" i="37" s="1"/>
  <c r="H204" i="37"/>
  <c r="D181" i="37"/>
  <c r="L133" i="37"/>
  <c r="O131" i="37"/>
  <c r="L131" i="37"/>
  <c r="L121" i="37"/>
  <c r="L119" i="37" s="1"/>
  <c r="M119" i="37"/>
  <c r="M115" i="37"/>
  <c r="L116" i="37"/>
  <c r="L115" i="37" s="1"/>
  <c r="F134" i="37"/>
  <c r="E20" i="36"/>
  <c r="E86" i="36" s="1"/>
  <c r="H81" i="37"/>
  <c r="N82" i="36"/>
  <c r="C81" i="36"/>
  <c r="N77" i="36"/>
  <c r="C75" i="36"/>
  <c r="N73" i="36"/>
  <c r="C71" i="36"/>
  <c r="N70" i="36"/>
  <c r="M59" i="36"/>
  <c r="L58" i="36"/>
  <c r="K58" i="36" s="1"/>
  <c r="C56" i="36"/>
  <c r="L56" i="36"/>
  <c r="M45" i="36"/>
  <c r="M43" i="36"/>
  <c r="L42" i="36"/>
  <c r="C40" i="36"/>
  <c r="L40" i="36"/>
  <c r="M27" i="36"/>
  <c r="L22" i="36"/>
  <c r="N83" i="36"/>
  <c r="N80" i="36"/>
  <c r="N74" i="36"/>
  <c r="N67" i="36"/>
  <c r="N63" i="36"/>
  <c r="M49" i="36"/>
  <c r="M47" i="36"/>
  <c r="C44" i="36"/>
  <c r="L44" i="36"/>
  <c r="C28" i="36"/>
  <c r="L28" i="36"/>
  <c r="M23" i="36"/>
  <c r="N95" i="37"/>
  <c r="D95" i="37"/>
  <c r="G134" i="37"/>
  <c r="N83" i="37"/>
  <c r="M20" i="36" s="1"/>
  <c r="N84" i="36"/>
  <c r="N81" i="36"/>
  <c r="N78" i="36"/>
  <c r="N75" i="36"/>
  <c r="N71" i="36"/>
  <c r="N68" i="36"/>
  <c r="N64" i="36"/>
  <c r="M53" i="36"/>
  <c r="M51" i="36"/>
  <c r="L50" i="36"/>
  <c r="C48" i="36"/>
  <c r="L48" i="36"/>
  <c r="M37" i="36"/>
  <c r="M35" i="36"/>
  <c r="M33" i="36"/>
  <c r="M31" i="36"/>
  <c r="M29" i="36"/>
  <c r="M25" i="36"/>
  <c r="F20" i="36"/>
  <c r="C20" i="36" s="1"/>
  <c r="H213" i="37"/>
  <c r="L193" i="37"/>
  <c r="O141" i="37"/>
  <c r="O181" i="37" s="1"/>
  <c r="L143" i="37"/>
  <c r="Q26" i="37" s="1"/>
  <c r="Q24" i="37"/>
  <c r="L139" i="37"/>
  <c r="L101" i="37"/>
  <c r="L99" i="37" s="1"/>
  <c r="O99" i="37"/>
  <c r="G24" i="36"/>
  <c r="H181" i="37"/>
  <c r="M141" i="37"/>
  <c r="M181" i="37" s="1"/>
  <c r="L142" i="37"/>
  <c r="D131" i="37"/>
  <c r="L95" i="37"/>
  <c r="J134" i="37"/>
  <c r="J215" i="37" s="1"/>
  <c r="E81" i="37"/>
  <c r="D21" i="36"/>
  <c r="Q21" i="37"/>
  <c r="G19" i="36"/>
  <c r="L211" i="37"/>
  <c r="L208" i="37"/>
  <c r="N204" i="37"/>
  <c r="D127" i="37"/>
  <c r="N123" i="37"/>
  <c r="O119" i="37"/>
  <c r="L111" i="37"/>
  <c r="N103" i="37"/>
  <c r="M99" i="37"/>
  <c r="L85" i="37"/>
  <c r="O83" i="37"/>
  <c r="L83" i="37"/>
  <c r="K83" i="37"/>
  <c r="K134" i="37" s="1"/>
  <c r="K215" i="37" s="1"/>
  <c r="D75" i="37"/>
  <c r="O60" i="37"/>
  <c r="M45" i="37"/>
  <c r="L47" i="37"/>
  <c r="L45" i="37" s="1"/>
  <c r="L42" i="37"/>
  <c r="M40" i="37"/>
  <c r="O23" i="37"/>
  <c r="L24" i="37"/>
  <c r="L23" i="37" s="1"/>
  <c r="D23" i="37"/>
  <c r="D81" i="37" s="1"/>
  <c r="I81" i="37"/>
  <c r="H21" i="36"/>
  <c r="H86" i="36" s="1"/>
  <c r="L66" i="37"/>
  <c r="L65" i="37" s="1"/>
  <c r="O65" i="37"/>
  <c r="F81" i="37"/>
  <c r="C43" i="36"/>
  <c r="C39" i="36"/>
  <c r="C35" i="36"/>
  <c r="C31" i="36"/>
  <c r="C27" i="36"/>
  <c r="N181" i="37"/>
  <c r="D111" i="37"/>
  <c r="L104" i="37"/>
  <c r="L103" i="37" s="1"/>
  <c r="N91" i="37"/>
  <c r="O135" i="37"/>
  <c r="O218" i="37"/>
  <c r="M86" i="37"/>
  <c r="L87" i="37"/>
  <c r="L86" i="37" s="1"/>
  <c r="M75" i="37"/>
  <c r="L76" i="37"/>
  <c r="L75" i="37" s="1"/>
  <c r="N55" i="37"/>
  <c r="Q25" i="37"/>
  <c r="M23" i="37"/>
  <c r="M81" i="37" s="1"/>
  <c r="L25" i="37"/>
  <c r="L196" i="37"/>
  <c r="L188" i="37"/>
  <c r="M123" i="37"/>
  <c r="M107" i="37"/>
  <c r="M91" i="37"/>
  <c r="I134" i="37"/>
  <c r="E134" i="37"/>
  <c r="D83" i="37"/>
  <c r="M70" i="37"/>
  <c r="L71" i="37"/>
  <c r="L70" i="37" s="1"/>
  <c r="N65" i="37"/>
  <c r="M65" i="37"/>
  <c r="D60" i="37"/>
  <c r="M55" i="37"/>
  <c r="N50" i="37"/>
  <c r="O45" i="37"/>
  <c r="L41" i="37"/>
  <c r="L40" i="37" s="1"/>
  <c r="O40" i="37"/>
  <c r="M34" i="37"/>
  <c r="L35" i="37"/>
  <c r="L34" i="37" s="1"/>
  <c r="M19" i="37"/>
  <c r="N213" i="37"/>
  <c r="M204" i="37"/>
  <c r="L198" i="37"/>
  <c r="L190" i="37"/>
  <c r="L184" i="37"/>
  <c r="N183" i="37"/>
  <c r="N186" i="37" s="1"/>
  <c r="F186" i="37"/>
  <c r="O127" i="37"/>
  <c r="L124" i="37"/>
  <c r="L123" i="37" s="1"/>
  <c r="O111" i="37"/>
  <c r="L108" i="37"/>
  <c r="L107" i="37" s="1"/>
  <c r="O95" i="37"/>
  <c r="L92" i="37"/>
  <c r="L91" i="37" s="1"/>
  <c r="M83" i="37"/>
  <c r="L56" i="37"/>
  <c r="L55" i="37" s="1"/>
  <c r="M50" i="37"/>
  <c r="L51" i="37"/>
  <c r="L50" i="37" s="1"/>
  <c r="N45" i="37"/>
  <c r="N81" i="37" s="1"/>
  <c r="N40" i="37"/>
  <c r="D29" i="37"/>
  <c r="L22" i="37"/>
  <c r="Q23" i="37" s="1"/>
  <c r="L20" i="37"/>
  <c r="C19" i="36"/>
  <c r="C84" i="36"/>
  <c r="C82" i="36"/>
  <c r="C80" i="36"/>
  <c r="C78" i="36"/>
  <c r="C76" i="36"/>
  <c r="C74" i="36"/>
  <c r="C72" i="36"/>
  <c r="C70" i="36"/>
  <c r="C68" i="36"/>
  <c r="C66" i="36"/>
  <c r="C64" i="36"/>
  <c r="C62" i="36"/>
  <c r="N60" i="36"/>
  <c r="C58" i="36"/>
  <c r="N56" i="36"/>
  <c r="C54" i="36"/>
  <c r="N52" i="36"/>
  <c r="C50" i="36"/>
  <c r="N48" i="36"/>
  <c r="K48" i="36" s="1"/>
  <c r="C46" i="36"/>
  <c r="N44" i="36"/>
  <c r="K44" i="36" s="1"/>
  <c r="C42" i="36"/>
  <c r="N40" i="36"/>
  <c r="C38" i="36"/>
  <c r="N36" i="36"/>
  <c r="C34" i="36"/>
  <c r="N32" i="36"/>
  <c r="C30" i="36"/>
  <c r="N28" i="36"/>
  <c r="C26" i="36"/>
  <c r="C24" i="36"/>
  <c r="N24" i="36"/>
  <c r="L84" i="36"/>
  <c r="K84" i="36" s="1"/>
  <c r="L82" i="36"/>
  <c r="L80" i="36"/>
  <c r="L78" i="36"/>
  <c r="L76" i="36"/>
  <c r="K76" i="36" s="1"/>
  <c r="L74" i="36"/>
  <c r="L72" i="36"/>
  <c r="L70" i="36"/>
  <c r="L68" i="36"/>
  <c r="K68" i="36" s="1"/>
  <c r="L66" i="36"/>
  <c r="K66" i="36" s="1"/>
  <c r="L64" i="36"/>
  <c r="L62" i="36"/>
  <c r="N59" i="36"/>
  <c r="K59" i="36" s="1"/>
  <c r="C57" i="36"/>
  <c r="N55" i="36"/>
  <c r="K55" i="36" s="1"/>
  <c r="C53" i="36"/>
  <c r="N51" i="36"/>
  <c r="K51" i="36" s="1"/>
  <c r="C49" i="36"/>
  <c r="N47" i="36"/>
  <c r="K47" i="36" s="1"/>
  <c r="C45" i="36"/>
  <c r="N43" i="36"/>
  <c r="K43" i="36" s="1"/>
  <c r="C41" i="36"/>
  <c r="N39" i="36"/>
  <c r="K39" i="36" s="1"/>
  <c r="C37" i="36"/>
  <c r="N35" i="36"/>
  <c r="K35" i="36" s="1"/>
  <c r="C33" i="36"/>
  <c r="N31" i="36"/>
  <c r="K31" i="36" s="1"/>
  <c r="C29" i="36"/>
  <c r="N27" i="36"/>
  <c r="K27" i="36" s="1"/>
  <c r="C25" i="36"/>
  <c r="C23" i="36"/>
  <c r="N23" i="36"/>
  <c r="N19" i="36"/>
  <c r="C60" i="36"/>
  <c r="L60" i="36"/>
  <c r="N58" i="36"/>
  <c r="N54" i="36"/>
  <c r="K54" i="36" s="1"/>
  <c r="N50" i="36"/>
  <c r="N46" i="36"/>
  <c r="K46" i="36" s="1"/>
  <c r="N42" i="36"/>
  <c r="K42" i="36" s="1"/>
  <c r="N38" i="36"/>
  <c r="K38" i="36" s="1"/>
  <c r="N34" i="36"/>
  <c r="N30" i="36"/>
  <c r="K30" i="36" s="1"/>
  <c r="N26" i="36"/>
  <c r="C22" i="36"/>
  <c r="N22" i="36"/>
  <c r="K22" i="36" s="1"/>
  <c r="L83" i="36"/>
  <c r="L81" i="36"/>
  <c r="K81" i="36" s="1"/>
  <c r="L79" i="36"/>
  <c r="K79" i="36" s="1"/>
  <c r="L77" i="36"/>
  <c r="L75" i="36"/>
  <c r="K75" i="36" s="1"/>
  <c r="L73" i="36"/>
  <c r="L71" i="36"/>
  <c r="K71" i="36" s="1"/>
  <c r="L69" i="36"/>
  <c r="L67" i="36"/>
  <c r="K67" i="36" s="1"/>
  <c r="L65" i="36"/>
  <c r="K65" i="36" s="1"/>
  <c r="L63" i="36"/>
  <c r="K63" i="36" s="1"/>
  <c r="L61" i="36"/>
  <c r="N57" i="36"/>
  <c r="K57" i="36" s="1"/>
  <c r="N53" i="36"/>
  <c r="N49" i="36"/>
  <c r="K49" i="36" s="1"/>
  <c r="N45" i="36"/>
  <c r="N41" i="36"/>
  <c r="K41" i="36" s="1"/>
  <c r="N37" i="36"/>
  <c r="N33" i="36"/>
  <c r="N29" i="36"/>
  <c r="C21" i="36"/>
  <c r="N21" i="36"/>
  <c r="M19" i="36"/>
  <c r="K53" i="36"/>
  <c r="K45" i="36"/>
  <c r="K37" i="36"/>
  <c r="K33" i="36"/>
  <c r="K29" i="36"/>
  <c r="K50" i="36"/>
  <c r="L89" i="35"/>
  <c r="D96" i="35"/>
  <c r="L41" i="35"/>
  <c r="L95" i="35"/>
  <c r="H96" i="35"/>
  <c r="L28" i="35"/>
  <c r="L47" i="35"/>
  <c r="L73" i="35" s="1"/>
  <c r="L31" i="35"/>
  <c r="M95" i="35"/>
  <c r="M89" i="35"/>
  <c r="M96" i="35" s="1"/>
  <c r="D90" i="34"/>
  <c r="E47" i="34"/>
  <c r="E46" i="34" s="1"/>
  <c r="E90" i="34" s="1"/>
  <c r="C90" i="34"/>
  <c r="N26" i="42" l="1"/>
  <c r="K19" i="42"/>
  <c r="K26" i="42" s="1"/>
  <c r="Q29" i="42" s="1"/>
  <c r="K74" i="36"/>
  <c r="K73" i="36"/>
  <c r="K23" i="36"/>
  <c r="K24" i="36"/>
  <c r="L28" i="41"/>
  <c r="L96" i="41" s="1"/>
  <c r="Q20" i="41"/>
  <c r="Q30" i="41" s="1"/>
  <c r="Q32" i="41" s="1"/>
  <c r="L62" i="40"/>
  <c r="L60" i="40" s="1"/>
  <c r="L25" i="40"/>
  <c r="R26" i="40"/>
  <c r="R28" i="40"/>
  <c r="L49" i="40"/>
  <c r="L64" i="40"/>
  <c r="L63" i="40"/>
  <c r="L21" i="40"/>
  <c r="K62" i="36"/>
  <c r="K82" i="36"/>
  <c r="O119" i="38"/>
  <c r="L121" i="38"/>
  <c r="L119" i="38" s="1"/>
  <c r="L132" i="38"/>
  <c r="N119" i="38"/>
  <c r="M140" i="38"/>
  <c r="L140" i="38" s="1"/>
  <c r="L63" i="38"/>
  <c r="L60" i="38" s="1"/>
  <c r="M60" i="38"/>
  <c r="M119" i="38"/>
  <c r="K28" i="36"/>
  <c r="L14" i="38"/>
  <c r="R14" i="38"/>
  <c r="L113" i="38"/>
  <c r="L110" i="38" s="1"/>
  <c r="L118" i="38" s="1"/>
  <c r="M137" i="38"/>
  <c r="L137" i="38" s="1"/>
  <c r="L40" i="38"/>
  <c r="O108" i="38"/>
  <c r="M40" i="38"/>
  <c r="M76" i="38" s="1"/>
  <c r="O76" i="38"/>
  <c r="K26" i="36"/>
  <c r="D76" i="38"/>
  <c r="G23" i="36"/>
  <c r="H31" i="38"/>
  <c r="H29" i="38" s="1"/>
  <c r="H27" i="38" s="1"/>
  <c r="L108" i="38"/>
  <c r="N76" i="38"/>
  <c r="D215" i="37"/>
  <c r="F215" i="37"/>
  <c r="O81" i="37"/>
  <c r="L134" i="37"/>
  <c r="L21" i="36"/>
  <c r="K21" i="36" s="1"/>
  <c r="K83" i="36"/>
  <c r="K70" i="36"/>
  <c r="K78" i="36"/>
  <c r="D134" i="37"/>
  <c r="J20" i="36"/>
  <c r="J86" i="36" s="1"/>
  <c r="I215" i="37"/>
  <c r="O134" i="37"/>
  <c r="N20" i="36"/>
  <c r="E215" i="37"/>
  <c r="G215" i="37"/>
  <c r="C86" i="36"/>
  <c r="K36" i="36"/>
  <c r="K52" i="36"/>
  <c r="L20" i="36"/>
  <c r="H83" i="37"/>
  <c r="L204" i="37"/>
  <c r="M86" i="36"/>
  <c r="K61" i="36"/>
  <c r="K69" i="36"/>
  <c r="K77" i="36"/>
  <c r="F86" i="36"/>
  <c r="K64" i="36"/>
  <c r="K72" i="36"/>
  <c r="K80" i="36"/>
  <c r="K32" i="36"/>
  <c r="K40" i="36"/>
  <c r="K56" i="36"/>
  <c r="Q18" i="37"/>
  <c r="L19" i="37"/>
  <c r="M134" i="37"/>
  <c r="M215" i="37" s="1"/>
  <c r="Q22" i="37"/>
  <c r="L214" i="37"/>
  <c r="L217" i="37"/>
  <c r="L141" i="37"/>
  <c r="L181" i="37" s="1"/>
  <c r="N134" i="37"/>
  <c r="N215" i="37" s="1"/>
  <c r="D86" i="36"/>
  <c r="L206" i="37"/>
  <c r="K19" i="36"/>
  <c r="N86" i="36"/>
  <c r="K60" i="36"/>
  <c r="L96" i="35"/>
  <c r="E14" i="32"/>
  <c r="F14" i="32"/>
  <c r="G14" i="32"/>
  <c r="D15" i="32"/>
  <c r="D14" i="32" s="1"/>
  <c r="D17" i="32" s="1"/>
  <c r="D16" i="32"/>
  <c r="J16" i="32"/>
  <c r="E17" i="32"/>
  <c r="F17" i="32"/>
  <c r="G17" i="32"/>
  <c r="G46" i="32" s="1"/>
  <c r="E19" i="32"/>
  <c r="F19" i="32"/>
  <c r="G19" i="32"/>
  <c r="D20" i="32"/>
  <c r="J17" i="32" s="1"/>
  <c r="D21" i="32"/>
  <c r="J18" i="32" s="1"/>
  <c r="D22" i="32"/>
  <c r="J19" i="32" s="1"/>
  <c r="D23" i="32"/>
  <c r="E24" i="32"/>
  <c r="E46" i="32" s="1"/>
  <c r="F24" i="32"/>
  <c r="G24" i="32"/>
  <c r="D26" i="32"/>
  <c r="J20" i="32" s="1"/>
  <c r="E27" i="32"/>
  <c r="F27" i="32"/>
  <c r="G27" i="32"/>
  <c r="E29" i="32"/>
  <c r="F29" i="32"/>
  <c r="F35" i="32" s="1"/>
  <c r="F46" i="32" s="1"/>
  <c r="G29" i="32"/>
  <c r="D30" i="32"/>
  <c r="D29" i="32" s="1"/>
  <c r="D35" i="32" s="1"/>
  <c r="D31" i="32"/>
  <c r="J22" i="32" s="1"/>
  <c r="D32" i="32"/>
  <c r="D33" i="32"/>
  <c r="D34" i="32"/>
  <c r="E35" i="32"/>
  <c r="G35" i="32"/>
  <c r="D37" i="32"/>
  <c r="D38" i="32"/>
  <c r="E38" i="32"/>
  <c r="F38" i="32"/>
  <c r="G38" i="32"/>
  <c r="D40" i="32"/>
  <c r="D42" i="32" s="1"/>
  <c r="D41" i="32"/>
  <c r="E42" i="32"/>
  <c r="F42" i="32"/>
  <c r="G42" i="32"/>
  <c r="D45" i="32"/>
  <c r="E45" i="32"/>
  <c r="F45" i="32"/>
  <c r="G45" i="32"/>
  <c r="L86" i="36" l="1"/>
  <c r="R32" i="40"/>
  <c r="R30" i="40"/>
  <c r="R23" i="38"/>
  <c r="R17" i="38"/>
  <c r="R24" i="38" s="1"/>
  <c r="R26" i="38" s="1"/>
  <c r="H28" i="38"/>
  <c r="H26" i="38" s="1"/>
  <c r="H24" i="38" s="1"/>
  <c r="L76" i="38"/>
  <c r="L213" i="37"/>
  <c r="Q27" i="37"/>
  <c r="Q28" i="37" s="1"/>
  <c r="K20" i="36"/>
  <c r="K86" i="36" s="1"/>
  <c r="L81" i="37"/>
  <c r="H134" i="37"/>
  <c r="H215" i="37" s="1"/>
  <c r="O215" i="37"/>
  <c r="J21" i="32"/>
  <c r="D19" i="32"/>
  <c r="D24" i="32" s="1"/>
  <c r="D46" i="32" s="1"/>
  <c r="D27" i="32"/>
  <c r="J14" i="32"/>
  <c r="H25" i="38" l="1"/>
  <c r="H23" i="38" s="1"/>
  <c r="H21" i="38" s="1"/>
  <c r="Q30" i="37"/>
  <c r="L215" i="37"/>
  <c r="J24" i="32"/>
  <c r="J26" i="32" s="1"/>
  <c r="H22" i="38" l="1"/>
  <c r="H20" i="38" s="1"/>
  <c r="H18" i="38" s="1"/>
  <c r="H19" i="38" l="1"/>
  <c r="H17" i="38" s="1"/>
  <c r="H14" i="38" s="1"/>
  <c r="H76" i="38" l="1"/>
  <c r="G20" i="36"/>
  <c r="G86" i="36" s="1"/>
  <c r="F14" i="21" l="1"/>
  <c r="E15" i="21"/>
  <c r="E14" i="21" s="1"/>
  <c r="D14" i="21" s="1"/>
  <c r="F15" i="21"/>
  <c r="G15" i="21"/>
  <c r="G14" i="21" s="1"/>
  <c r="D16" i="21"/>
  <c r="D17" i="21"/>
  <c r="E18" i="21"/>
  <c r="D18" i="21" s="1"/>
  <c r="J17" i="21" s="1"/>
  <c r="F18" i="21"/>
  <c r="G18" i="21"/>
  <c r="D19" i="21"/>
  <c r="D20" i="21"/>
  <c r="E20" i="21"/>
  <c r="F20" i="21"/>
  <c r="G20" i="21"/>
  <c r="D21" i="21"/>
  <c r="E22" i="21"/>
  <c r="D22" i="21" s="1"/>
  <c r="F22" i="21"/>
  <c r="G22" i="21"/>
  <c r="D23" i="21"/>
  <c r="D24" i="21"/>
  <c r="E24" i="21"/>
  <c r="F24" i="21"/>
  <c r="G24" i="21"/>
  <c r="D25" i="21"/>
  <c r="D26" i="21"/>
  <c r="E26" i="21"/>
  <c r="F26" i="21"/>
  <c r="G26" i="21"/>
  <c r="D27" i="21"/>
  <c r="D28" i="21"/>
  <c r="E28" i="21"/>
  <c r="F28" i="21"/>
  <c r="G28" i="21"/>
  <c r="D29" i="21"/>
  <c r="E30" i="21"/>
  <c r="D30" i="21" s="1"/>
  <c r="F30" i="21"/>
  <c r="G30" i="21"/>
  <c r="D31" i="21"/>
  <c r="D32" i="21"/>
  <c r="E32" i="21"/>
  <c r="F32" i="21"/>
  <c r="G32" i="21"/>
  <c r="D33" i="21"/>
  <c r="E34" i="21"/>
  <c r="D34" i="21" s="1"/>
  <c r="F34" i="21"/>
  <c r="G34" i="21"/>
  <c r="D35" i="21"/>
  <c r="D36" i="21"/>
  <c r="E36" i="21"/>
  <c r="F36" i="21"/>
  <c r="G36" i="21"/>
  <c r="D37" i="21"/>
  <c r="E39" i="21"/>
  <c r="D39" i="21" s="1"/>
  <c r="F39" i="21"/>
  <c r="F38" i="21" s="1"/>
  <c r="G39" i="21"/>
  <c r="G38" i="21" s="1"/>
  <c r="E40" i="21"/>
  <c r="D40" i="21" s="1"/>
  <c r="F40" i="21"/>
  <c r="G40" i="21"/>
  <c r="E43" i="21"/>
  <c r="D43" i="21" s="1"/>
  <c r="J16" i="21" s="1"/>
  <c r="F43" i="21"/>
  <c r="F42" i="21" s="1"/>
  <c r="G43" i="21"/>
  <c r="G42" i="21" s="1"/>
  <c r="D44" i="21"/>
  <c r="D45" i="21"/>
  <c r="J18" i="21" s="1"/>
  <c r="E45" i="21"/>
  <c r="F45" i="21"/>
  <c r="G45" i="21"/>
  <c r="D46" i="21"/>
  <c r="D47" i="21"/>
  <c r="D48" i="21"/>
  <c r="E49" i="21"/>
  <c r="D49" i="21" s="1"/>
  <c r="F49" i="21"/>
  <c r="G49" i="21"/>
  <c r="D50" i="21"/>
  <c r="D51" i="21"/>
  <c r="E51" i="21"/>
  <c r="F51" i="21"/>
  <c r="G51" i="21"/>
  <c r="D52" i="21"/>
  <c r="E53" i="21"/>
  <c r="D53" i="21" s="1"/>
  <c r="F53" i="21"/>
  <c r="G53" i="21"/>
  <c r="D54" i="21"/>
  <c r="D55" i="21"/>
  <c r="E55" i="21"/>
  <c r="F55" i="21"/>
  <c r="G55" i="21"/>
  <c r="D56" i="21"/>
  <c r="E57" i="21"/>
  <c r="F57" i="21"/>
  <c r="G57" i="21"/>
  <c r="D58" i="21"/>
  <c r="D59" i="21"/>
  <c r="E59" i="21"/>
  <c r="F59" i="21"/>
  <c r="G59" i="21"/>
  <c r="D60" i="21"/>
  <c r="E61" i="21"/>
  <c r="D61" i="21" s="1"/>
  <c r="F61" i="21"/>
  <c r="G61" i="21"/>
  <c r="D62" i="21"/>
  <c r="D63" i="21"/>
  <c r="E63" i="21"/>
  <c r="F63" i="21"/>
  <c r="G63" i="21"/>
  <c r="D64" i="21"/>
  <c r="E65" i="21"/>
  <c r="D65" i="21" s="1"/>
  <c r="F65" i="21"/>
  <c r="G65" i="21"/>
  <c r="D66" i="21"/>
  <c r="D67" i="21"/>
  <c r="E67" i="21"/>
  <c r="F67" i="21"/>
  <c r="G67" i="21"/>
  <c r="D68" i="21"/>
  <c r="E69" i="21"/>
  <c r="D69" i="21" s="1"/>
  <c r="F69" i="21"/>
  <c r="G69" i="21"/>
  <c r="D70" i="21"/>
  <c r="D72" i="21"/>
  <c r="E72" i="21"/>
  <c r="E71" i="21" s="1"/>
  <c r="F72" i="21"/>
  <c r="F193" i="21" s="1"/>
  <c r="G72" i="21"/>
  <c r="G71" i="21" s="1"/>
  <c r="D73" i="21"/>
  <c r="E73" i="21"/>
  <c r="F73" i="21"/>
  <c r="F196" i="21" s="1"/>
  <c r="G73" i="21"/>
  <c r="D74" i="21"/>
  <c r="E74" i="21"/>
  <c r="F74" i="21"/>
  <c r="F194" i="21" s="1"/>
  <c r="G74" i="21"/>
  <c r="D75" i="21"/>
  <c r="E75" i="21"/>
  <c r="F75" i="21"/>
  <c r="G75" i="21"/>
  <c r="D77" i="21"/>
  <c r="J20" i="21" s="1"/>
  <c r="E77" i="21"/>
  <c r="F77" i="21"/>
  <c r="G77" i="21"/>
  <c r="D78" i="21"/>
  <c r="D79" i="21"/>
  <c r="D81" i="21"/>
  <c r="E81" i="21"/>
  <c r="E80" i="21" s="1"/>
  <c r="D80" i="21" s="1"/>
  <c r="F81" i="21"/>
  <c r="F80" i="21" s="1"/>
  <c r="G81" i="21"/>
  <c r="G80" i="21" s="1"/>
  <c r="D82" i="21"/>
  <c r="E82" i="21"/>
  <c r="F82" i="21"/>
  <c r="G82" i="21"/>
  <c r="D84" i="21"/>
  <c r="E84" i="21"/>
  <c r="F84" i="21"/>
  <c r="G84" i="21"/>
  <c r="D85" i="21"/>
  <c r="E86" i="21"/>
  <c r="D86" i="21" s="1"/>
  <c r="F86" i="21"/>
  <c r="G86" i="21"/>
  <c r="D87" i="21"/>
  <c r="D88" i="21"/>
  <c r="E88" i="21"/>
  <c r="F88" i="21"/>
  <c r="G88" i="21"/>
  <c r="D89" i="21"/>
  <c r="E90" i="21"/>
  <c r="D90" i="21" s="1"/>
  <c r="F90" i="21"/>
  <c r="G90" i="21"/>
  <c r="D91" i="21"/>
  <c r="D92" i="21"/>
  <c r="E92" i="21"/>
  <c r="F92" i="21"/>
  <c r="G92" i="21"/>
  <c r="D93" i="21"/>
  <c r="E94" i="21"/>
  <c r="D94" i="21" s="1"/>
  <c r="F94" i="21"/>
  <c r="G94" i="21"/>
  <c r="D95" i="21"/>
  <c r="D96" i="21"/>
  <c r="E96" i="21"/>
  <c r="F96" i="21"/>
  <c r="G96" i="21"/>
  <c r="D97" i="21"/>
  <c r="E98" i="21"/>
  <c r="D98" i="21" s="1"/>
  <c r="F98" i="21"/>
  <c r="G98" i="21"/>
  <c r="D99" i="21"/>
  <c r="D100" i="21"/>
  <c r="E100" i="21"/>
  <c r="F100" i="21"/>
  <c r="G100" i="21"/>
  <c r="D101" i="21"/>
  <c r="E102" i="21"/>
  <c r="D102" i="21" s="1"/>
  <c r="F102" i="21"/>
  <c r="G102" i="21"/>
  <c r="D103" i="21"/>
  <c r="D104" i="21"/>
  <c r="E104" i="21"/>
  <c r="F104" i="21"/>
  <c r="G104" i="21"/>
  <c r="D105" i="21"/>
  <c r="E106" i="21"/>
  <c r="D106" i="21" s="1"/>
  <c r="F106" i="21"/>
  <c r="G106" i="21"/>
  <c r="D107" i="21"/>
  <c r="D108" i="21"/>
  <c r="E108" i="21"/>
  <c r="F108" i="21"/>
  <c r="G108" i="21"/>
  <c r="D109" i="21"/>
  <c r="E110" i="21"/>
  <c r="D110" i="21" s="1"/>
  <c r="F110" i="21"/>
  <c r="G110" i="21"/>
  <c r="D111" i="21"/>
  <c r="D112" i="21"/>
  <c r="E112" i="21"/>
  <c r="F112" i="21"/>
  <c r="G112" i="21"/>
  <c r="D113" i="21"/>
  <c r="E114" i="21"/>
  <c r="D114" i="21" s="1"/>
  <c r="F114" i="21"/>
  <c r="G114" i="21"/>
  <c r="D115" i="21"/>
  <c r="D116" i="21"/>
  <c r="E116" i="21"/>
  <c r="F116" i="21"/>
  <c r="G116" i="21"/>
  <c r="D117" i="21"/>
  <c r="E118" i="21"/>
  <c r="D118" i="21" s="1"/>
  <c r="F118" i="21"/>
  <c r="G118" i="21"/>
  <c r="D119" i="21"/>
  <c r="D120" i="21"/>
  <c r="E120" i="21"/>
  <c r="F120" i="21"/>
  <c r="G120" i="21"/>
  <c r="D121" i="21"/>
  <c r="E122" i="21"/>
  <c r="D122" i="21" s="1"/>
  <c r="F122" i="21"/>
  <c r="G122" i="21"/>
  <c r="D123" i="21"/>
  <c r="D124" i="21"/>
  <c r="E124" i="21"/>
  <c r="F124" i="21"/>
  <c r="G124" i="21"/>
  <c r="D125" i="21"/>
  <c r="E126" i="21"/>
  <c r="D126" i="21" s="1"/>
  <c r="F126" i="21"/>
  <c r="G126" i="21"/>
  <c r="D127" i="21"/>
  <c r="D128" i="21"/>
  <c r="E128" i="21"/>
  <c r="F128" i="21"/>
  <c r="G128" i="21"/>
  <c r="D129" i="21"/>
  <c r="E130" i="21"/>
  <c r="D130" i="21" s="1"/>
  <c r="F130" i="21"/>
  <c r="G130" i="21"/>
  <c r="D131" i="21"/>
  <c r="D132" i="21"/>
  <c r="E132" i="21"/>
  <c r="F132" i="21"/>
  <c r="G132" i="21"/>
  <c r="D133" i="21"/>
  <c r="E134" i="21"/>
  <c r="D134" i="21" s="1"/>
  <c r="F134" i="21"/>
  <c r="G134" i="21"/>
  <c r="D135" i="21"/>
  <c r="D136" i="21"/>
  <c r="E136" i="21"/>
  <c r="F136" i="21"/>
  <c r="G136" i="21"/>
  <c r="D137" i="21"/>
  <c r="E139" i="21"/>
  <c r="D139" i="21" s="1"/>
  <c r="F139" i="21"/>
  <c r="F138" i="21" s="1"/>
  <c r="G139" i="21"/>
  <c r="G138" i="21" s="1"/>
  <c r="E140" i="21"/>
  <c r="D140" i="21" s="1"/>
  <c r="F140" i="21"/>
  <c r="G140" i="21"/>
  <c r="E143" i="21"/>
  <c r="D143" i="21" s="1"/>
  <c r="F143" i="21"/>
  <c r="F142" i="21" s="1"/>
  <c r="G143" i="21"/>
  <c r="G142" i="21" s="1"/>
  <c r="D144" i="21"/>
  <c r="D145" i="21"/>
  <c r="E145" i="21"/>
  <c r="F145" i="21"/>
  <c r="G145" i="21"/>
  <c r="D146" i="21"/>
  <c r="E148" i="21"/>
  <c r="D148" i="21" s="1"/>
  <c r="F148" i="21"/>
  <c r="F147" i="21" s="1"/>
  <c r="G148" i="21"/>
  <c r="G147" i="21" s="1"/>
  <c r="E150" i="21"/>
  <c r="D150" i="21" s="1"/>
  <c r="F150" i="21"/>
  <c r="G150" i="21"/>
  <c r="D151" i="21"/>
  <c r="D152" i="21"/>
  <c r="E152" i="21"/>
  <c r="F152" i="21"/>
  <c r="G152" i="21"/>
  <c r="D153" i="21"/>
  <c r="E154" i="21"/>
  <c r="D154" i="21" s="1"/>
  <c r="F154" i="21"/>
  <c r="G154" i="21"/>
  <c r="D155" i="21"/>
  <c r="D156" i="21"/>
  <c r="E156" i="21"/>
  <c r="F156" i="21"/>
  <c r="G156" i="21"/>
  <c r="D157" i="21"/>
  <c r="E158" i="21"/>
  <c r="D158" i="21" s="1"/>
  <c r="F158" i="21"/>
  <c r="G158" i="21"/>
  <c r="D159" i="21"/>
  <c r="D160" i="21"/>
  <c r="E160" i="21"/>
  <c r="F160" i="21"/>
  <c r="G160" i="21"/>
  <c r="D161" i="21"/>
  <c r="E162" i="21"/>
  <c r="D162" i="21" s="1"/>
  <c r="F162" i="21"/>
  <c r="G162" i="21"/>
  <c r="D163" i="21"/>
  <c r="D164" i="21"/>
  <c r="E164" i="21"/>
  <c r="F164" i="21"/>
  <c r="G164" i="21"/>
  <c r="D165" i="21"/>
  <c r="E166" i="21"/>
  <c r="D166" i="21" s="1"/>
  <c r="F166" i="21"/>
  <c r="G166" i="21"/>
  <c r="D167" i="21"/>
  <c r="D168" i="21"/>
  <c r="E168" i="21"/>
  <c r="F168" i="21"/>
  <c r="G168" i="21"/>
  <c r="D169" i="21"/>
  <c r="E170" i="21"/>
  <c r="D170" i="21" s="1"/>
  <c r="F170" i="21"/>
  <c r="G170" i="21"/>
  <c r="D171" i="21"/>
  <c r="D172" i="21"/>
  <c r="E172" i="21"/>
  <c r="F172" i="21"/>
  <c r="G172" i="21"/>
  <c r="D173" i="21"/>
  <c r="E174" i="21"/>
  <c r="D174" i="21" s="1"/>
  <c r="F174" i="21"/>
  <c r="G174" i="21"/>
  <c r="D175" i="21"/>
  <c r="D176" i="21"/>
  <c r="E176" i="21"/>
  <c r="F176" i="21"/>
  <c r="G176" i="21"/>
  <c r="D177" i="21"/>
  <c r="E179" i="21"/>
  <c r="D179" i="21" s="1"/>
  <c r="F179" i="21"/>
  <c r="F178" i="21" s="1"/>
  <c r="G179" i="21"/>
  <c r="G178" i="21" s="1"/>
  <c r="E180" i="21"/>
  <c r="D180" i="21" s="1"/>
  <c r="F180" i="21"/>
  <c r="G180" i="21"/>
  <c r="E182" i="21"/>
  <c r="D182" i="21" s="1"/>
  <c r="F182" i="21"/>
  <c r="G182" i="21"/>
  <c r="D183" i="21"/>
  <c r="D184" i="21"/>
  <c r="E184" i="21"/>
  <c r="F184" i="21"/>
  <c r="G184" i="21"/>
  <c r="D185" i="21"/>
  <c r="E186" i="21"/>
  <c r="D186" i="21" s="1"/>
  <c r="F186" i="21"/>
  <c r="G186" i="21"/>
  <c r="D187" i="21"/>
  <c r="D188" i="21"/>
  <c r="E190" i="21"/>
  <c r="D190" i="21" s="1"/>
  <c r="F190" i="21"/>
  <c r="F189" i="21" s="1"/>
  <c r="G190" i="21"/>
  <c r="G189" i="21" s="1"/>
  <c r="E191" i="21"/>
  <c r="D191" i="21" s="1"/>
  <c r="F191" i="21"/>
  <c r="G191" i="21"/>
  <c r="E193" i="21"/>
  <c r="D193" i="21" s="1"/>
  <c r="G193" i="21"/>
  <c r="G192" i="21" s="1"/>
  <c r="E194" i="21"/>
  <c r="D194" i="21" s="1"/>
  <c r="G194" i="21"/>
  <c r="E195" i="21"/>
  <c r="D195" i="21" s="1"/>
  <c r="E196" i="21"/>
  <c r="D196" i="21" s="1"/>
  <c r="G196" i="21"/>
  <c r="J21" i="21" l="1"/>
  <c r="J22" i="21"/>
  <c r="F192" i="21"/>
  <c r="D71" i="21"/>
  <c r="J23" i="21"/>
  <c r="J19" i="21"/>
  <c r="E192" i="21"/>
  <c r="D192" i="21" s="1"/>
  <c r="E189" i="21"/>
  <c r="D189" i="21" s="1"/>
  <c r="E178" i="21"/>
  <c r="D178" i="21" s="1"/>
  <c r="E142" i="21"/>
  <c r="D142" i="21" s="1"/>
  <c r="E138" i="21"/>
  <c r="D138" i="21" s="1"/>
  <c r="F71" i="21"/>
  <c r="E42" i="21"/>
  <c r="D42" i="21" s="1"/>
  <c r="E38" i="21"/>
  <c r="D38" i="21" s="1"/>
  <c r="D57" i="21"/>
  <c r="E147" i="21"/>
  <c r="D147" i="21" s="1"/>
  <c r="D15" i="21"/>
  <c r="J14" i="21" s="1"/>
  <c r="J24" i="21" l="1"/>
  <c r="J26" i="21" s="1"/>
  <c r="E16" i="6"/>
  <c r="F16" i="6"/>
  <c r="G16" i="6"/>
  <c r="G17" i="6" s="1"/>
  <c r="E13" i="6"/>
  <c r="E17" i="6" s="1"/>
  <c r="F13" i="6"/>
  <c r="F17" i="6"/>
  <c r="G13" i="6"/>
  <c r="D15" i="6"/>
  <c r="D16" i="6" s="1"/>
  <c r="D12" i="6"/>
  <c r="D13" i="6" s="1"/>
  <c r="D17" i="6" l="1"/>
</calcChain>
</file>

<file path=xl/sharedStrings.xml><?xml version="1.0" encoding="utf-8"?>
<sst xmlns="http://schemas.openxmlformats.org/spreadsheetml/2006/main" count="2474" uniqueCount="486">
  <si>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</si>
  <si>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</si>
  <si>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</si>
  <si>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</si>
  <si>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</si>
  <si>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</si>
  <si>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</si>
  <si>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</si>
  <si>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</si>
  <si>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</si>
  <si>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</si>
  <si>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</si>
  <si>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</si>
  <si>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</si>
  <si>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</si>
  <si>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</si>
  <si>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</si>
  <si>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</si>
  <si>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</si>
  <si>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</si>
  <si>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</si>
  <si>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</si>
  <si>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</si>
  <si>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</si>
  <si>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</si>
  <si>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</si>
  <si>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</si>
  <si>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</si>
  <si>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</si>
  <si>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</si>
  <si>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</si>
  <si>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</si>
  <si>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</si>
  <si>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</si>
  <si>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</si>
  <si>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</si>
  <si>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</si>
  <si>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</si>
  <si>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</si>
  <si>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</si>
  <si>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</si>
  <si>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</si>
  <si>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</si>
  <si>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</si>
  <si>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</si>
  <si>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</si>
  <si>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</si>
  <si>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</si>
  <si>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</si>
  <si>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</si>
  <si>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</si>
  <si>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</si>
  <si>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</si>
  <si>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</si>
  <si>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</si>
  <si>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</si>
  <si>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</si>
  <si>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</si>
  <si>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</si>
  <si>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</si>
  <si>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</si>
  <si>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Telšių rajono savivaldybės tarybos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</si>
  <si>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</si>
  <si>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</si>
  <si>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</si>
  <si>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</si>
  <si>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</si>
  <si>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</si>
  <si>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</si>
  <si>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</si>
  <si>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</si>
  <si>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</si>
  <si>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</si>
  <si>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</si>
  <si>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</si>
  <si>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</si>
  <si>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</si>
  <si>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</si>
  <si>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</si>
  <si>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</si>
  <si>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</si>
  <si>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</si>
  <si>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</si>
  <si>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</si>
  <si>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</si>
  <si>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</si>
  <si>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</si>
  <si>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</si>
  <si>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</si>
  <si>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</si>
  <si>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</si>
  <si>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</si>
  <si>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</si>
  <si>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</si>
  <si>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</si>
  <si>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</si>
  <si>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</si>
  <si>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</si>
  <si>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</si>
  <si>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</si>
  <si>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</si>
  <si>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</si>
  <si>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</si>
  <si>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</si>
  <si>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</si>
  <si>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</si>
  <si>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</si>
  <si>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</si>
  <si>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</si>
  <si>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</si>
  <si>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</si>
  <si>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</si>
  <si>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</si>
  <si>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</si>
  <si>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</si>
  <si>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</si>
  <si>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</si>
  <si>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</si>
  <si>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</si>
  <si>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</si>
  <si>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</si>
  <si>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</si>
  <si>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</si>
  <si>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</si>
  <si>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</si>
  <si>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</si>
  <si>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</si>
  <si>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</si>
  <si>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</si>
  <si>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</si>
  <si>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</si>
  <si>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</si>
  <si>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</si>
  <si>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</si>
  <si>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</si>
  <si>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</si>
  <si>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</si>
  <si>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</si>
  <si>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</si>
  <si>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</si>
  <si>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</si>
  <si>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</si>
  <si>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</si>
  <si>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</si>
  <si>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</si>
  <si>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</si>
  <si>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</si>
  <si>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</si>
  <si>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</si>
  <si>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</si>
  <si>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</si>
  <si>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</si>
  <si>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</si>
  <si>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</si>
  <si>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</si>
  <si>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</si>
  <si>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</si>
  <si>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</si>
  <si>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</si>
  <si>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</si>
  <si>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</si>
  <si>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</si>
  <si>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</si>
  <si>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</si>
  <si>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</si>
  <si>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</si>
  <si>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</si>
  <si>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</si>
  <si>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</si>
  <si>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</si>
  <si>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</si>
  <si>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</si>
  <si>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</si>
  <si>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</si>
  <si>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</si>
  <si>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PATVIRTINTA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</si>
  <si>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</si>
  <si>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</si>
  <si>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</si>
  <si>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</si>
  <si>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</si>
  <si>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</si>
  <si>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</si>
  <si>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</si>
  <si>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</si>
  <si>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</si>
  <si>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</si>
  <si>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</si>
  <si>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</si>
  <si>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</si>
  <si>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</si>
  <si>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</si>
  <si>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</si>
  <si>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Programos pavadinimas ir asignavimų valdytojai</t>
  </si>
  <si>
    <t>Programos pavadinimas, asignavimų valdytojai ir finansavimo šaltiniai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</si>
  <si>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</si>
  <si>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</si>
  <si>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</si>
  <si>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</si>
  <si>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</si>
  <si>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</si>
  <si>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</si>
  <si>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</si>
  <si>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</si>
  <si>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</si>
  <si>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</si>
  <si>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</si>
  <si>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</si>
  <si>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</si>
  <si>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</si>
  <si>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</si>
  <si>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</si>
  <si>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</si>
  <si>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</si>
  <si>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</si>
  <si>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</si>
  <si>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</si>
  <si>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</si>
  <si>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8 priedas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</si>
  <si>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</si>
  <si>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</si>
  <si>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</si>
  <si>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</si>
  <si>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</si>
  <si>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</si>
  <si>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</si>
  <si>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</si>
  <si>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</si>
  <si>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</si>
  <si>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</si>
  <si>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jų: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</si>
  <si>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</si>
  <si>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</si>
  <si>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</si>
  <si>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</si>
  <si>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</si>
  <si>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</si>
  <si>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</si>
  <si>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</si>
  <si>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</si>
  <si>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</si>
  <si>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</si>
  <si>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</si>
  <si>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</si>
  <si>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</si>
  <si>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</si>
  <si>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</si>
  <si>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</si>
  <si>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</si>
  <si>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</si>
  <si>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</si>
  <si>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</si>
  <si>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</si>
  <si>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</si>
  <si>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</si>
  <si>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</si>
  <si>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</si>
  <si>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</si>
  <si>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</si>
  <si>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</si>
  <si>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</si>
  <si>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</si>
  <si>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 xml:space="preserve">           biudžetinių įstaigų pajamos</t>
  </si>
  <si>
    <t>aplinkos apsaugos rėmimo specialioji programa</t>
  </si>
  <si>
    <t>Iš viso 02 programai</t>
  </si>
  <si>
    <t>biudžetinių įstaigų pajamos</t>
  </si>
  <si>
    <t>iš jų – aplinkos apsaugos rėmimo specialioji programa</t>
  </si>
  <si>
    <t>Iš viso 03 programai</t>
  </si>
  <si>
    <t>04 programa. Išsilavinusios bendruomenės ugdymo(-si)</t>
  </si>
  <si>
    <t>iš jų – įstaigos pajamos</t>
  </si>
  <si>
    <t>iš jų – spec. dotacija mokinio krepšeliui finansuoti</t>
  </si>
  <si>
    <t>Iš viso 04 programai</t>
  </si>
  <si>
    <t>05 programa. Ekonomikos ir verslo skatinimo plėtra</t>
  </si>
  <si>
    <t>Iš viso 05 programai</t>
  </si>
  <si>
    <t>Iš viso 06 programai</t>
  </si>
  <si>
    <t>“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</si>
  <si>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</si>
  <si>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</si>
  <si>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</si>
  <si>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</si>
  <si>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</si>
  <si>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</si>
  <si>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</si>
  <si>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</si>
  <si>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</si>
  <si>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</si>
  <si>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</si>
  <si>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</si>
  <si>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</si>
  <si>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</si>
  <si>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</si>
  <si>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</si>
  <si>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</si>
  <si>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</si>
  <si>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</si>
  <si>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</si>
  <si>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</si>
  <si>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</si>
  <si>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</si>
  <si>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</si>
  <si>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</si>
  <si>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</si>
  <si>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</si>
  <si>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</si>
  <si>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</si>
  <si>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</si>
  <si>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</si>
  <si>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</si>
  <si>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</si>
  <si>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</si>
  <si>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</si>
  <si>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</si>
  <si>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</si>
  <si>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</si>
  <si>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</si>
  <si>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</si>
  <si>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</si>
  <si>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</si>
  <si>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</si>
  <si>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</si>
  <si>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</si>
  <si>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</si>
  <si>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</si>
  <si>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</si>
  <si>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</si>
  <si>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</si>
  <si>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</si>
  <si>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</si>
  <si>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</si>
  <si>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</si>
  <si>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</si>
  <si>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</si>
  <si>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</si>
  <si>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</si>
  <si>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</si>
  <si>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</si>
  <si>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</si>
  <si>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</si>
  <si>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</si>
  <si>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</si>
  <si>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</si>
  <si>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</si>
  <si>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</si>
  <si>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</si>
  <si>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</si>
  <si>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</si>
  <si>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</si>
  <si>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</si>
  <si>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</si>
  <si>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</si>
  <si>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</si>
  <si>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</si>
  <si>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</si>
  <si>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</si>
  <si>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</si>
  <si>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</si>
  <si>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</si>
  <si>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</si>
  <si>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</si>
  <si>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</si>
  <si>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</si>
  <si>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</si>
  <si>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</si>
  <si>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</si>
  <si>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</si>
  <si>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</si>
  <si>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</si>
  <si>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</si>
  <si>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</si>
  <si>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</si>
  <si>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</si>
  <si>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</si>
  <si>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Įmokos už išlaikymą švietimo, socialinės apsaugos ir kitose įstaigose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</si>
  <si>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</si>
  <si>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</si>
  <si>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</si>
  <si>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</si>
  <si>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</si>
  <si>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</si>
  <si>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</si>
  <si>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</si>
  <si>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</si>
  <si>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</si>
  <si>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</si>
  <si>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</si>
  <si>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</si>
  <si>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</si>
  <si>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</si>
  <si>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</si>
  <si>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>Gyventojų pajamų mokestis savivaldybių pajamoms iš gyventojų pajamų mokesčiui išlyginti</t>
  </si>
  <si>
    <t>2015 m. sausio  29 d. sprendimu Nr. T1-7</t>
  </si>
  <si>
    <t>Kitos dotacijos ir lėšos iš kitų valdymo lygių</t>
  </si>
  <si>
    <t>Europos Sąjungos finansinės paramos lėšos</t>
  </si>
  <si>
    <t>Telšių sporto ir rekreacijos centro, Birutės g. 60, Telšiai, rekonstrukcijos techniniam projektui parengti</t>
  </si>
  <si>
    <t>4.1.4.12.</t>
  </si>
  <si>
    <t>Telšių „Vilties“ mokyklos pastatui, esančiam Kauno g. 9A, Telšių m., remontuoti</t>
  </si>
  <si>
    <t>4.1.4.11.</t>
  </si>
  <si>
    <t>VšĮ Regioninės Telšių ligoninės branduoliniam magnetiniam rezonanso aparatui įsigyti</t>
  </si>
  <si>
    <t>4.1.4.10.</t>
  </si>
  <si>
    <t>VšĮ Regioninės Telšių ligoninės Psichiatrijos, Terapinio, Vaikų skyriaus ir akušeriniam korpusui su maisto bloku Telšiuose, Kalno g. 40, rekonstruoti</t>
  </si>
  <si>
    <t>4.1.4.9.</t>
  </si>
  <si>
    <t>Telšių Žemaitės gimnazijai,  Telšiai, Šviesos g. 15</t>
  </si>
  <si>
    <t>4.1.4.8.</t>
  </si>
  <si>
    <t>Telšių „Džiugo“ gimnazijai,  Telšiai, Sedos g. 29</t>
  </si>
  <si>
    <t>4.1.4.7.</t>
  </si>
  <si>
    <t>Telšių rajono Luokės gimnazijai, Telšių r. sav., Luokės mstl., Mokyklos g. 5</t>
  </si>
  <si>
    <t>4.1.4.6.</t>
  </si>
  <si>
    <t>pastatui Telšiuose, Respublikos g. 28, modernizuoti, pritaikant Telšių menų mokyklos reikmėms</t>
  </si>
  <si>
    <t>4.1.4.5.</t>
  </si>
  <si>
    <t>Telšių rajono Ubiškės pagrindinės mokyklos sporto salei rekonstruoti</t>
  </si>
  <si>
    <t>4.1.4.4.</t>
  </si>
  <si>
    <t>Telšių „Ateities“ pagrindinės mokyklos pastatui Telšiuose, Lygumų g. 47, kapitaliniam remontui</t>
  </si>
  <si>
    <t>4.1.4.3.</t>
  </si>
  <si>
    <t>Telšių rajono Tryškių Lazdynų Pelėdos vidurinės mokyklos pastatui  Telšių r., Tryškiuose, Lazdynų Pelėdos g. 20, rekonstruoti</t>
  </si>
  <si>
    <t>4.1.4.2.</t>
  </si>
  <si>
    <t>Telšių rajono savivaldybės Žemaitės dramos teatro, kultūros centro ir Karolinos Praniauskaitės viešosios bibliotekos pastato Telšiuose, Respublikos g. 18/Katedros a. 1, avarinei būklei likviduoti ir rekonstruoti</t>
  </si>
  <si>
    <t>4.1.4.1.</t>
  </si>
  <si>
    <t>sprendimo Nr. T1-61 redakcija)</t>
  </si>
  <si>
    <t xml:space="preserve"> (Telšių rajono savivaldybės tarybos 2015 m. kovo 26 d.</t>
  </si>
  <si>
    <t xml:space="preserve">1 priedas </t>
  </si>
  <si>
    <t>sprendimo Nr. T1-7</t>
  </si>
  <si>
    <t xml:space="preserve">Telšių rajono savivaldybės tarybos 2015 m. sausio 29 d. </t>
  </si>
  <si>
    <t xml:space="preserve"> PATVIRTINTA</t>
  </si>
  <si>
    <t xml:space="preserve">2 priedas </t>
  </si>
  <si>
    <t>sprendimo Nr. T1-61  redakcija)</t>
  </si>
  <si>
    <t xml:space="preserve">3 priedas </t>
  </si>
  <si>
    <t>10 f-ja -</t>
  </si>
  <si>
    <t>09 f-ja -</t>
  </si>
  <si>
    <t>08 f-ja -</t>
  </si>
  <si>
    <t>07 f-ja -</t>
  </si>
  <si>
    <t>06 f-ja -</t>
  </si>
  <si>
    <t>05 f-ja -</t>
  </si>
  <si>
    <t>04 f-ja -</t>
  </si>
  <si>
    <t>03 f-ja -</t>
  </si>
  <si>
    <t>02 f-ja -</t>
  </si>
  <si>
    <t>01 f-ja -</t>
  </si>
  <si>
    <t xml:space="preserve">4 priedas </t>
  </si>
  <si>
    <t xml:space="preserve">7 priedas </t>
  </si>
  <si>
    <t xml:space="preserve">9 priedas </t>
  </si>
  <si>
    <t>31, 156 ir 157 lėšos</t>
  </si>
  <si>
    <t xml:space="preserve">11 priedas </t>
  </si>
  <si>
    <t xml:space="preserve">12 priedas </t>
  </si>
  <si>
    <t>IŠ VISO</t>
  </si>
  <si>
    <t xml:space="preserve"> (Telšių rajono savivaldybės tarybos 2015 m. balandžio 30 d.</t>
  </si>
  <si>
    <t>sprendimo Nr. T1- 61  redakcija)</t>
  </si>
  <si>
    <t>sprendimo Nr. T1-34  redakcija)</t>
  </si>
  <si>
    <t>sprendimo Nr. T1-73 redakcija)</t>
  </si>
  <si>
    <t xml:space="preserve"> (Telšių rajono savivaldybės tarybos 2015 m. gegužės 28 d.</t>
  </si>
  <si>
    <t>sprendimo Nr. T1- 34 redakcija)</t>
  </si>
  <si>
    <t>2015 METŲ BIUDŽETINIŲ ĮSTAIGŲ PAJAMŲ ĮMOKOS Į SAVIVALDYBĖS BIUDŽETĄ PAGAL ASIGNAVIMŲ VALDYTOJUS</t>
  </si>
  <si>
    <t>sprendimo Nr. T1- 61 redakcija)</t>
  </si>
  <si>
    <t>sprendimo Nr. T1-73  redakcija)</t>
  </si>
  <si>
    <t>2015 METŲ ASIGNAVIMAI SAVARANKIŠKOMS FUNKCIJOMS VYKDYTI PAGAL ASIGNAVIMŲ VALDYTOJUS</t>
  </si>
  <si>
    <t xml:space="preserve"> (Telšių rajono savivaldybės tarybos 2015 m. gegužės 28 d. </t>
  </si>
  <si>
    <t>2015 METŲ ASIGNAVIMAI IŠ BIUDŽETINIŲ ĮSTAIGŲ PAJAMŲ PAGAL ASIGNAVIMŲ VALDYTOJUS</t>
  </si>
  <si>
    <t>sprendimo Nr. T1-61    redakcija)</t>
  </si>
  <si>
    <t>155 lėšos</t>
  </si>
  <si>
    <t>(Telšių rajono savivaldybės tarybos 2015 m. gegužės 28 d.</t>
  </si>
  <si>
    <t xml:space="preserve">10 priedas </t>
  </si>
  <si>
    <t xml:space="preserve">valstybės investicijų programoje numatytiems projektams finansuoti </t>
  </si>
  <si>
    <t xml:space="preserve">vietinės reikšmės keliams ir gatvėms tiesti, rekonstruoti, taisyti (remontuoti), prižiūrėti ir saugaus eismo sąlygoms užtikrinti </t>
  </si>
  <si>
    <t>Padidinta/ sumažinta</t>
  </si>
  <si>
    <t>Patvirtinta</t>
  </si>
  <si>
    <t>sprendimo Nr. T1-130 redakcija)</t>
  </si>
  <si>
    <t xml:space="preserve"> (Telšių rajono savivaldybės tarybos 2015 m. birželio 25 d.</t>
  </si>
  <si>
    <t>Tryškių Lazdynų Pelėdos gimnazija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</si>
  <si>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</si>
  <si>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Iš viso padidinta/ sumažinta</t>
  </si>
  <si>
    <t>Iš viso patvirtinta</t>
  </si>
  <si>
    <t xml:space="preserve">Programos pavadinimas ir asignavimų valdytojai  </t>
  </si>
  <si>
    <t>Iš viso padidinta /sumažinta</t>
  </si>
  <si>
    <t>Asignavimų valdytojai</t>
  </si>
  <si>
    <t>bendrosios dotacijos kompensacija</t>
  </si>
  <si>
    <t>Programos pavadinimas, asignavimų valdytojai,  finansavimo šaltiniai</t>
  </si>
  <si>
    <t xml:space="preserve"> (Telšių rajono savivaldybės tarybos 2015 m. birželio 25 d. </t>
  </si>
  <si>
    <t>visuomenės sveikatos stiprinimui ir stebėsenai vykdyti</t>
  </si>
  <si>
    <t>sprendimo Nr. T1- 130 redakcija)</t>
  </si>
  <si>
    <t xml:space="preserve"> (Telšių rajono savivaldybės tarybos 2015 m.  birželio 25 d.</t>
  </si>
  <si>
    <t xml:space="preserve">5 priedas </t>
  </si>
  <si>
    <t>141 lėšos</t>
  </si>
  <si>
    <t>Programos pavadinimas, asignavimų valdytojai</t>
  </si>
  <si>
    <t xml:space="preserve">6 priedas </t>
  </si>
  <si>
    <t>pagal teisės aktus savivaldybėms perduotoms įstaigoms išlaikyti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</si>
  <si>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</si>
  <si>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</si>
  <si>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sprendimo Nr. T1-130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</si>
</sst>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475">
    <xf numFmtId="0" fontId="0" fillId="0" borderId="0" xfId="0"/>
    <xf numFmtId="1" fontId="3" fillId="4" borderId="1" xfId="0" applyNumberFormat="1" applyFont="1" applyFill="1" applyBorder="1"/>
    <xf numFmtId="1" fontId="2" fillId="0" borderId="0" xfId="0" applyNumberFormat="1" applyFont="1"/>
    <xf numFmtId="1" fontId="6" fillId="0" borderId="0" xfId="0" applyNumberFormat="1" applyFont="1"/>
    <xf numFmtId="1" fontId="2" fillId="0" borderId="0" xfId="0" applyNumberFormat="1" applyFont="1" applyAlignment="1">
      <alignment horizontal="right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/>
    </xf>
    <xf numFmtId="1" fontId="2" fillId="0" borderId="3" xfId="0" applyNumberFormat="1" applyFont="1" applyBorder="1"/>
    <xf numFmtId="1" fontId="6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center"/>
    </xf>
    <xf numFmtId="1" fontId="2" fillId="0" borderId="4" xfId="0" applyNumberFormat="1" applyFont="1" applyBorder="1"/>
    <xf numFmtId="1" fontId="2" fillId="0" borderId="5" xfId="0" applyNumberFormat="1" applyFont="1" applyBorder="1" applyAlignment="1">
      <alignment horizontal="center"/>
    </xf>
    <xf numFmtId="1" fontId="2" fillId="0" borderId="0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" fontId="10" fillId="4" borderId="4" xfId="0" applyNumberFormat="1" applyFont="1" applyFill="1" applyBorder="1" applyAlignment="1">
      <alignment horizontal="center"/>
    </xf>
    <xf numFmtId="1" fontId="6" fillId="4" borderId="4" xfId="0" applyNumberFormat="1" applyFont="1" applyFill="1" applyBorder="1" applyAlignment="1">
      <alignment horizontal="center"/>
    </xf>
    <xf numFmtId="1" fontId="2" fillId="0" borderId="6" xfId="0" applyNumberFormat="1" applyFont="1" applyBorder="1"/>
    <xf numFmtId="1" fontId="3" fillId="4" borderId="4" xfId="0" applyNumberFormat="1" applyFont="1" applyFill="1" applyBorder="1"/>
    <xf numFmtId="1" fontId="6" fillId="4" borderId="1" xfId="0" applyNumberFormat="1" applyFont="1" applyFill="1" applyBorder="1" applyAlignment="1">
      <alignment horizontal="center"/>
    </xf>
    <xf numFmtId="1" fontId="2" fillId="0" borderId="2" xfId="0" applyNumberFormat="1" applyFont="1" applyBorder="1"/>
    <xf numFmtId="1" fontId="6" fillId="0" borderId="4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left" wrapText="1"/>
    </xf>
    <xf numFmtId="1" fontId="2" fillId="0" borderId="2" xfId="0" applyNumberFormat="1" applyFont="1" applyBorder="1" applyAlignment="1">
      <alignment horizontal="left"/>
    </xf>
    <xf numFmtId="1" fontId="2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2" fillId="0" borderId="2" xfId="0" applyNumberFormat="1" applyFont="1" applyFill="1" applyBorder="1" applyAlignment="1">
      <alignment horizontal="center"/>
    </xf>
    <xf numFmtId="1" fontId="6" fillId="0" borderId="7" xfId="0" applyNumberFormat="1" applyFont="1" applyFill="1" applyBorder="1" applyAlignment="1">
      <alignment horizontal="center"/>
    </xf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1" fontId="2" fillId="0" borderId="5" xfId="0" applyNumberFormat="1" applyFont="1" applyFill="1" applyBorder="1" applyAlignment="1">
      <alignment horizontal="center"/>
    </xf>
    <xf numFmtId="1" fontId="2" fillId="0" borderId="5" xfId="0" applyNumberFormat="1" applyFont="1" applyFill="1" applyBorder="1"/>
    <xf numFmtId="1" fontId="2" fillId="0" borderId="1" xfId="0" applyNumberFormat="1" applyFont="1" applyBorder="1" applyAlignment="1">
      <alignment horizontal="right"/>
    </xf>
    <xf numFmtId="1" fontId="2" fillId="4" borderId="6" xfId="0" applyNumberFormat="1" applyFont="1" applyFill="1" applyBorder="1" applyAlignment="1">
      <alignment horizontal="center"/>
    </xf>
    <xf numFmtId="1" fontId="3" fillId="4" borderId="2" xfId="0" applyNumberFormat="1" applyFont="1" applyFill="1" applyBorder="1"/>
    <xf numFmtId="1" fontId="2" fillId="4" borderId="1" xfId="0" applyNumberFormat="1" applyFont="1" applyFill="1" applyBorder="1" applyAlignment="1">
      <alignment horizontal="center" vertical="center"/>
    </xf>
    <xf numFmtId="1" fontId="3" fillId="4" borderId="4" xfId="0" applyNumberFormat="1" applyFont="1" applyFill="1" applyBorder="1" applyAlignment="1">
      <alignment vertical="center"/>
    </xf>
    <xf numFmtId="1" fontId="6" fillId="4" borderId="4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vertical="distributed"/>
    </xf>
    <xf numFmtId="1" fontId="2" fillId="0" borderId="0" xfId="0" applyNumberFormat="1" applyFont="1" applyBorder="1" applyAlignment="1">
      <alignment horizontal="center"/>
    </xf>
    <xf numFmtId="1" fontId="2" fillId="0" borderId="8" xfId="0" applyNumberFormat="1" applyFont="1" applyBorder="1"/>
    <xf numFmtId="1" fontId="6" fillId="0" borderId="8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right"/>
    </xf>
    <xf numFmtId="1" fontId="2" fillId="0" borderId="0" xfId="0" applyNumberFormat="1" applyFont="1" applyBorder="1" applyAlignment="1">
      <alignment horizontal="right"/>
    </xf>
    <xf numFmtId="1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right"/>
    </xf>
    <xf numFmtId="1" fontId="6" fillId="0" borderId="0" xfId="0" applyNumberFormat="1" applyFont="1" applyAlignment="1">
      <alignment horizontal="right"/>
    </xf>
    <xf numFmtId="1" fontId="2" fillId="0" borderId="2" xfId="0" applyNumberFormat="1" applyFont="1" applyBorder="1" applyAlignment="1">
      <alignment wrapText="1"/>
    </xf>
    <xf numFmtId="1" fontId="2" fillId="0" borderId="5" xfId="0" applyNumberFormat="1" applyFont="1" applyBorder="1"/>
    <xf numFmtId="1" fontId="2" fillId="0" borderId="6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right"/>
    </xf>
    <xf numFmtId="1" fontId="2" fillId="0" borderId="0" xfId="0" applyNumberFormat="1" applyFont="1" applyFill="1" applyBorder="1"/>
    <xf numFmtId="1" fontId="8" fillId="0" borderId="0" xfId="0" applyNumberFormat="1" applyFont="1" applyBorder="1"/>
    <xf numFmtId="1" fontId="6" fillId="0" borderId="1" xfId="0" applyNumberFormat="1" applyFont="1" applyFill="1" applyBorder="1" applyAlignment="1">
      <alignment horizontal="center"/>
    </xf>
    <xf numFmtId="1" fontId="2" fillId="0" borderId="9" xfId="0" applyNumberFormat="1" applyFont="1" applyBorder="1"/>
    <xf numFmtId="1" fontId="2" fillId="0" borderId="10" xfId="0" applyNumberFormat="1" applyFont="1" applyBorder="1"/>
    <xf numFmtId="1" fontId="2" fillId="0" borderId="11" xfId="0" applyNumberFormat="1" applyFont="1" applyFill="1" applyBorder="1" applyAlignment="1">
      <alignment horizontal="center"/>
    </xf>
    <xf numFmtId="1" fontId="2" fillId="0" borderId="12" xfId="0" applyNumberFormat="1" applyFont="1" applyFill="1" applyBorder="1"/>
    <xf numFmtId="1" fontId="6" fillId="0" borderId="4" xfId="0" applyNumberFormat="1" applyFont="1" applyFill="1" applyBorder="1" applyAlignment="1">
      <alignment horizontal="center"/>
    </xf>
    <xf numFmtId="1" fontId="2" fillId="5" borderId="5" xfId="0" applyNumberFormat="1" applyFont="1" applyFill="1" applyBorder="1" applyAlignment="1">
      <alignment horizontal="center"/>
    </xf>
    <xf numFmtId="1" fontId="5" fillId="5" borderId="5" xfId="0" applyNumberFormat="1" applyFont="1" applyFill="1" applyBorder="1"/>
    <xf numFmtId="1" fontId="6" fillId="5" borderId="1" xfId="0" applyNumberFormat="1" applyFont="1" applyFill="1" applyBorder="1" applyAlignment="1">
      <alignment horizontal="center"/>
    </xf>
    <xf numFmtId="1" fontId="2" fillId="5" borderId="1" xfId="0" applyNumberFormat="1" applyFont="1" applyFill="1" applyBorder="1"/>
    <xf numFmtId="1" fontId="1" fillId="0" borderId="1" xfId="0" applyNumberFormat="1" applyFont="1" applyFill="1" applyBorder="1"/>
    <xf numFmtId="1" fontId="2" fillId="0" borderId="10" xfId="0" applyNumberFormat="1" applyFont="1" applyFill="1" applyBorder="1"/>
    <xf numFmtId="1" fontId="2" fillId="0" borderId="13" xfId="0" applyNumberFormat="1" applyFont="1" applyBorder="1"/>
    <xf numFmtId="1" fontId="2" fillId="4" borderId="2" xfId="0" applyNumberFormat="1" applyFont="1" applyFill="1" applyBorder="1" applyAlignment="1">
      <alignment horizontal="center"/>
    </xf>
    <xf numFmtId="1" fontId="2" fillId="4" borderId="11" xfId="0" applyNumberFormat="1" applyFont="1" applyFill="1" applyBorder="1" applyAlignment="1">
      <alignment horizontal="center"/>
    </xf>
    <xf numFmtId="1" fontId="2" fillId="4" borderId="1" xfId="0" applyNumberFormat="1" applyFont="1" applyFill="1" applyBorder="1"/>
    <xf numFmtId="1" fontId="2" fillId="0" borderId="5" xfId="0" applyNumberFormat="1" applyFont="1" applyBorder="1" applyAlignment="1">
      <alignment wrapText="1"/>
    </xf>
    <xf numFmtId="1" fontId="8" fillId="0" borderId="1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6" fillId="5" borderId="4" xfId="0" applyNumberFormat="1" applyFont="1" applyFill="1" applyBorder="1" applyAlignment="1">
      <alignment horizontal="center"/>
    </xf>
    <xf numFmtId="1" fontId="7" fillId="0" borderId="11" xfId="0" applyNumberFormat="1" applyFont="1" applyFill="1" applyBorder="1"/>
    <xf numFmtId="1" fontId="1" fillId="0" borderId="1" xfId="0" applyNumberFormat="1" applyFont="1" applyBorder="1"/>
    <xf numFmtId="1" fontId="2" fillId="0" borderId="13" xfId="0" applyNumberFormat="1" applyFont="1" applyBorder="1" applyAlignment="1">
      <alignment horizontal="center"/>
    </xf>
    <xf numFmtId="1" fontId="2" fillId="4" borderId="5" xfId="0" applyNumberFormat="1" applyFont="1" applyFill="1" applyBorder="1" applyAlignment="1">
      <alignment horizontal="center"/>
    </xf>
    <xf numFmtId="1" fontId="7" fillId="4" borderId="10" xfId="0" applyNumberFormat="1" applyFont="1" applyFill="1" applyBorder="1"/>
    <xf numFmtId="1" fontId="1" fillId="4" borderId="1" xfId="0" applyNumberFormat="1" applyFont="1" applyFill="1" applyBorder="1"/>
    <xf numFmtId="1" fontId="2" fillId="4" borderId="2" xfId="0" applyNumberFormat="1" applyFont="1" applyFill="1" applyBorder="1" applyAlignment="1">
      <alignment horizontal="center" vertical="center"/>
    </xf>
    <xf numFmtId="1" fontId="3" fillId="4" borderId="9" xfId="0" applyNumberFormat="1" applyFont="1" applyFill="1" applyBorder="1" applyAlignment="1">
      <alignment vertical="center"/>
    </xf>
    <xf numFmtId="1" fontId="6" fillId="0" borderId="9" xfId="0" applyNumberFormat="1" applyFont="1" applyBorder="1" applyAlignment="1">
      <alignment horizontal="center"/>
    </xf>
    <xf numFmtId="1" fontId="7" fillId="0" borderId="13" xfId="0" applyNumberFormat="1" applyFont="1" applyBorder="1"/>
    <xf numFmtId="1" fontId="6" fillId="0" borderId="2" xfId="0" applyNumberFormat="1" applyFont="1" applyBorder="1" applyAlignment="1">
      <alignment horizontal="center"/>
    </xf>
    <xf numFmtId="1" fontId="7" fillId="0" borderId="13" xfId="0" applyNumberFormat="1" applyFont="1" applyBorder="1" applyAlignment="1">
      <alignment horizontal="left" wrapText="1" indent="1"/>
    </xf>
    <xf numFmtId="1" fontId="6" fillId="0" borderId="11" xfId="0" applyNumberFormat="1" applyFont="1" applyBorder="1" applyAlignment="1">
      <alignment horizontal="center"/>
    </xf>
    <xf numFmtId="1" fontId="2" fillId="0" borderId="11" xfId="0" applyNumberFormat="1" applyFont="1" applyBorder="1"/>
    <xf numFmtId="1" fontId="7" fillId="0" borderId="5" xfId="0" applyNumberFormat="1" applyFont="1" applyBorder="1" applyAlignment="1">
      <alignment horizontal="left" wrapText="1" indent="1"/>
    </xf>
    <xf numFmtId="1" fontId="7" fillId="0" borderId="5" xfId="0" applyNumberFormat="1" applyFont="1" applyFill="1" applyBorder="1" applyAlignment="1">
      <alignment horizontal="left" wrapText="1" indent="1"/>
    </xf>
    <xf numFmtId="1" fontId="2" fillId="0" borderId="14" xfId="0" applyNumberFormat="1" applyFont="1" applyBorder="1" applyAlignment="1">
      <alignment horizontal="center"/>
    </xf>
    <xf numFmtId="1" fontId="7" fillId="0" borderId="11" xfId="0" applyNumberFormat="1" applyFont="1" applyBorder="1" applyAlignment="1">
      <alignment horizontal="left" wrapText="1" indent="1"/>
    </xf>
    <xf numFmtId="1" fontId="2" fillId="0" borderId="2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vertical="top"/>
    </xf>
    <xf numFmtId="1" fontId="2" fillId="0" borderId="11" xfId="0" applyNumberFormat="1" applyFont="1" applyBorder="1" applyAlignment="1">
      <alignment horizontal="center"/>
    </xf>
    <xf numFmtId="1" fontId="3" fillId="4" borderId="11" xfId="0" applyNumberFormat="1" applyFont="1" applyFill="1" applyBorder="1"/>
    <xf numFmtId="1" fontId="3" fillId="4" borderId="12" xfId="0" applyNumberFormat="1" applyFont="1" applyFill="1" applyBorder="1"/>
    <xf numFmtId="1" fontId="7" fillId="0" borderId="10" xfId="0" applyNumberFormat="1" applyFont="1" applyBorder="1" applyAlignment="1">
      <alignment horizontal="left" wrapText="1" indent="1"/>
    </xf>
    <xf numFmtId="1" fontId="6" fillId="0" borderId="3" xfId="0" applyNumberFormat="1" applyFont="1" applyFill="1" applyBorder="1" applyAlignment="1">
      <alignment horizontal="center"/>
    </xf>
    <xf numFmtId="1" fontId="6" fillId="0" borderId="2" xfId="0" applyNumberFormat="1" applyFont="1" applyFill="1" applyBorder="1" applyAlignment="1">
      <alignment horizontal="center"/>
    </xf>
    <xf numFmtId="1" fontId="6" fillId="0" borderId="11" xfId="0" applyNumberFormat="1" applyFont="1" applyFill="1" applyBorder="1" applyAlignment="1">
      <alignment horizontal="center"/>
    </xf>
    <xf numFmtId="1" fontId="2" fillId="0" borderId="11" xfId="0" applyNumberFormat="1" applyFont="1" applyFill="1" applyBorder="1"/>
    <xf numFmtId="1" fontId="6" fillId="4" borderId="9" xfId="0" applyNumberFormat="1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>
      <alignment vertical="distributed"/>
    </xf>
    <xf numFmtId="1" fontId="7" fillId="4" borderId="0" xfId="0" applyNumberFormat="1" applyFont="1" applyFill="1" applyBorder="1"/>
    <xf numFmtId="1" fontId="6" fillId="4" borderId="2" xfId="0" applyNumberFormat="1" applyFont="1" applyFill="1" applyBorder="1" applyAlignment="1">
      <alignment horizontal="center"/>
    </xf>
    <xf numFmtId="1" fontId="7" fillId="4" borderId="0" xfId="0" applyNumberFormat="1" applyFont="1" applyFill="1" applyBorder="1" applyAlignment="1">
      <alignment horizontal="left" wrapText="1" indent="1"/>
    </xf>
    <xf numFmtId="1" fontId="6" fillId="4" borderId="11" xfId="0" applyNumberFormat="1" applyFont="1" applyFill="1" applyBorder="1" applyAlignment="1">
      <alignment horizontal="center"/>
    </xf>
    <xf numFmtId="1" fontId="2" fillId="4" borderId="11" xfId="0" applyNumberFormat="1" applyFont="1" applyFill="1" applyBorder="1"/>
    <xf numFmtId="1" fontId="2" fillId="4" borderId="5" xfId="0" applyNumberFormat="1" applyFont="1" applyFill="1" applyBorder="1"/>
    <xf numFmtId="1" fontId="7" fillId="4" borderId="10" xfId="0" applyNumberFormat="1" applyFont="1" applyFill="1" applyBorder="1" applyAlignment="1">
      <alignment horizontal="left" wrapText="1" indent="1"/>
    </xf>
    <xf numFmtId="1" fontId="6" fillId="4" borderId="4" xfId="0" applyNumberFormat="1" applyFont="1" applyFill="1" applyBorder="1" applyAlignment="1">
      <alignment horizontal="right"/>
    </xf>
    <xf numFmtId="1" fontId="7" fillId="4" borderId="10" xfId="0" applyNumberFormat="1" applyFont="1" applyFill="1" applyBorder="1" applyAlignment="1">
      <alignment horizontal="left" indent="1"/>
    </xf>
    <xf numFmtId="1" fontId="7" fillId="4" borderId="12" xfId="0" applyNumberFormat="1" applyFont="1" applyFill="1" applyBorder="1" applyAlignment="1">
      <alignment horizontal="left" wrapText="1" indent="1"/>
    </xf>
    <xf numFmtId="1" fontId="2" fillId="0" borderId="11" xfId="0" applyNumberFormat="1" applyFont="1" applyBorder="1" applyAlignment="1">
      <alignment wrapText="1"/>
    </xf>
    <xf numFmtId="1" fontId="2" fillId="4" borderId="13" xfId="0" applyNumberFormat="1" applyFont="1" applyFill="1" applyBorder="1" applyAlignment="1">
      <alignment horizontal="center"/>
    </xf>
    <xf numFmtId="1" fontId="8" fillId="0" borderId="13" xfId="0" applyNumberFormat="1" applyFont="1" applyBorder="1"/>
    <xf numFmtId="1" fontId="3" fillId="4" borderId="1" xfId="0" applyNumberFormat="1" applyFont="1" applyFill="1" applyBorder="1" applyAlignment="1">
      <alignment horizontal="center"/>
    </xf>
    <xf numFmtId="1" fontId="10" fillId="4" borderId="1" xfId="0" applyNumberFormat="1" applyFont="1" applyFill="1" applyBorder="1" applyAlignment="1">
      <alignment horizontal="center"/>
    </xf>
    <xf numFmtId="1" fontId="3" fillId="4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left" vertical="center"/>
    </xf>
    <xf numFmtId="1" fontId="10" fillId="4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7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left" indent="3"/>
    </xf>
    <xf numFmtId="1" fontId="8" fillId="0" borderId="0" xfId="0" applyNumberFormat="1" applyFont="1" applyFill="1" applyBorder="1"/>
    <xf numFmtId="1" fontId="2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7" fillId="0" borderId="0" xfId="0" applyNumberFormat="1" applyFont="1" applyFill="1" applyBorder="1"/>
    <xf numFmtId="1" fontId="1" fillId="0" borderId="0" xfId="0" applyNumberFormat="1" applyFont="1" applyFill="1"/>
    <xf numFmtId="1" fontId="7" fillId="0" borderId="12" xfId="0" applyNumberFormat="1" applyFont="1" applyFill="1" applyBorder="1"/>
    <xf numFmtId="1" fontId="7" fillId="0" borderId="10" xfId="0" applyNumberFormat="1" applyFont="1" applyFill="1" applyBorder="1" applyAlignment="1">
      <alignment horizontal="left" indent="2"/>
    </xf>
    <xf numFmtId="1" fontId="7" fillId="0" borderId="10" xfId="0" applyNumberFormat="1" applyFont="1" applyFill="1" applyBorder="1" applyAlignment="1">
      <alignment horizontal="left" wrapText="1" indent="2"/>
    </xf>
    <xf numFmtId="1" fontId="7" fillId="0" borderId="13" xfId="0" applyNumberFormat="1" applyFont="1" applyFill="1" applyBorder="1"/>
    <xf numFmtId="1" fontId="2" fillId="0" borderId="2" xfId="0" applyNumberFormat="1" applyFont="1" applyFill="1" applyBorder="1" applyAlignment="1">
      <alignment wrapText="1"/>
    </xf>
    <xf numFmtId="1" fontId="2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" fontId="2" fillId="2" borderId="2" xfId="0" applyNumberFormat="1" applyFont="1" applyFill="1" applyBorder="1"/>
    <xf numFmtId="1" fontId="6" fillId="2" borderId="4" xfId="0" applyNumberFormat="1" applyFont="1" applyFill="1" applyBorder="1" applyAlignment="1">
      <alignment horizontal="center"/>
    </xf>
    <xf numFmtId="1" fontId="2" fillId="2" borderId="1" xfId="0" applyNumberFormat="1" applyFont="1" applyFill="1" applyBorder="1"/>
    <xf numFmtId="1" fontId="1" fillId="2" borderId="1" xfId="0" applyNumberFormat="1" applyFont="1" applyFill="1" applyBorder="1"/>
    <xf numFmtId="1" fontId="2" fillId="2" borderId="11" xfId="0" applyNumberFormat="1" applyFont="1" applyFill="1" applyBorder="1" applyAlignment="1">
      <alignment horizontal="center"/>
    </xf>
    <xf numFmtId="1" fontId="7" fillId="2" borderId="11" xfId="0" applyNumberFormat="1" applyFont="1" applyFill="1" applyBorder="1"/>
    <xf numFmtId="1" fontId="1" fillId="0" borderId="1" xfId="0" applyNumberFormat="1" applyFont="1" applyFill="1" applyBorder="1" applyAlignment="1">
      <alignment horizontal="right"/>
    </xf>
    <xf numFmtId="1" fontId="7" fillId="0" borderId="11" xfId="0" applyNumberFormat="1" applyFont="1" applyBorder="1"/>
    <xf numFmtId="1" fontId="7" fillId="0" borderId="5" xfId="0" applyNumberFormat="1" applyFont="1" applyFill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horizontal="left"/>
    </xf>
    <xf numFmtId="1" fontId="13" fillId="0" borderId="1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4" fontId="12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horizontal="right" vertical="center"/>
    </xf>
    <xf numFmtId="1" fontId="2" fillId="6" borderId="1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right" vertical="center"/>
    </xf>
    <xf numFmtId="1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Border="1" applyAlignment="1">
      <alignment horizontal="center" vertical="center"/>
    </xf>
    <xf numFmtId="0" fontId="12" fillId="6" borderId="1" xfId="0" applyFont="1" applyFill="1" applyBorder="1" applyAlignment="1">
      <alignment horizontal="left"/>
    </xf>
    <xf numFmtId="4" fontId="3" fillId="6" borderId="1" xfId="0" applyNumberFormat="1" applyFont="1" applyFill="1" applyBorder="1" applyAlignment="1">
      <alignment vertical="center"/>
    </xf>
    <xf numFmtId="0" fontId="12" fillId="6" borderId="0" xfId="0" applyFont="1" applyFill="1"/>
    <xf numFmtId="3" fontId="3" fillId="6" borderId="1" xfId="0" applyNumberFormat="1" applyFont="1" applyFill="1" applyBorder="1" applyAlignment="1">
      <alignment vertical="center"/>
    </xf>
    <xf numFmtId="3" fontId="12" fillId="6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/>
    </xf>
    <xf numFmtId="1" fontId="13" fillId="4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left"/>
    </xf>
    <xf numFmtId="0" fontId="14" fillId="0" borderId="0" xfId="0" applyFont="1" applyAlignment="1">
      <alignment horizontal="left" wrapText="1" indent="29"/>
    </xf>
    <xf numFmtId="1" fontId="2" fillId="7" borderId="0" xfId="0" applyNumberFormat="1" applyFont="1" applyFill="1"/>
    <xf numFmtId="1" fontId="15" fillId="0" borderId="0" xfId="0" applyNumberFormat="1" applyFont="1"/>
    <xf numFmtId="1" fontId="15" fillId="0" borderId="0" xfId="0" applyNumberFormat="1" applyFont="1" applyAlignment="1">
      <alignment horizontal="right"/>
    </xf>
    <xf numFmtId="1" fontId="7" fillId="4" borderId="11" xfId="0" applyNumberFormat="1" applyFont="1" applyFill="1" applyBorder="1" applyAlignment="1">
      <alignment horizontal="left" wrapText="1" indent="2"/>
    </xf>
    <xf numFmtId="1" fontId="2" fillId="4" borderId="14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right"/>
    </xf>
    <xf numFmtId="1" fontId="2" fillId="4" borderId="13" xfId="0" applyNumberFormat="1" applyFont="1" applyFill="1" applyBorder="1" applyAlignment="1">
      <alignment horizontal="center" vertical="center"/>
    </xf>
    <xf numFmtId="1" fontId="3" fillId="4" borderId="5" xfId="0" applyNumberFormat="1" applyFont="1" applyFill="1" applyBorder="1"/>
    <xf numFmtId="1" fontId="2" fillId="0" borderId="1" xfId="0" applyNumberFormat="1" applyFont="1" applyBorder="1" applyAlignment="1">
      <alignment vertical="top"/>
    </xf>
    <xf numFmtId="0" fontId="14" fillId="0" borderId="0" xfId="0" applyFont="1" applyAlignment="1">
      <alignment horizontal="left" wrapText="1" indent="28"/>
    </xf>
    <xf numFmtId="1" fontId="7" fillId="4" borderId="12" xfId="0" applyNumberFormat="1" applyFont="1" applyFill="1" applyBorder="1" applyAlignment="1">
      <alignment horizontal="left" indent="3"/>
    </xf>
    <xf numFmtId="1" fontId="1" fillId="4" borderId="11" xfId="0" applyNumberFormat="1" applyFont="1" applyFill="1" applyBorder="1" applyAlignment="1">
      <alignment horizontal="center"/>
    </xf>
    <xf numFmtId="1" fontId="7" fillId="4" borderId="10" xfId="0" applyNumberFormat="1" applyFont="1" applyFill="1" applyBorder="1" applyAlignment="1">
      <alignment horizontal="left" wrapText="1" indent="3"/>
    </xf>
    <xf numFmtId="1" fontId="1" fillId="4" borderId="5" xfId="0" applyNumberFormat="1" applyFont="1" applyFill="1" applyBorder="1" applyAlignment="1">
      <alignment horizontal="center"/>
    </xf>
    <xf numFmtId="1" fontId="7" fillId="4" borderId="10" xfId="0" applyNumberFormat="1" applyFont="1" applyFill="1" applyBorder="1" applyAlignment="1">
      <alignment horizontal="left" indent="3"/>
    </xf>
    <xf numFmtId="1" fontId="7" fillId="4" borderId="5" xfId="0" applyNumberFormat="1" applyFont="1" applyFill="1" applyBorder="1"/>
    <xf numFmtId="1" fontId="1" fillId="4" borderId="13" xfId="0" applyNumberFormat="1" applyFont="1" applyFill="1" applyBorder="1" applyAlignment="1">
      <alignment horizontal="center"/>
    </xf>
    <xf numFmtId="1" fontId="7" fillId="4" borderId="11" xfId="0" applyNumberFormat="1" applyFont="1" applyFill="1" applyBorder="1" applyAlignment="1">
      <alignment horizontal="left" indent="3"/>
    </xf>
    <xf numFmtId="1" fontId="3" fillId="4" borderId="9" xfId="0" applyNumberFormat="1" applyFont="1" applyFill="1" applyBorder="1"/>
    <xf numFmtId="1" fontId="7" fillId="4" borderId="11" xfId="0" applyNumberFormat="1" applyFont="1" applyFill="1" applyBorder="1"/>
    <xf numFmtId="1" fontId="1" fillId="0" borderId="2" xfId="0" applyNumberFormat="1" applyFont="1" applyFill="1" applyBorder="1"/>
    <xf numFmtId="1" fontId="7" fillId="4" borderId="12" xfId="0" applyNumberFormat="1" applyFont="1" applyFill="1" applyBorder="1"/>
    <xf numFmtId="1" fontId="1" fillId="4" borderId="14" xfId="0" applyNumberFormat="1" applyFont="1" applyFill="1" applyBorder="1" applyAlignment="1">
      <alignment horizontal="center"/>
    </xf>
    <xf numFmtId="1" fontId="7" fillId="4" borderId="5" xfId="0" applyNumberFormat="1" applyFont="1" applyFill="1" applyBorder="1" applyAlignment="1">
      <alignment horizontal="left" indent="2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left" wrapText="1"/>
    </xf>
    <xf numFmtId="1" fontId="6" fillId="4" borderId="12" xfId="0" applyNumberFormat="1" applyFont="1" applyFill="1" applyBorder="1" applyAlignment="1">
      <alignment horizontal="center"/>
    </xf>
    <xf numFmtId="1" fontId="2" fillId="4" borderId="5" xfId="0" applyNumberFormat="1" applyFont="1" applyFill="1" applyBorder="1" applyAlignment="1">
      <alignment horizontal="center" vertical="center"/>
    </xf>
    <xf numFmtId="1" fontId="6" fillId="4" borderId="9" xfId="0" applyNumberFormat="1" applyFont="1" applyFill="1" applyBorder="1" applyAlignment="1">
      <alignment horizontal="center"/>
    </xf>
    <xf numFmtId="1" fontId="16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left" indent="28"/>
    </xf>
    <xf numFmtId="1" fontId="6" fillId="0" borderId="0" xfId="0" applyNumberFormat="1" applyFont="1" applyAlignment="1">
      <alignment horizontal="left" indent="28"/>
    </xf>
    <xf numFmtId="0" fontId="14" fillId="0" borderId="0" xfId="0" applyFont="1" applyAlignment="1">
      <alignment horizontal="left" wrapText="1" indent="27"/>
    </xf>
    <xf numFmtId="0" fontId="14" fillId="0" borderId="0" xfId="0" applyFont="1" applyAlignment="1">
      <alignment horizontal="left" indent="27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 indent="26"/>
    </xf>
    <xf numFmtId="0" fontId="14" fillId="0" borderId="0" xfId="0" applyFont="1" applyAlignment="1">
      <alignment horizontal="left" wrapText="1" indent="26"/>
    </xf>
    <xf numFmtId="1" fontId="4" fillId="0" borderId="5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6" fillId="0" borderId="16" xfId="0" applyNumberFormat="1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4" fillId="0" borderId="6" xfId="0" applyNumberFormat="1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1" fontId="6" fillId="0" borderId="9" xfId="0" applyNumberFormat="1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wrapText="1" indent="28"/>
    </xf>
    <xf numFmtId="0" fontId="14" fillId="0" borderId="0" xfId="0" applyFont="1" applyAlignment="1">
      <alignment horizontal="left" indent="28"/>
    </xf>
    <xf numFmtId="1" fontId="4" fillId="0" borderId="11" xfId="0" applyNumberFormat="1" applyFont="1" applyBorder="1" applyAlignment="1">
      <alignment horizontal="center"/>
    </xf>
    <xf numFmtId="1" fontId="16" fillId="0" borderId="0" xfId="0" applyNumberFormat="1" applyFont="1" applyAlignment="1">
      <alignment horizontal="right"/>
    </xf>
    <xf numFmtId="1" fontId="6" fillId="0" borderId="2" xfId="0" applyNumberFormat="1" applyFont="1" applyBorder="1" applyAlignment="1">
      <alignment horizontal="center" vertical="top"/>
    </xf>
    <xf numFmtId="1" fontId="6" fillId="0" borderId="11" xfId="0" applyNumberFormat="1" applyFont="1" applyBorder="1" applyAlignment="1">
      <alignment horizontal="center" vertical="top"/>
    </xf>
    <xf numFmtId="1" fontId="6" fillId="0" borderId="9" xfId="0" applyNumberFormat="1" applyFont="1" applyBorder="1" applyAlignment="1">
      <alignment horizontal="center" vertical="top"/>
    </xf>
    <xf numFmtId="1" fontId="6" fillId="0" borderId="12" xfId="0" applyNumberFormat="1" applyFont="1" applyBorder="1" applyAlignment="1">
      <alignment horizontal="center" vertical="top"/>
    </xf>
    <xf numFmtId="1" fontId="6" fillId="0" borderId="2" xfId="0" applyNumberFormat="1" applyFont="1" applyFill="1" applyBorder="1" applyAlignment="1">
      <alignment horizontal="center" vertical="top"/>
    </xf>
    <xf numFmtId="1" fontId="6" fillId="0" borderId="11" xfId="0" applyNumberFormat="1" applyFont="1" applyFill="1" applyBorder="1" applyAlignment="1">
      <alignment horizontal="center" vertical="top"/>
    </xf>
    <xf numFmtId="1" fontId="2" fillId="0" borderId="2" xfId="0" applyNumberFormat="1" applyFont="1" applyBorder="1" applyAlignment="1">
      <alignment horizontal="center" vertical="top"/>
    </xf>
    <xf numFmtId="1" fontId="2" fillId="0" borderId="11" xfId="0" applyNumberFormat="1" applyFont="1" applyBorder="1" applyAlignment="1">
      <alignment horizontal="center" vertical="top"/>
    </xf>
    <xf numFmtId="1" fontId="2" fillId="0" borderId="6" xfId="0" applyNumberFormat="1" applyFont="1" applyFill="1" applyBorder="1" applyAlignment="1">
      <alignment horizontal="center" vertical="top"/>
    </xf>
    <xf numFmtId="1" fontId="2" fillId="0" borderId="13" xfId="0" applyNumberFormat="1" applyFont="1" applyFill="1" applyBorder="1" applyAlignment="1">
      <alignment horizontal="center" vertical="top"/>
    </xf>
    <xf numFmtId="1" fontId="2" fillId="0" borderId="6" xfId="0" applyNumberFormat="1" applyFont="1" applyBorder="1" applyAlignment="1">
      <alignment horizontal="center" vertical="top"/>
    </xf>
    <xf numFmtId="1" fontId="2" fillId="0" borderId="13" xfId="0" applyNumberFormat="1" applyFont="1" applyBorder="1" applyAlignment="1">
      <alignment horizontal="center" vertical="top"/>
    </xf>
    <xf numFmtId="1" fontId="2" fillId="0" borderId="14" xfId="0" applyNumberFormat="1" applyFont="1" applyBorder="1" applyAlignment="1">
      <alignment horizontal="center" vertical="top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/>
    </xf>
    <xf numFmtId="1" fontId="4" fillId="0" borderId="16" xfId="0" applyNumberFormat="1" applyFont="1" applyBorder="1" applyAlignment="1">
      <alignment horizontal="center"/>
    </xf>
    <xf numFmtId="1" fontId="4" fillId="4" borderId="1" xfId="0" applyNumberFormat="1" applyFont="1" applyFill="1" applyBorder="1" applyAlignment="1">
      <alignment horizontal="center"/>
    </xf>
    <xf numFmtId="0" fontId="12" fillId="0" borderId="0" xfId="0" applyFont="1" applyAlignment="1">
      <alignment wrapText="1"/>
    </xf>
    <xf numFmtId="0" fontId="12" fillId="0" borderId="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wrapText="1"/>
    </xf>
    <xf numFmtId="0" fontId="3" fillId="6" borderId="1" xfId="0" applyFont="1" applyFill="1" applyBorder="1" applyAlignment="1">
      <alignment wrapText="1"/>
    </xf>
    <xf numFmtId="0" fontId="13" fillId="4" borderId="1" xfId="0" applyFont="1" applyFill="1" applyBorder="1" applyAlignment="1">
      <alignment vertical="center" wrapText="1"/>
    </xf>
    <xf numFmtId="1" fontId="13" fillId="8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12" fillId="0" borderId="11" xfId="0" applyFont="1" applyBorder="1" applyAlignment="1">
      <alignment horizontal="left"/>
    </xf>
    <xf numFmtId="1" fontId="2" fillId="8" borderId="1" xfId="0" applyNumberFormat="1" applyFont="1" applyFill="1" applyBorder="1" applyAlignment="1">
      <alignment horizontal="right" vertical="center"/>
    </xf>
    <xf numFmtId="1" fontId="2" fillId="7" borderId="1" xfId="0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  <xf numFmtId="1" fontId="17" fillId="0" borderId="11" xfId="0" applyNumberFormat="1" applyFont="1" applyBorder="1" applyAlignment="1">
      <alignment horizontal="right" vertical="center"/>
    </xf>
    <xf numFmtId="1" fontId="17" fillId="8" borderId="11" xfId="0" applyNumberFormat="1" applyFont="1" applyFill="1" applyBorder="1" applyAlignment="1">
      <alignment horizontal="right" vertical="center"/>
    </xf>
    <xf numFmtId="1" fontId="17" fillId="7" borderId="1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1" fontId="2" fillId="0" borderId="11" xfId="0" applyNumberFormat="1" applyFont="1" applyBorder="1" applyAlignment="1">
      <alignment horizontal="right" vertical="center"/>
    </xf>
    <xf numFmtId="1" fontId="1" fillId="8" borderId="1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 applyAlignment="1">
      <alignment horizontal="right" vertical="center"/>
    </xf>
    <xf numFmtId="0" fontId="1" fillId="0" borderId="14" xfId="0" applyFont="1" applyBorder="1" applyAlignment="1">
      <alignment vertical="center" wrapText="1"/>
    </xf>
    <xf numFmtId="0" fontId="12" fillId="0" borderId="13" xfId="0" applyFont="1" applyBorder="1" applyAlignment="1">
      <alignment horizontal="left"/>
    </xf>
    <xf numFmtId="1" fontId="3" fillId="0" borderId="2" xfId="0" applyNumberFormat="1" applyFont="1" applyBorder="1" applyAlignment="1">
      <alignment horizontal="right" vertical="center"/>
    </xf>
    <xf numFmtId="1" fontId="3" fillId="8" borderId="2" xfId="0" applyNumberFormat="1" applyFont="1" applyFill="1" applyBorder="1" applyAlignment="1">
      <alignment horizontal="right" vertical="center"/>
    </xf>
    <xf numFmtId="1" fontId="3" fillId="7" borderId="2" xfId="0" applyNumberFormat="1" applyFont="1" applyFill="1" applyBorder="1" applyAlignment="1">
      <alignment horizontal="right" vertical="center"/>
    </xf>
    <xf numFmtId="0" fontId="7" fillId="0" borderId="13" xfId="0" applyFont="1" applyBorder="1" applyAlignment="1">
      <alignment vertical="center" wrapText="1"/>
    </xf>
    <xf numFmtId="1" fontId="3" fillId="8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0" fontId="12" fillId="0" borderId="6" xfId="0" applyFont="1" applyBorder="1" applyAlignment="1">
      <alignment horizontal="left"/>
    </xf>
    <xf numFmtId="0" fontId="3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left"/>
    </xf>
    <xf numFmtId="1" fontId="12" fillId="8" borderId="1" xfId="0" applyNumberFormat="1" applyFont="1" applyFill="1" applyBorder="1" applyAlignment="1">
      <alignment horizontal="right" vertical="center"/>
    </xf>
    <xf numFmtId="1" fontId="12" fillId="7" borderId="1" xfId="0" applyNumberFormat="1" applyFont="1" applyFill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3" borderId="1" xfId="0" applyFont="1" applyFill="1" applyBorder="1" applyAlignment="1">
      <alignment vertical="center" wrapText="1"/>
    </xf>
    <xf numFmtId="49" fontId="2" fillId="0" borderId="15" xfId="1" applyNumberFormat="1" applyFont="1" applyBorder="1" applyAlignment="1" applyProtection="1">
      <alignment horizontal="left" vertical="center" wrapText="1"/>
      <protection hidden="1"/>
    </xf>
    <xf numFmtId="0" fontId="12" fillId="0" borderId="1" xfId="0" applyFont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2"/>
    </xf>
    <xf numFmtId="0" fontId="14" fillId="0" borderId="0" xfId="0" applyFont="1" applyAlignment="1">
      <alignment horizontal="left" indent="22"/>
    </xf>
    <xf numFmtId="1" fontId="2" fillId="0" borderId="7" xfId="0" applyNumberFormat="1" applyFont="1" applyBorder="1"/>
    <xf numFmtId="1" fontId="6" fillId="0" borderId="7" xfId="0" applyNumberFormat="1" applyFont="1" applyBorder="1" applyAlignment="1">
      <alignment horizontal="right"/>
    </xf>
    <xf numFmtId="1" fontId="3" fillId="8" borderId="1" xfId="0" applyNumberFormat="1" applyFont="1" applyFill="1" applyBorder="1" applyAlignment="1">
      <alignment vertical="distributed"/>
    </xf>
    <xf numFmtId="1" fontId="3" fillId="7" borderId="1" xfId="0" applyNumberFormat="1" applyFont="1" applyFill="1" applyBorder="1" applyAlignment="1">
      <alignment vertical="distributed"/>
    </xf>
    <xf numFmtId="1" fontId="3" fillId="8" borderId="1" xfId="0" applyNumberFormat="1" applyFont="1" applyFill="1" applyBorder="1"/>
    <xf numFmtId="1" fontId="3" fillId="7" borderId="1" xfId="0" applyNumberFormat="1" applyFont="1" applyFill="1" applyBorder="1"/>
    <xf numFmtId="1" fontId="2" fillId="8" borderId="1" xfId="0" applyNumberFormat="1" applyFont="1" applyFill="1" applyBorder="1"/>
    <xf numFmtId="1" fontId="2" fillId="7" borderId="1" xfId="0" applyNumberFormat="1" applyFont="1" applyFill="1" applyBorder="1"/>
    <xf numFmtId="1" fontId="2" fillId="7" borderId="1" xfId="0" applyNumberFormat="1" applyFont="1" applyFill="1" applyBorder="1" applyAlignment="1">
      <alignment horizontal="right"/>
    </xf>
    <xf numFmtId="1" fontId="2" fillId="7" borderId="11" xfId="0" applyNumberFormat="1" applyFont="1" applyFill="1" applyBorder="1" applyAlignment="1">
      <alignment horizontal="right"/>
    </xf>
    <xf numFmtId="1" fontId="2" fillId="7" borderId="11" xfId="0" applyNumberFormat="1" applyFont="1" applyFill="1" applyBorder="1"/>
    <xf numFmtId="1" fontId="2" fillId="8" borderId="11" xfId="0" applyNumberFormat="1" applyFont="1" applyFill="1" applyBorder="1"/>
    <xf numFmtId="1" fontId="2" fillId="0" borderId="1" xfId="0" applyNumberFormat="1" applyFont="1" applyBorder="1" applyAlignment="1">
      <alignment wrapText="1"/>
    </xf>
    <xf numFmtId="1" fontId="6" fillId="8" borderId="1" xfId="0" applyNumberFormat="1" applyFont="1" applyFill="1" applyBorder="1" applyAlignment="1">
      <alignment horizontal="center" vertical="center" wrapText="1"/>
    </xf>
    <xf numFmtId="1" fontId="6" fillId="8" borderId="12" xfId="0" applyNumberFormat="1" applyFont="1" applyFill="1" applyBorder="1" applyAlignment="1">
      <alignment horizontal="center" vertical="center" wrapText="1"/>
    </xf>
    <xf numFmtId="1" fontId="6" fillId="8" borderId="11" xfId="0" applyNumberFormat="1" applyFont="1" applyFill="1" applyBorder="1" applyAlignment="1">
      <alignment horizontal="center" vertical="center" wrapText="1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7" borderId="12" xfId="0" applyNumberFormat="1" applyFont="1" applyFill="1" applyBorder="1" applyAlignment="1">
      <alignment horizontal="center" vertical="center" wrapText="1"/>
    </xf>
    <xf numFmtId="1" fontId="6" fillId="7" borderId="11" xfId="0" applyNumberFormat="1" applyFont="1" applyFill="1" applyBorder="1" applyAlignment="1">
      <alignment horizontal="center" vertical="center" wrapText="1"/>
    </xf>
    <xf numFmtId="1" fontId="6" fillId="8" borderId="9" xfId="0" applyNumberFormat="1" applyFont="1" applyFill="1" applyBorder="1" applyAlignment="1">
      <alignment horizontal="center" vertical="center" wrapText="1"/>
    </xf>
    <xf numFmtId="1" fontId="6" fillId="8" borderId="5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 wrapText="1"/>
    </xf>
    <xf numFmtId="1" fontId="6" fillId="7" borderId="5" xfId="0" applyNumberFormat="1" applyFont="1" applyFill="1" applyBorder="1" applyAlignment="1">
      <alignment horizontal="center" vertical="center" wrapText="1"/>
    </xf>
    <xf numFmtId="1" fontId="6" fillId="8" borderId="4" xfId="0" applyNumberFormat="1" applyFont="1" applyFill="1" applyBorder="1" applyAlignment="1">
      <alignment horizontal="center" vertical="center"/>
    </xf>
    <xf numFmtId="1" fontId="6" fillId="8" borderId="7" xfId="0" applyNumberFormat="1" applyFont="1" applyFill="1" applyBorder="1" applyAlignment="1">
      <alignment horizontal="center" vertical="center"/>
    </xf>
    <xf numFmtId="1" fontId="6" fillId="8" borderId="16" xfId="0" applyNumberFormat="1" applyFont="1" applyFill="1" applyBorder="1" applyAlignment="1">
      <alignment horizontal="center" vertical="center"/>
    </xf>
    <xf numFmtId="1" fontId="6" fillId="8" borderId="2" xfId="0" applyNumberFormat="1" applyFont="1" applyFill="1" applyBorder="1" applyAlignment="1">
      <alignment horizontal="center" vertical="center" wrapText="1"/>
    </xf>
    <xf numFmtId="1" fontId="6" fillId="7" borderId="4" xfId="0" applyNumberFormat="1" applyFont="1" applyFill="1" applyBorder="1" applyAlignment="1">
      <alignment horizontal="center" vertical="center"/>
    </xf>
    <xf numFmtId="1" fontId="6" fillId="7" borderId="7" xfId="0" applyNumberFormat="1" applyFont="1" applyFill="1" applyBorder="1" applyAlignment="1">
      <alignment horizontal="center" vertical="center"/>
    </xf>
    <xf numFmtId="1" fontId="6" fillId="7" borderId="16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3"/>
    </xf>
    <xf numFmtId="0" fontId="14" fillId="0" borderId="0" xfId="0" applyFont="1" applyAlignment="1">
      <alignment horizontal="left" indent="23"/>
    </xf>
    <xf numFmtId="1" fontId="2" fillId="8" borderId="1" xfId="0" applyNumberFormat="1" applyFont="1" applyFill="1" applyBorder="1" applyAlignment="1">
      <alignment horizontal="right"/>
    </xf>
    <xf numFmtId="1" fontId="6" fillId="8" borderId="1" xfId="0" applyNumberFormat="1" applyFont="1" applyFill="1" applyBorder="1" applyAlignment="1">
      <alignment horizontal="center" vertical="center" wrapText="1"/>
    </xf>
    <xf numFmtId="1" fontId="6" fillId="8" borderId="1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 wrapText="1"/>
    </xf>
    <xf numFmtId="1" fontId="6" fillId="7" borderId="4" xfId="0" applyNumberFormat="1" applyFont="1" applyFill="1" applyBorder="1" applyAlignment="1">
      <alignment horizontal="center" vertical="center"/>
    </xf>
    <xf numFmtId="1" fontId="6" fillId="8" borderId="1" xfId="0" applyNumberFormat="1" applyFont="1" applyFill="1" applyBorder="1" applyAlignment="1">
      <alignment horizontal="center" vertical="center"/>
    </xf>
    <xf numFmtId="1" fontId="6" fillId="7" borderId="1" xfId="0" applyNumberFormat="1" applyFont="1" applyFill="1" applyBorder="1" applyAlignment="1">
      <alignment horizontal="center" vertical="center"/>
    </xf>
    <xf numFmtId="1" fontId="1" fillId="4" borderId="16" xfId="0" applyNumberFormat="1" applyFont="1" applyFill="1" applyBorder="1"/>
    <xf numFmtId="1" fontId="1" fillId="8" borderId="16" xfId="0" applyNumberFormat="1" applyFont="1" applyFill="1" applyBorder="1"/>
    <xf numFmtId="1" fontId="1" fillId="8" borderId="1" xfId="0" applyNumberFormat="1" applyFont="1" applyFill="1" applyBorder="1"/>
    <xf numFmtId="1" fontId="1" fillId="8" borderId="11" xfId="0" applyNumberFormat="1" applyFont="1" applyFill="1" applyBorder="1"/>
    <xf numFmtId="1" fontId="1" fillId="7" borderId="1" xfId="0" applyNumberFormat="1" applyFont="1" applyFill="1" applyBorder="1"/>
    <xf numFmtId="1" fontId="3" fillId="4" borderId="16" xfId="0" applyNumberFormat="1" applyFont="1" applyFill="1" applyBorder="1" applyAlignment="1">
      <alignment vertical="distributed"/>
    </xf>
    <xf numFmtId="1" fontId="2" fillId="8" borderId="16" xfId="0" applyNumberFormat="1" applyFont="1" applyFill="1" applyBorder="1"/>
    <xf numFmtId="1" fontId="7" fillId="4" borderId="5" xfId="0" applyNumberFormat="1" applyFont="1" applyFill="1" applyBorder="1" applyAlignment="1">
      <alignment horizontal="left" vertical="center"/>
    </xf>
    <xf numFmtId="1" fontId="3" fillId="8" borderId="16" xfId="0" applyNumberFormat="1" applyFont="1" applyFill="1" applyBorder="1"/>
    <xf numFmtId="1" fontId="7" fillId="4" borderId="16" xfId="0" applyNumberFormat="1" applyFont="1" applyFill="1" applyBorder="1"/>
    <xf numFmtId="1" fontId="3" fillId="4" borderId="16" xfId="0" applyNumberFormat="1" applyFont="1" applyFill="1" applyBorder="1"/>
    <xf numFmtId="1" fontId="2" fillId="0" borderId="16" xfId="0" applyNumberFormat="1" applyFont="1" applyBorder="1"/>
    <xf numFmtId="1" fontId="2" fillId="0" borderId="14" xfId="0" applyNumberFormat="1" applyFont="1" applyFill="1" applyBorder="1" applyAlignment="1">
      <alignment horizontal="center"/>
    </xf>
    <xf numFmtId="1" fontId="2" fillId="5" borderId="16" xfId="0" applyNumberFormat="1" applyFont="1" applyFill="1" applyBorder="1"/>
    <xf numFmtId="1" fontId="2" fillId="5" borderId="13" xfId="0" applyNumberFormat="1" applyFont="1" applyFill="1" applyBorder="1" applyAlignment="1">
      <alignment horizontal="center"/>
    </xf>
    <xf numFmtId="1" fontId="2" fillId="0" borderId="14" xfId="0" applyNumberFormat="1" applyFont="1" applyBorder="1"/>
    <xf numFmtId="1" fontId="6" fillId="0" borderId="8" xfId="0" applyNumberFormat="1" applyFont="1" applyFill="1" applyBorder="1" applyAlignment="1">
      <alignment horizontal="center"/>
    </xf>
    <xf numFmtId="1" fontId="2" fillId="0" borderId="6" xfId="0" applyNumberFormat="1" applyFont="1" applyFill="1" applyBorder="1" applyAlignment="1">
      <alignment horizontal="center"/>
    </xf>
    <xf numFmtId="1" fontId="3" fillId="4" borderId="6" xfId="0" applyNumberFormat="1" applyFont="1" applyFill="1" applyBorder="1"/>
    <xf numFmtId="1" fontId="2" fillId="0" borderId="16" xfId="0" applyNumberFormat="1" applyFont="1" applyBorder="1" applyAlignment="1">
      <alignment horizontal="center"/>
    </xf>
    <xf numFmtId="1" fontId="9" fillId="0" borderId="8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left"/>
    </xf>
    <xf numFmtId="1" fontId="6" fillId="0" borderId="12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center"/>
    </xf>
    <xf numFmtId="1" fontId="3" fillId="8" borderId="6" xfId="0" applyNumberFormat="1" applyFont="1" applyFill="1" applyBorder="1"/>
    <xf numFmtId="1" fontId="3" fillId="8" borderId="2" xfId="0" applyNumberFormat="1" applyFont="1" applyFill="1" applyBorder="1"/>
    <xf numFmtId="1" fontId="3" fillId="7" borderId="2" xfId="0" applyNumberFormat="1" applyFont="1" applyFill="1" applyBorder="1"/>
    <xf numFmtId="1" fontId="2" fillId="8" borderId="14" xfId="0" applyNumberFormat="1" applyFont="1" applyFill="1" applyBorder="1"/>
    <xf numFmtId="1" fontId="1" fillId="8" borderId="6" xfId="0" applyNumberFormat="1" applyFont="1" applyFill="1" applyBorder="1"/>
    <xf numFmtId="1" fontId="1" fillId="8" borderId="2" xfId="0" applyNumberFormat="1" applyFont="1" applyFill="1" applyBorder="1"/>
    <xf numFmtId="1" fontId="1" fillId="7" borderId="2" xfId="0" applyNumberFormat="1" applyFont="1" applyFill="1" applyBorder="1"/>
    <xf numFmtId="1" fontId="7" fillId="4" borderId="5" xfId="0" applyNumberFormat="1" applyFont="1" applyFill="1" applyBorder="1" applyAlignment="1">
      <alignment horizontal="left" wrapText="1"/>
    </xf>
    <xf numFmtId="1" fontId="10" fillId="4" borderId="9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wrapText="1"/>
    </xf>
    <xf numFmtId="1" fontId="15" fillId="7" borderId="0" xfId="0" applyNumberFormat="1" applyFont="1" applyFill="1"/>
    <xf numFmtId="1" fontId="15" fillId="7" borderId="0" xfId="0" applyNumberFormat="1" applyFont="1" applyFill="1" applyAlignment="1">
      <alignment horizontal="right"/>
    </xf>
    <xf numFmtId="1" fontId="1" fillId="7" borderId="0" xfId="0" applyNumberFormat="1" applyFont="1" applyFill="1"/>
    <xf numFmtId="1" fontId="1" fillId="7" borderId="0" xfId="0" applyNumberFormat="1" applyFont="1" applyFill="1" applyAlignment="1">
      <alignment horizontal="right"/>
    </xf>
    <xf numFmtId="1" fontId="6" fillId="8" borderId="14" xfId="0" applyNumberFormat="1" applyFont="1" applyFill="1" applyBorder="1" applyAlignment="1">
      <alignment horizontal="center" vertical="center" wrapText="1"/>
    </xf>
    <xf numFmtId="1" fontId="6" fillId="8" borderId="2" xfId="0" applyNumberFormat="1" applyFont="1" applyFill="1" applyBorder="1" applyAlignment="1">
      <alignment horizontal="center" vertical="center" wrapText="1"/>
    </xf>
    <xf numFmtId="1" fontId="6" fillId="8" borderId="2" xfId="0" applyNumberFormat="1" applyFont="1" applyFill="1" applyBorder="1" applyAlignment="1">
      <alignment horizontal="center" vertical="center"/>
    </xf>
    <xf numFmtId="1" fontId="6" fillId="7" borderId="2" xfId="0" applyNumberFormat="1" applyFont="1" applyFill="1" applyBorder="1" applyAlignment="1">
      <alignment horizontal="center" vertical="center" wrapText="1"/>
    </xf>
    <xf numFmtId="1" fontId="6" fillId="7" borderId="9" xfId="0" applyNumberFormat="1" applyFont="1" applyFill="1" applyBorder="1" applyAlignment="1">
      <alignment horizontal="center" vertical="center"/>
    </xf>
    <xf numFmtId="1" fontId="6" fillId="8" borderId="6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wrapText="1" indent="24"/>
    </xf>
    <xf numFmtId="0" fontId="14" fillId="0" borderId="0" xfId="0" applyFont="1" applyAlignment="1">
      <alignment horizontal="left" indent="24"/>
    </xf>
    <xf numFmtId="1" fontId="1" fillId="4" borderId="11" xfId="0" applyNumberFormat="1" applyFont="1" applyFill="1" applyBorder="1"/>
    <xf numFmtId="1" fontId="1" fillId="7" borderId="11" xfId="0" applyNumberFormat="1" applyFont="1" applyFill="1" applyBorder="1"/>
    <xf numFmtId="1" fontId="8" fillId="4" borderId="2" xfId="0" applyNumberFormat="1" applyFont="1" applyFill="1" applyBorder="1" applyAlignment="1">
      <alignment horizontal="right"/>
    </xf>
    <xf numFmtId="1" fontId="8" fillId="4" borderId="2" xfId="0" applyNumberFormat="1" applyFont="1" applyFill="1" applyBorder="1"/>
    <xf numFmtId="1" fontId="8" fillId="8" borderId="2" xfId="0" applyNumberFormat="1" applyFont="1" applyFill="1" applyBorder="1" applyAlignment="1">
      <alignment horizontal="right"/>
    </xf>
    <xf numFmtId="1" fontId="8" fillId="8" borderId="2" xfId="0" applyNumberFormat="1" applyFont="1" applyFill="1" applyBorder="1"/>
    <xf numFmtId="1" fontId="8" fillId="7" borderId="2" xfId="0" applyNumberFormat="1" applyFont="1" applyFill="1" applyBorder="1" applyAlignment="1">
      <alignment horizontal="right"/>
    </xf>
    <xf numFmtId="1" fontId="8" fillId="7" borderId="2" xfId="0" applyNumberFormat="1" applyFont="1" applyFill="1" applyBorder="1"/>
    <xf numFmtId="1" fontId="3" fillId="8" borderId="2" xfId="0" applyNumberFormat="1" applyFont="1" applyFill="1" applyBorder="1" applyAlignment="1">
      <alignment vertical="distributed"/>
    </xf>
    <xf numFmtId="1" fontId="3" fillId="7" borderId="2" xfId="0" applyNumberFormat="1" applyFont="1" applyFill="1" applyBorder="1" applyAlignment="1">
      <alignment vertical="distributed"/>
    </xf>
    <xf numFmtId="1" fontId="2" fillId="8" borderId="11" xfId="0" applyNumberFormat="1" applyFont="1" applyFill="1" applyBorder="1" applyAlignment="1">
      <alignment vertical="top"/>
    </xf>
    <xf numFmtId="1" fontId="2" fillId="7" borderId="11" xfId="0" applyNumberFormat="1" applyFont="1" applyFill="1" applyBorder="1" applyAlignment="1">
      <alignment vertical="top"/>
    </xf>
    <xf numFmtId="1" fontId="2" fillId="8" borderId="2" xfId="0" applyNumberFormat="1" applyFont="1" applyFill="1" applyBorder="1" applyAlignment="1">
      <alignment vertical="top"/>
    </xf>
    <xf numFmtId="1" fontId="2" fillId="7" borderId="2" xfId="0" applyNumberFormat="1" applyFont="1" applyFill="1" applyBorder="1" applyAlignment="1">
      <alignment vertical="top"/>
    </xf>
    <xf numFmtId="1" fontId="7" fillId="0" borderId="11" xfId="0" applyNumberFormat="1" applyFont="1" applyFill="1" applyBorder="1" applyAlignment="1">
      <alignment horizontal="left" wrapText="1" indent="1"/>
    </xf>
    <xf numFmtId="1" fontId="2" fillId="8" borderId="2" xfId="0" applyNumberFormat="1" applyFont="1" applyFill="1" applyBorder="1"/>
    <xf numFmtId="1" fontId="2" fillId="7" borderId="2" xfId="0" applyNumberFormat="1" applyFont="1" applyFill="1" applyBorder="1"/>
    <xf numFmtId="1" fontId="2" fillId="8" borderId="5" xfId="0" applyNumberFormat="1" applyFont="1" applyFill="1" applyBorder="1"/>
    <xf numFmtId="1" fontId="2" fillId="7" borderId="5" xfId="0" applyNumberFormat="1" applyFont="1" applyFill="1" applyBorder="1"/>
    <xf numFmtId="1" fontId="6" fillId="0" borderId="0" xfId="0" applyNumberFormat="1" applyFont="1" applyFill="1" applyBorder="1" applyAlignment="1">
      <alignment horizontal="center"/>
    </xf>
    <xf numFmtId="1" fontId="2" fillId="0" borderId="5" xfId="0" applyNumberFormat="1" applyFont="1" applyBorder="1" applyAlignment="1">
      <alignment vertical="top"/>
    </xf>
    <xf numFmtId="1" fontId="2" fillId="8" borderId="5" xfId="0" applyNumberFormat="1" applyFont="1" applyFill="1" applyBorder="1" applyAlignment="1">
      <alignment vertical="top"/>
    </xf>
    <xf numFmtId="1" fontId="2" fillId="7" borderId="5" xfId="0" applyNumberFormat="1" applyFont="1" applyFill="1" applyBorder="1" applyAlignment="1">
      <alignment vertical="top"/>
    </xf>
    <xf numFmtId="1" fontId="6" fillId="0" borderId="5" xfId="0" applyNumberFormat="1" applyFont="1" applyBorder="1" applyAlignment="1">
      <alignment horizontal="center" vertical="top"/>
    </xf>
    <xf numFmtId="1" fontId="6" fillId="0" borderId="10" xfId="0" applyNumberFormat="1" applyFont="1" applyBorder="1" applyAlignment="1">
      <alignment horizontal="center"/>
    </xf>
    <xf numFmtId="1" fontId="16" fillId="7" borderId="0" xfId="0" applyNumberFormat="1" applyFont="1" applyFill="1" applyAlignment="1">
      <alignment horizontal="center"/>
    </xf>
    <xf numFmtId="1" fontId="6" fillId="0" borderId="7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6" fillId="0" borderId="0" xfId="0" applyNumberFormat="1" applyFont="1" applyBorder="1"/>
    <xf numFmtId="0" fontId="14" fillId="0" borderId="0" xfId="0" applyFont="1" applyAlignment="1">
      <alignment horizontal="left" indent="25"/>
    </xf>
    <xf numFmtId="1" fontId="1" fillId="4" borderId="12" xfId="0" applyNumberFormat="1" applyFont="1" applyFill="1" applyBorder="1" applyAlignment="1">
      <alignment horizontal="center"/>
    </xf>
    <xf numFmtId="1" fontId="7" fillId="4" borderId="11" xfId="0" applyNumberFormat="1" applyFont="1" applyFill="1" applyBorder="1" applyAlignment="1">
      <alignment horizontal="left" wrapText="1" indent="1"/>
    </xf>
    <xf numFmtId="1" fontId="1" fillId="4" borderId="10" xfId="0" applyNumberFormat="1" applyFont="1" applyFill="1" applyBorder="1" applyAlignment="1">
      <alignment horizontal="center"/>
    </xf>
    <xf numFmtId="1" fontId="7" fillId="4" borderId="5" xfId="0" applyNumberFormat="1" applyFont="1" applyFill="1" applyBorder="1" applyAlignment="1">
      <alignment horizontal="left" wrapText="1" indent="1"/>
    </xf>
    <xf numFmtId="1" fontId="1" fillId="8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 applyAlignment="1">
      <alignment horizontal="right"/>
    </xf>
    <xf numFmtId="1" fontId="1" fillId="4" borderId="10" xfId="0" applyNumberFormat="1" applyFont="1" applyFill="1" applyBorder="1" applyAlignment="1">
      <alignment horizontal="right"/>
    </xf>
    <xf numFmtId="1" fontId="7" fillId="4" borderId="5" xfId="0" applyNumberFormat="1" applyFont="1" applyFill="1" applyBorder="1" applyAlignment="1">
      <alignment horizontal="left" vertical="center" wrapText="1" indent="1"/>
    </xf>
    <xf numFmtId="1" fontId="2" fillId="8" borderId="1" xfId="0" applyNumberFormat="1" applyFont="1" applyFill="1" applyBorder="1" applyAlignment="1">
      <alignment vertical="distributed"/>
    </xf>
    <xf numFmtId="1" fontId="6" fillId="4" borderId="10" xfId="0" applyNumberFormat="1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>
      <alignment vertical="center"/>
    </xf>
    <xf numFmtId="1" fontId="2" fillId="0" borderId="12" xfId="0" applyNumberFormat="1" applyFont="1" applyBorder="1" applyAlignment="1">
      <alignment vertical="top"/>
    </xf>
    <xf numFmtId="1" fontId="2" fillId="0" borderId="8" xfId="0" applyNumberFormat="1" applyFont="1" applyBorder="1" applyAlignment="1">
      <alignment vertical="top"/>
    </xf>
    <xf numFmtId="1" fontId="2" fillId="8" borderId="8" xfId="0" applyNumberFormat="1" applyFont="1" applyFill="1" applyBorder="1" applyAlignment="1">
      <alignment vertical="top"/>
    </xf>
    <xf numFmtId="1" fontId="2" fillId="7" borderId="8" xfId="0" applyNumberFormat="1" applyFont="1" applyFill="1" applyBorder="1" applyAlignment="1">
      <alignment vertical="top"/>
    </xf>
    <xf numFmtId="1" fontId="7" fillId="0" borderId="14" xfId="0" applyNumberFormat="1" applyFont="1" applyFill="1" applyBorder="1" applyAlignment="1">
      <alignment horizontal="left" wrapText="1" indent="1"/>
    </xf>
    <xf numFmtId="1" fontId="2" fillId="0" borderId="9" xfId="0" applyNumberFormat="1" applyFont="1" applyBorder="1" applyAlignment="1">
      <alignment vertical="top"/>
    </xf>
    <xf numFmtId="1" fontId="2" fillId="0" borderId="3" xfId="0" applyNumberFormat="1" applyFont="1" applyBorder="1" applyAlignment="1">
      <alignment vertical="top"/>
    </xf>
    <xf numFmtId="1" fontId="2" fillId="8" borderId="3" xfId="0" applyNumberFormat="1" applyFont="1" applyFill="1" applyBorder="1" applyAlignment="1">
      <alignment vertical="top"/>
    </xf>
    <xf numFmtId="1" fontId="2" fillId="7" borderId="3" xfId="0" applyNumberFormat="1" applyFont="1" applyFill="1" applyBorder="1" applyAlignment="1">
      <alignment vertical="top"/>
    </xf>
    <xf numFmtId="49" fontId="6" fillId="0" borderId="11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center" vertical="top"/>
    </xf>
    <xf numFmtId="1" fontId="2" fillId="4" borderId="16" xfId="0" applyNumberFormat="1" applyFont="1" applyFill="1" applyBorder="1" applyAlignment="1">
      <alignment horizontal="center"/>
    </xf>
    <xf numFmtId="1" fontId="3" fillId="8" borderId="11" xfId="0" applyNumberFormat="1" applyFont="1" applyFill="1" applyBorder="1"/>
    <xf numFmtId="1" fontId="3" fillId="7" borderId="11" xfId="0" applyNumberFormat="1" applyFont="1" applyFill="1" applyBorder="1"/>
    <xf numFmtId="1" fontId="15" fillId="0" borderId="0" xfId="0" applyNumberFormat="1" applyFont="1" applyFill="1"/>
    <xf numFmtId="1" fontId="15" fillId="0" borderId="0" xfId="0" applyNumberFormat="1" applyFont="1" applyFill="1" applyAlignment="1">
      <alignment horizontal="right"/>
    </xf>
    <xf numFmtId="1" fontId="1" fillId="0" borderId="0" xfId="0" applyNumberFormat="1" applyFont="1" applyFill="1" applyAlignment="1">
      <alignment horizontal="right"/>
    </xf>
    <xf numFmtId="1" fontId="2" fillId="8" borderId="12" xfId="0" applyNumberFormat="1" applyFont="1" applyFill="1" applyBorder="1" applyAlignment="1">
      <alignment vertical="top"/>
    </xf>
    <xf numFmtId="1" fontId="2" fillId="7" borderId="14" xfId="0" applyNumberFormat="1" applyFont="1" applyFill="1" applyBorder="1" applyAlignment="1">
      <alignment vertical="top"/>
    </xf>
    <xf numFmtId="1" fontId="2" fillId="8" borderId="9" xfId="0" applyNumberFormat="1" applyFont="1" applyFill="1" applyBorder="1" applyAlignment="1">
      <alignment vertical="top"/>
    </xf>
    <xf numFmtId="1" fontId="2" fillId="7" borderId="6" xfId="0" applyNumberFormat="1" applyFont="1" applyFill="1" applyBorder="1" applyAlignment="1">
      <alignment vertical="top"/>
    </xf>
    <xf numFmtId="1" fontId="2" fillId="8" borderId="1" xfId="0" applyNumberFormat="1" applyFont="1" applyFill="1" applyBorder="1" applyAlignment="1">
      <alignment vertical="top"/>
    </xf>
    <xf numFmtId="1" fontId="2" fillId="7" borderId="1" xfId="0" applyNumberFormat="1" applyFont="1" applyFill="1" applyBorder="1" applyAlignment="1">
      <alignment vertical="top"/>
    </xf>
    <xf numFmtId="1" fontId="7" fillId="0" borderId="11" xfId="0" applyNumberFormat="1" applyFont="1" applyFill="1" applyBorder="1" applyAlignment="1">
      <alignment horizontal="left" wrapText="1" indent="1"/>
    </xf>
    <xf numFmtId="49" fontId="6" fillId="0" borderId="1" xfId="0" applyNumberFormat="1" applyFont="1" applyBorder="1" applyAlignment="1">
      <alignment horizontal="center"/>
    </xf>
    <xf numFmtId="1" fontId="7" fillId="0" borderId="5" xfId="0" applyNumberFormat="1" applyFont="1" applyFill="1" applyBorder="1" applyAlignment="1">
      <alignment horizontal="left" wrapText="1" indent="1"/>
    </xf>
    <xf numFmtId="1" fontId="6" fillId="0" borderId="2" xfId="0" applyNumberFormat="1" applyFont="1" applyBorder="1" applyAlignment="1">
      <alignment vertical="top"/>
    </xf>
    <xf numFmtId="1" fontId="6" fillId="7" borderId="1" xfId="0" applyNumberFormat="1" applyFont="1" applyFill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wrapText="1"/>
    </xf>
    <xf numFmtId="0" fontId="14" fillId="0" borderId="0" xfId="0" applyFont="1" applyAlignment="1">
      <alignment horizontal="left" wrapText="1" indent="25"/>
    </xf>
    <xf numFmtId="1" fontId="4" fillId="0" borderId="0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top"/>
    </xf>
    <xf numFmtId="1" fontId="2" fillId="0" borderId="1" xfId="0" applyNumberFormat="1" applyFont="1" applyBorder="1" applyAlignment="1">
      <alignment vertical="top" wrapText="1"/>
    </xf>
    <xf numFmtId="0" fontId="17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1" fontId="3" fillId="7" borderId="0" xfId="0" applyNumberFormat="1" applyFont="1" applyFill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6-25_130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 pr._aplinkos apsaugos s. p."/>
      <sheetName val="10 pr._skolintos lėšos"/>
      <sheetName val="11 pr._apyvartinės lėšos"/>
      <sheetName val="12 pr._suvestinė pagal progr."/>
    </sheetNames>
    <sheetDataSet>
      <sheetData sheetId="0">
        <row r="12">
          <cell r="Q12">
            <v>0</v>
          </cell>
        </row>
        <row r="14">
          <cell r="E14">
            <v>78632</v>
          </cell>
          <cell r="G14">
            <v>17522</v>
          </cell>
          <cell r="H14">
            <v>0</v>
          </cell>
          <cell r="L14">
            <v>96154</v>
          </cell>
          <cell r="M14">
            <v>78632</v>
          </cell>
          <cell r="N14">
            <v>0</v>
          </cell>
          <cell r="O14">
            <v>17522</v>
          </cell>
        </row>
        <row r="15">
          <cell r="E15">
            <v>78632</v>
          </cell>
          <cell r="F15">
            <v>0</v>
          </cell>
          <cell r="G15">
            <v>17522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96154</v>
          </cell>
          <cell r="M15">
            <v>78632</v>
          </cell>
          <cell r="N15">
            <v>0</v>
          </cell>
          <cell r="O15">
            <v>17522</v>
          </cell>
        </row>
        <row r="16">
          <cell r="Q16">
            <v>96154</v>
          </cell>
        </row>
        <row r="17">
          <cell r="E17">
            <v>21142</v>
          </cell>
          <cell r="H17">
            <v>0</v>
          </cell>
          <cell r="L17">
            <v>21142</v>
          </cell>
          <cell r="M17">
            <v>21142</v>
          </cell>
          <cell r="N17">
            <v>0</v>
          </cell>
          <cell r="O17">
            <v>0</v>
          </cell>
          <cell r="Q17">
            <v>0</v>
          </cell>
        </row>
        <row r="18">
          <cell r="E18">
            <v>21142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21142</v>
          </cell>
          <cell r="M18">
            <v>21142</v>
          </cell>
          <cell r="N18">
            <v>0</v>
          </cell>
          <cell r="O18">
            <v>0</v>
          </cell>
          <cell r="Q18">
            <v>21142</v>
          </cell>
        </row>
        <row r="19">
          <cell r="Q19">
            <v>0</v>
          </cell>
        </row>
        <row r="20">
          <cell r="Q20">
            <v>0</v>
          </cell>
        </row>
        <row r="21">
          <cell r="Q21">
            <v>0</v>
          </cell>
        </row>
      </sheetData>
      <sheetData sheetId="1">
        <row r="14">
          <cell r="E14">
            <v>857</v>
          </cell>
          <cell r="F14">
            <v>321</v>
          </cell>
          <cell r="G14">
            <v>58675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59532</v>
          </cell>
          <cell r="M14">
            <v>857</v>
          </cell>
          <cell r="N14">
            <v>321</v>
          </cell>
          <cell r="O14">
            <v>58675</v>
          </cell>
          <cell r="Q14">
            <v>13121</v>
          </cell>
        </row>
        <row r="16">
          <cell r="Q16">
            <v>46411</v>
          </cell>
        </row>
        <row r="17">
          <cell r="E17">
            <v>857</v>
          </cell>
          <cell r="F17">
            <v>321</v>
          </cell>
          <cell r="G17">
            <v>58675</v>
          </cell>
          <cell r="I17">
            <v>0</v>
          </cell>
          <cell r="J17">
            <v>0</v>
          </cell>
          <cell r="K17">
            <v>0</v>
          </cell>
          <cell r="Q17">
            <v>248348</v>
          </cell>
        </row>
        <row r="18">
          <cell r="Q18">
            <v>516083</v>
          </cell>
        </row>
        <row r="19">
          <cell r="E19">
            <v>3575</v>
          </cell>
          <cell r="F19">
            <v>2607</v>
          </cell>
          <cell r="G19">
            <v>712896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716471</v>
          </cell>
          <cell r="M19">
            <v>3575</v>
          </cell>
          <cell r="N19">
            <v>2607</v>
          </cell>
          <cell r="O19">
            <v>712896</v>
          </cell>
          <cell r="Q19">
            <v>3649</v>
          </cell>
        </row>
        <row r="20">
          <cell r="Q20">
            <v>58909</v>
          </cell>
        </row>
        <row r="21">
          <cell r="Q21">
            <v>1078614</v>
          </cell>
        </row>
        <row r="22">
          <cell r="Q22">
            <v>22789</v>
          </cell>
        </row>
        <row r="24">
          <cell r="E24">
            <v>3575</v>
          </cell>
          <cell r="F24">
            <v>2607</v>
          </cell>
          <cell r="G24">
            <v>712896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716471</v>
          </cell>
          <cell r="M24">
            <v>3575</v>
          </cell>
          <cell r="N24">
            <v>2607</v>
          </cell>
          <cell r="O24">
            <v>712896</v>
          </cell>
        </row>
        <row r="26">
          <cell r="G26">
            <v>58909</v>
          </cell>
          <cell r="H26">
            <v>0</v>
          </cell>
          <cell r="L26">
            <v>58909</v>
          </cell>
          <cell r="M26">
            <v>0</v>
          </cell>
          <cell r="N26">
            <v>0</v>
          </cell>
          <cell r="O26">
            <v>58909</v>
          </cell>
        </row>
        <row r="27">
          <cell r="E27">
            <v>0</v>
          </cell>
          <cell r="F27">
            <v>0</v>
          </cell>
          <cell r="G27">
            <v>58909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58909</v>
          </cell>
          <cell r="M27">
            <v>0</v>
          </cell>
          <cell r="N27">
            <v>0</v>
          </cell>
          <cell r="O27">
            <v>58909</v>
          </cell>
        </row>
        <row r="29">
          <cell r="E29">
            <v>10933</v>
          </cell>
          <cell r="F29">
            <v>0</v>
          </cell>
          <cell r="G29">
            <v>87639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98572</v>
          </cell>
          <cell r="M29">
            <v>10933</v>
          </cell>
          <cell r="N29">
            <v>0</v>
          </cell>
          <cell r="O29">
            <v>87639</v>
          </cell>
        </row>
        <row r="32">
          <cell r="E32">
            <v>4200</v>
          </cell>
          <cell r="H32">
            <v>0</v>
          </cell>
        </row>
        <row r="33">
          <cell r="E33">
            <v>2600</v>
          </cell>
          <cell r="H33">
            <v>0</v>
          </cell>
        </row>
        <row r="34">
          <cell r="E34">
            <v>3100</v>
          </cell>
          <cell r="H34">
            <v>0</v>
          </cell>
        </row>
        <row r="35">
          <cell r="E35">
            <v>20833</v>
          </cell>
          <cell r="F35">
            <v>0</v>
          </cell>
          <cell r="G35">
            <v>87639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108472</v>
          </cell>
          <cell r="M35">
            <v>20833</v>
          </cell>
          <cell r="N35">
            <v>0</v>
          </cell>
          <cell r="O35">
            <v>87639</v>
          </cell>
        </row>
        <row r="37">
          <cell r="E37">
            <v>1940</v>
          </cell>
          <cell r="F37">
            <v>1477</v>
          </cell>
          <cell r="G37">
            <v>90013</v>
          </cell>
          <cell r="H37">
            <v>0</v>
          </cell>
          <cell r="L37">
            <v>91953</v>
          </cell>
          <cell r="M37">
            <v>1940</v>
          </cell>
          <cell r="N37">
            <v>1477</v>
          </cell>
          <cell r="O37">
            <v>90013</v>
          </cell>
        </row>
        <row r="38">
          <cell r="E38">
            <v>1940</v>
          </cell>
          <cell r="F38">
            <v>1477</v>
          </cell>
          <cell r="G38">
            <v>90013</v>
          </cell>
          <cell r="I38">
            <v>0</v>
          </cell>
          <cell r="J38">
            <v>0</v>
          </cell>
          <cell r="K38">
            <v>0</v>
          </cell>
        </row>
        <row r="40">
          <cell r="E40">
            <v>24218</v>
          </cell>
          <cell r="F40">
            <v>4750</v>
          </cell>
          <cell r="G40">
            <v>922369</v>
          </cell>
          <cell r="H40">
            <v>0</v>
          </cell>
          <cell r="L40">
            <v>946587</v>
          </cell>
          <cell r="M40">
            <v>24218</v>
          </cell>
          <cell r="N40">
            <v>4750</v>
          </cell>
          <cell r="O40">
            <v>922369</v>
          </cell>
        </row>
        <row r="41">
          <cell r="E41">
            <v>6000</v>
          </cell>
          <cell r="F41">
            <v>3740</v>
          </cell>
          <cell r="H41">
            <v>0</v>
          </cell>
        </row>
        <row r="42">
          <cell r="E42">
            <v>30218</v>
          </cell>
          <cell r="F42">
            <v>8490</v>
          </cell>
          <cell r="G42">
            <v>922369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952587</v>
          </cell>
          <cell r="M42">
            <v>30218</v>
          </cell>
          <cell r="N42">
            <v>8490</v>
          </cell>
          <cell r="O42">
            <v>922369</v>
          </cell>
        </row>
      </sheetData>
      <sheetData sheetId="2">
        <row r="14">
          <cell r="E14">
            <v>156937</v>
          </cell>
          <cell r="F14">
            <v>0</v>
          </cell>
          <cell r="G14">
            <v>4608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161545</v>
          </cell>
          <cell r="M14">
            <v>156937</v>
          </cell>
          <cell r="N14">
            <v>0</v>
          </cell>
          <cell r="O14">
            <v>4608</v>
          </cell>
        </row>
        <row r="17">
          <cell r="Q17">
            <v>21294</v>
          </cell>
        </row>
        <row r="19">
          <cell r="Q19">
            <v>8489</v>
          </cell>
        </row>
        <row r="20">
          <cell r="E20">
            <v>187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Q20">
            <v>223618</v>
          </cell>
        </row>
        <row r="21">
          <cell r="Q21">
            <v>14024</v>
          </cell>
        </row>
        <row r="22">
          <cell r="E22">
            <v>49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Q22">
            <v>32473</v>
          </cell>
        </row>
        <row r="23">
          <cell r="Q23">
            <v>11254</v>
          </cell>
        </row>
        <row r="24">
          <cell r="E24">
            <v>69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Q24">
            <v>58646</v>
          </cell>
        </row>
        <row r="25">
          <cell r="Q25">
            <v>200862</v>
          </cell>
        </row>
        <row r="26">
          <cell r="E26">
            <v>146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Q26">
            <v>22229</v>
          </cell>
        </row>
        <row r="28">
          <cell r="E28">
            <v>196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</row>
        <row r="30">
          <cell r="E30">
            <v>86</v>
          </cell>
          <cell r="F30">
            <v>0</v>
          </cell>
          <cell r="G30">
            <v>1600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2">
          <cell r="E32">
            <v>107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E34">
            <v>482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6">
          <cell r="E36">
            <v>0</v>
          </cell>
          <cell r="F36">
            <v>0</v>
          </cell>
          <cell r="G36">
            <v>12974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8">
          <cell r="E38">
            <v>158259</v>
          </cell>
          <cell r="F38">
            <v>0</v>
          </cell>
          <cell r="G38">
            <v>19182</v>
          </cell>
          <cell r="I38">
            <v>0</v>
          </cell>
          <cell r="J38">
            <v>0</v>
          </cell>
          <cell r="K38">
            <v>0</v>
          </cell>
        </row>
        <row r="43">
          <cell r="E43">
            <v>13903</v>
          </cell>
          <cell r="F43">
            <v>0</v>
          </cell>
          <cell r="G43">
            <v>34914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48817</v>
          </cell>
          <cell r="M43">
            <v>13903</v>
          </cell>
          <cell r="N43">
            <v>0</v>
          </cell>
          <cell r="O43">
            <v>34914</v>
          </cell>
        </row>
        <row r="52">
          <cell r="E52">
            <v>5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E54">
            <v>186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</row>
        <row r="56">
          <cell r="E56">
            <v>384</v>
          </cell>
          <cell r="F56">
            <v>0</v>
          </cell>
          <cell r="G56">
            <v>841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</row>
        <row r="58">
          <cell r="E58">
            <v>117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</row>
        <row r="60">
          <cell r="E60">
            <v>334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</row>
        <row r="62">
          <cell r="E62">
            <v>1182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</row>
        <row r="64">
          <cell r="E64">
            <v>646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</row>
        <row r="66">
          <cell r="E66">
            <v>502</v>
          </cell>
          <cell r="F66">
            <v>0</v>
          </cell>
          <cell r="G66">
            <v>1500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8">
          <cell r="E68">
            <v>243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</row>
        <row r="70">
          <cell r="E70">
            <v>229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</row>
        <row r="72">
          <cell r="E72">
            <v>17731</v>
          </cell>
          <cell r="F72">
            <v>0</v>
          </cell>
          <cell r="G72">
            <v>37255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54986</v>
          </cell>
          <cell r="M72">
            <v>17731</v>
          </cell>
          <cell r="N72">
            <v>0</v>
          </cell>
          <cell r="O72">
            <v>37255</v>
          </cell>
        </row>
        <row r="79">
          <cell r="E79">
            <v>3748</v>
          </cell>
          <cell r="F79">
            <v>0</v>
          </cell>
          <cell r="G79">
            <v>7506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11254</v>
          </cell>
          <cell r="M79">
            <v>3748</v>
          </cell>
          <cell r="N79">
            <v>0</v>
          </cell>
          <cell r="O79">
            <v>7506</v>
          </cell>
        </row>
        <row r="83">
          <cell r="E83">
            <v>3748</v>
          </cell>
          <cell r="F83">
            <v>0</v>
          </cell>
          <cell r="G83">
            <v>7506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11254</v>
          </cell>
          <cell r="M83">
            <v>3748</v>
          </cell>
          <cell r="N83">
            <v>0</v>
          </cell>
          <cell r="O83">
            <v>7506</v>
          </cell>
        </row>
        <row r="88">
          <cell r="E88">
            <v>9089</v>
          </cell>
          <cell r="F88">
            <v>0</v>
          </cell>
          <cell r="G88">
            <v>121234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130323</v>
          </cell>
          <cell r="M88">
            <v>9089</v>
          </cell>
          <cell r="N88">
            <v>0</v>
          </cell>
          <cell r="O88">
            <v>121234</v>
          </cell>
        </row>
        <row r="90">
          <cell r="E90">
            <v>245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</row>
        <row r="92">
          <cell r="E92">
            <v>1456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</row>
        <row r="94">
          <cell r="E94">
            <v>1886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</row>
        <row r="96">
          <cell r="E96">
            <v>97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8">
          <cell r="E98">
            <v>886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100">
          <cell r="E100">
            <v>8799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</row>
        <row r="102">
          <cell r="E102">
            <v>572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</row>
        <row r="104">
          <cell r="E104">
            <v>286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</row>
        <row r="106">
          <cell r="E106">
            <v>751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8">
          <cell r="E108">
            <v>3776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10">
          <cell r="E110">
            <v>1962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</row>
        <row r="112">
          <cell r="E112">
            <v>1752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</row>
        <row r="114">
          <cell r="E114">
            <v>6056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6">
          <cell r="E116">
            <v>5845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</row>
        <row r="118">
          <cell r="E118">
            <v>1677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</row>
        <row r="120">
          <cell r="E120">
            <v>5878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</row>
        <row r="122">
          <cell r="E122">
            <v>4476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</row>
        <row r="124">
          <cell r="E124">
            <v>5510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</row>
        <row r="126">
          <cell r="E126">
            <v>335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</row>
        <row r="128">
          <cell r="E128">
            <v>1629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</row>
        <row r="130">
          <cell r="E130">
            <v>360</v>
          </cell>
          <cell r="F130">
            <v>275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</row>
        <row r="132">
          <cell r="E132">
            <v>10912</v>
          </cell>
          <cell r="F132">
            <v>8185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4">
          <cell r="E134">
            <v>714</v>
          </cell>
          <cell r="F134">
            <v>384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</row>
        <row r="136">
          <cell r="E136">
            <v>3640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</row>
        <row r="138">
          <cell r="E138">
            <v>1039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0">
          <cell r="E140">
            <v>79628</v>
          </cell>
          <cell r="F140">
            <v>8844</v>
          </cell>
          <cell r="G140">
            <v>121234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200862</v>
          </cell>
          <cell r="M140">
            <v>79628</v>
          </cell>
          <cell r="N140">
            <v>8844</v>
          </cell>
          <cell r="O140">
            <v>121234</v>
          </cell>
        </row>
        <row r="145">
          <cell r="E145">
            <v>67471</v>
          </cell>
          <cell r="F145">
            <v>0</v>
          </cell>
          <cell r="G145">
            <v>14480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81951</v>
          </cell>
          <cell r="M145">
            <v>67471</v>
          </cell>
          <cell r="N145">
            <v>0</v>
          </cell>
          <cell r="O145">
            <v>14480</v>
          </cell>
        </row>
        <row r="150">
          <cell r="E150">
            <v>67471</v>
          </cell>
          <cell r="F150">
            <v>0</v>
          </cell>
          <cell r="G150">
            <v>14480</v>
          </cell>
          <cell r="I150">
            <v>0</v>
          </cell>
          <cell r="J150">
            <v>0</v>
          </cell>
          <cell r="K150">
            <v>0</v>
          </cell>
        </row>
        <row r="153">
          <cell r="E153">
            <v>0</v>
          </cell>
          <cell r="F153">
            <v>0</v>
          </cell>
          <cell r="G153">
            <v>34895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34895</v>
          </cell>
          <cell r="M153">
            <v>0</v>
          </cell>
          <cell r="N153">
            <v>0</v>
          </cell>
          <cell r="O153">
            <v>34895</v>
          </cell>
        </row>
        <row r="155">
          <cell r="E155">
            <v>0</v>
          </cell>
          <cell r="F155">
            <v>0</v>
          </cell>
          <cell r="G155">
            <v>349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7">
          <cell r="E157">
            <v>191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9">
          <cell r="E159">
            <v>1378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1">
          <cell r="E161">
            <v>269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</row>
        <row r="163">
          <cell r="E163">
            <v>217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</row>
        <row r="165">
          <cell r="E165">
            <v>287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</row>
        <row r="167">
          <cell r="E167">
            <v>212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</row>
        <row r="169">
          <cell r="E169">
            <v>202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1">
          <cell r="E171">
            <v>99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3">
          <cell r="E173">
            <v>105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5">
          <cell r="E175">
            <v>286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</row>
        <row r="177">
          <cell r="E177">
            <v>2805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</row>
        <row r="179">
          <cell r="E179">
            <v>2871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</row>
        <row r="181">
          <cell r="E181">
            <v>8922</v>
          </cell>
          <cell r="F181">
            <v>0</v>
          </cell>
          <cell r="G181">
            <v>35244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44166</v>
          </cell>
          <cell r="M181">
            <v>8922</v>
          </cell>
          <cell r="N181">
            <v>0</v>
          </cell>
          <cell r="O181">
            <v>35244</v>
          </cell>
        </row>
        <row r="186">
          <cell r="E186">
            <v>19369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</row>
        <row r="188">
          <cell r="E188">
            <v>1685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90">
          <cell r="E190">
            <v>1175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</row>
        <row r="192">
          <cell r="E192">
            <v>22229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22229</v>
          </cell>
          <cell r="M192">
            <v>22229</v>
          </cell>
          <cell r="N192">
            <v>0</v>
          </cell>
          <cell r="O192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6"/>
  <sheetViews>
    <sheetView showZeros="0" workbookViewId="0">
      <selection activeCell="J34" sqref="J34"/>
    </sheetView>
  </sheetViews>
  <sheetFormatPr defaultColWidth="9.42578125" defaultRowHeight="15" x14ac:dyDescent="0.25"/>
  <cols>
    <col min="1" max="1" width="8.5703125" style="149" customWidth="1"/>
    <col min="2" max="2" width="69.85546875" style="264" customWidth="1"/>
    <col min="3" max="3" width="10.42578125" style="150" hidden="1" customWidth="1"/>
    <col min="4" max="4" width="10.42578125" style="149" hidden="1" customWidth="1"/>
    <col min="5" max="5" width="10.42578125" style="149" customWidth="1"/>
    <col min="6" max="16384" width="9.42578125" style="149"/>
  </cols>
  <sheetData>
    <row r="1" spans="1:5" x14ac:dyDescent="0.25">
      <c r="B1" s="309" t="s">
        <v>422</v>
      </c>
      <c r="C1" s="309"/>
      <c r="D1" s="309"/>
      <c r="E1" s="309"/>
    </row>
    <row r="2" spans="1:5" x14ac:dyDescent="0.25">
      <c r="B2" s="309" t="s">
        <v>421</v>
      </c>
      <c r="C2" s="309"/>
      <c r="D2" s="309"/>
      <c r="E2" s="309"/>
    </row>
    <row r="3" spans="1:5" x14ac:dyDescent="0.25">
      <c r="B3" s="309" t="s">
        <v>420</v>
      </c>
      <c r="C3" s="309"/>
      <c r="D3" s="309"/>
      <c r="E3" s="309"/>
    </row>
    <row r="4" spans="1:5" x14ac:dyDescent="0.25">
      <c r="B4" s="309" t="s">
        <v>419</v>
      </c>
      <c r="C4" s="309"/>
      <c r="D4" s="309"/>
      <c r="E4" s="309"/>
    </row>
    <row r="5" spans="1:5" x14ac:dyDescent="0.25">
      <c r="B5" s="308" t="s">
        <v>418</v>
      </c>
      <c r="C5" s="308"/>
      <c r="D5" s="308"/>
      <c r="E5" s="308"/>
    </row>
    <row r="6" spans="1:5" x14ac:dyDescent="0.25">
      <c r="B6" s="308" t="s">
        <v>444</v>
      </c>
      <c r="C6" s="308"/>
      <c r="D6" s="308"/>
      <c r="E6" s="308"/>
    </row>
    <row r="7" spans="1:5" x14ac:dyDescent="0.25">
      <c r="B7" s="308" t="s">
        <v>443</v>
      </c>
      <c r="C7" s="308"/>
      <c r="D7" s="308"/>
      <c r="E7" s="308"/>
    </row>
    <row r="8" spans="1:5" x14ac:dyDescent="0.25">
      <c r="B8" s="308" t="s">
        <v>448</v>
      </c>
      <c r="C8" s="308"/>
      <c r="D8" s="308"/>
      <c r="E8" s="308"/>
    </row>
    <row r="9" spans="1:5" x14ac:dyDescent="0.25">
      <c r="B9" s="308" t="s">
        <v>447</v>
      </c>
      <c r="C9" s="308"/>
      <c r="D9" s="308"/>
      <c r="E9" s="308"/>
    </row>
    <row r="10" spans="1:5" x14ac:dyDescent="0.25">
      <c r="B10" s="308" t="s">
        <v>451</v>
      </c>
      <c r="C10" s="308"/>
      <c r="D10" s="308"/>
      <c r="E10" s="308"/>
    </row>
    <row r="11" spans="1:5" x14ac:dyDescent="0.25">
      <c r="B11" s="308" t="s">
        <v>464</v>
      </c>
      <c r="C11" s="308"/>
      <c r="D11" s="308"/>
      <c r="E11" s="308"/>
    </row>
    <row r="12" spans="1:5" x14ac:dyDescent="0.25">
      <c r="B12" s="308" t="s">
        <v>463</v>
      </c>
      <c r="C12" s="308"/>
      <c r="D12" s="308"/>
      <c r="E12" s="308"/>
    </row>
    <row r="13" spans="1:5" x14ac:dyDescent="0.25">
      <c r="B13" s="173"/>
      <c r="C13" s="173"/>
    </row>
    <row r="14" spans="1:5" x14ac:dyDescent="0.25">
      <c r="A14" s="215" t="s">
        <v>281</v>
      </c>
      <c r="B14" s="215"/>
      <c r="C14" s="215"/>
    </row>
    <row r="15" spans="1:5" x14ac:dyDescent="0.25">
      <c r="E15" s="151" t="s">
        <v>188</v>
      </c>
    </row>
    <row r="16" spans="1:5" ht="30" x14ac:dyDescent="0.25">
      <c r="A16" s="200" t="s">
        <v>282</v>
      </c>
      <c r="B16" s="201" t="s">
        <v>283</v>
      </c>
      <c r="C16" s="307" t="s">
        <v>462</v>
      </c>
      <c r="D16" s="306" t="s">
        <v>461</v>
      </c>
      <c r="E16" s="305" t="s">
        <v>0</v>
      </c>
    </row>
    <row r="17" spans="1:5" x14ac:dyDescent="0.25">
      <c r="A17" s="152" t="s">
        <v>79</v>
      </c>
      <c r="B17" s="299" t="s">
        <v>284</v>
      </c>
      <c r="C17" s="271">
        <f>C18+C23+C27</f>
        <v>16410181</v>
      </c>
      <c r="D17" s="270">
        <f>D18+D23+D27</f>
        <v>188747</v>
      </c>
      <c r="E17" s="153">
        <f>E18+E23+E27</f>
        <v>16598928</v>
      </c>
    </row>
    <row r="18" spans="1:5" x14ac:dyDescent="0.25">
      <c r="A18" s="152" t="s">
        <v>285</v>
      </c>
      <c r="B18" s="299" t="s">
        <v>286</v>
      </c>
      <c r="C18" s="271">
        <f>C19</f>
        <v>14668117</v>
      </c>
      <c r="D18" s="270">
        <f>D19</f>
        <v>188747</v>
      </c>
      <c r="E18" s="153">
        <f>E19</f>
        <v>14856864</v>
      </c>
    </row>
    <row r="19" spans="1:5" ht="15" customHeight="1" x14ac:dyDescent="0.25">
      <c r="A19" s="152" t="s">
        <v>287</v>
      </c>
      <c r="B19" s="298" t="s">
        <v>358</v>
      </c>
      <c r="C19" s="275">
        <f>C20+C21+C22</f>
        <v>14668117</v>
      </c>
      <c r="D19" s="274">
        <f>D20+D21+D22</f>
        <v>188747</v>
      </c>
      <c r="E19" s="154">
        <f>E20+E21+E22</f>
        <v>14856864</v>
      </c>
    </row>
    <row r="20" spans="1:5" ht="15" customHeight="1" x14ac:dyDescent="0.25">
      <c r="A20" s="152" t="s">
        <v>288</v>
      </c>
      <c r="B20" s="298" t="s">
        <v>359</v>
      </c>
      <c r="C20" s="297">
        <v>8691207</v>
      </c>
      <c r="D20" s="296">
        <v>188747</v>
      </c>
      <c r="E20" s="155">
        <f>C20+D20</f>
        <v>8879954</v>
      </c>
    </row>
    <row r="21" spans="1:5" x14ac:dyDescent="0.25">
      <c r="A21" s="152" t="s">
        <v>289</v>
      </c>
      <c r="B21" s="298" t="s">
        <v>360</v>
      </c>
      <c r="C21" s="297">
        <v>2723984</v>
      </c>
      <c r="D21" s="296"/>
      <c r="E21" s="155">
        <f>C21+D21</f>
        <v>2723984</v>
      </c>
    </row>
    <row r="22" spans="1:5" ht="30" x14ac:dyDescent="0.25">
      <c r="A22" s="152" t="s">
        <v>290</v>
      </c>
      <c r="B22" s="304" t="s">
        <v>389</v>
      </c>
      <c r="C22" s="297">
        <v>3252926</v>
      </c>
      <c r="D22" s="296"/>
      <c r="E22" s="155">
        <f>C22+D22</f>
        <v>3252926</v>
      </c>
    </row>
    <row r="23" spans="1:5" x14ac:dyDescent="0.25">
      <c r="A23" s="152" t="s">
        <v>291</v>
      </c>
      <c r="B23" s="299" t="s">
        <v>292</v>
      </c>
      <c r="C23" s="271">
        <f>C24+C25+C26</f>
        <v>577792</v>
      </c>
      <c r="D23" s="270">
        <f>D24+D25+D26</f>
        <v>0</v>
      </c>
      <c r="E23" s="153">
        <f>E24+E25+E26</f>
        <v>577792</v>
      </c>
    </row>
    <row r="24" spans="1:5" x14ac:dyDescent="0.25">
      <c r="A24" s="152" t="s">
        <v>293</v>
      </c>
      <c r="B24" s="298" t="s">
        <v>361</v>
      </c>
      <c r="C24" s="297">
        <v>251390</v>
      </c>
      <c r="D24" s="296"/>
      <c r="E24" s="155">
        <f>C24+D24</f>
        <v>251390</v>
      </c>
    </row>
    <row r="25" spans="1:5" x14ac:dyDescent="0.25">
      <c r="A25" s="152" t="s">
        <v>294</v>
      </c>
      <c r="B25" s="298" t="s">
        <v>362</v>
      </c>
      <c r="C25" s="297">
        <v>7820</v>
      </c>
      <c r="D25" s="296"/>
      <c r="E25" s="155">
        <f>C25+D25</f>
        <v>7820</v>
      </c>
    </row>
    <row r="26" spans="1:5" x14ac:dyDescent="0.25">
      <c r="A26" s="152" t="s">
        <v>295</v>
      </c>
      <c r="B26" s="298" t="s">
        <v>363</v>
      </c>
      <c r="C26" s="297">
        <v>318582</v>
      </c>
      <c r="D26" s="296"/>
      <c r="E26" s="155">
        <f>C26+D26</f>
        <v>318582</v>
      </c>
    </row>
    <row r="27" spans="1:5" x14ac:dyDescent="0.25">
      <c r="A27" s="152" t="s">
        <v>296</v>
      </c>
      <c r="B27" s="303" t="s">
        <v>297</v>
      </c>
      <c r="C27" s="271">
        <f>C28+C29+C30</f>
        <v>1164272</v>
      </c>
      <c r="D27" s="270">
        <f>D28+D29+D30</f>
        <v>0</v>
      </c>
      <c r="E27" s="153">
        <f>E28+E29+E30</f>
        <v>1164272</v>
      </c>
    </row>
    <row r="28" spans="1:5" x14ac:dyDescent="0.25">
      <c r="A28" s="152" t="s">
        <v>298</v>
      </c>
      <c r="B28" s="298" t="s">
        <v>364</v>
      </c>
      <c r="C28" s="297">
        <v>78197</v>
      </c>
      <c r="D28" s="296"/>
      <c r="E28" s="155">
        <f>C28+D28</f>
        <v>78197</v>
      </c>
    </row>
    <row r="29" spans="1:5" x14ac:dyDescent="0.25">
      <c r="A29" s="156" t="s">
        <v>299</v>
      </c>
      <c r="B29" s="298" t="s">
        <v>365</v>
      </c>
      <c r="C29" s="297">
        <v>43443</v>
      </c>
      <c r="D29" s="296"/>
      <c r="E29" s="155">
        <f>C29+D29</f>
        <v>43443</v>
      </c>
    </row>
    <row r="30" spans="1:5" x14ac:dyDescent="0.25">
      <c r="A30" s="152" t="s">
        <v>300</v>
      </c>
      <c r="B30" s="298" t="s">
        <v>366</v>
      </c>
      <c r="C30" s="297">
        <v>1042632</v>
      </c>
      <c r="D30" s="296"/>
      <c r="E30" s="155">
        <f>C30+D30</f>
        <v>1042632</v>
      </c>
    </row>
    <row r="31" spans="1:5" x14ac:dyDescent="0.25">
      <c r="A31" s="152" t="s">
        <v>203</v>
      </c>
      <c r="B31" s="299" t="s">
        <v>301</v>
      </c>
      <c r="C31" s="271">
        <f>C32+C36+C40+C41</f>
        <v>1220931</v>
      </c>
      <c r="D31" s="270">
        <f>D32+D36+D40+D41</f>
        <v>43517</v>
      </c>
      <c r="E31" s="153">
        <f>E32+E36+E40+E41</f>
        <v>1264448</v>
      </c>
    </row>
    <row r="32" spans="1:5" x14ac:dyDescent="0.25">
      <c r="A32" s="152" t="s">
        <v>302</v>
      </c>
      <c r="B32" s="299" t="s">
        <v>303</v>
      </c>
      <c r="C32" s="271">
        <f>C33+C34+C35</f>
        <v>184778</v>
      </c>
      <c r="D32" s="270">
        <f>D33+D34+D35</f>
        <v>0</v>
      </c>
      <c r="E32" s="153">
        <f>E33+E34+E35</f>
        <v>184778</v>
      </c>
    </row>
    <row r="33" spans="1:5" ht="30" x14ac:dyDescent="0.25">
      <c r="A33" s="152" t="s">
        <v>304</v>
      </c>
      <c r="B33" s="298" t="s">
        <v>367</v>
      </c>
      <c r="C33" s="297">
        <v>145679</v>
      </c>
      <c r="D33" s="296"/>
      <c r="E33" s="155">
        <f>C33+D33</f>
        <v>145679</v>
      </c>
    </row>
    <row r="34" spans="1:5" x14ac:dyDescent="0.25">
      <c r="A34" s="152" t="s">
        <v>305</v>
      </c>
      <c r="B34" s="302" t="s">
        <v>368</v>
      </c>
      <c r="C34" s="297">
        <v>18825</v>
      </c>
      <c r="D34" s="296"/>
      <c r="E34" s="155">
        <f>C34+D34</f>
        <v>18825</v>
      </c>
    </row>
    <row r="35" spans="1:5" x14ac:dyDescent="0.25">
      <c r="A35" s="152" t="s">
        <v>306</v>
      </c>
      <c r="B35" s="298" t="s">
        <v>369</v>
      </c>
      <c r="C35" s="297">
        <v>20274</v>
      </c>
      <c r="D35" s="296"/>
      <c r="E35" s="155">
        <f>C35+D35</f>
        <v>20274</v>
      </c>
    </row>
    <row r="36" spans="1:5" x14ac:dyDescent="0.25">
      <c r="A36" s="152" t="s">
        <v>307</v>
      </c>
      <c r="B36" s="299" t="s">
        <v>308</v>
      </c>
      <c r="C36" s="271">
        <f>C37+C38+C39</f>
        <v>935669</v>
      </c>
      <c r="D36" s="270">
        <f>D37+D38+D39</f>
        <v>2496</v>
      </c>
      <c r="E36" s="153">
        <f>E37+E38+E39</f>
        <v>938165</v>
      </c>
    </row>
    <row r="37" spans="1:5" x14ac:dyDescent="0.25">
      <c r="A37" s="152" t="s">
        <v>309</v>
      </c>
      <c r="B37" s="298" t="s">
        <v>370</v>
      </c>
      <c r="C37" s="275">
        <v>163385</v>
      </c>
      <c r="D37" s="274">
        <v>674</v>
      </c>
      <c r="E37" s="155">
        <f>C37+D37</f>
        <v>164059</v>
      </c>
    </row>
    <row r="38" spans="1:5" ht="15.75" customHeight="1" x14ac:dyDescent="0.25">
      <c r="A38" s="152" t="s">
        <v>310</v>
      </c>
      <c r="B38" s="298" t="s">
        <v>371</v>
      </c>
      <c r="C38" s="275">
        <v>100152</v>
      </c>
      <c r="D38" s="274">
        <v>1822</v>
      </c>
      <c r="E38" s="155">
        <f>C38+D38</f>
        <v>101974</v>
      </c>
    </row>
    <row r="39" spans="1:5" x14ac:dyDescent="0.25">
      <c r="A39" s="152" t="s">
        <v>311</v>
      </c>
      <c r="B39" s="298" t="s">
        <v>372</v>
      </c>
      <c r="C39" s="297">
        <v>672132</v>
      </c>
      <c r="D39" s="296"/>
      <c r="E39" s="155">
        <f>C39+D39</f>
        <v>672132</v>
      </c>
    </row>
    <row r="40" spans="1:5" x14ac:dyDescent="0.25">
      <c r="A40" s="152" t="s">
        <v>312</v>
      </c>
      <c r="B40" s="299" t="s">
        <v>313</v>
      </c>
      <c r="C40" s="271">
        <v>2896</v>
      </c>
      <c r="D40" s="270"/>
      <c r="E40" s="155">
        <f>C40+D40</f>
        <v>2896</v>
      </c>
    </row>
    <row r="41" spans="1:5" x14ac:dyDescent="0.25">
      <c r="A41" s="152" t="s">
        <v>314</v>
      </c>
      <c r="B41" s="299" t="s">
        <v>315</v>
      </c>
      <c r="C41" s="292">
        <v>97588</v>
      </c>
      <c r="D41" s="291">
        <v>41021</v>
      </c>
      <c r="E41" s="155">
        <f>C41+D41</f>
        <v>138609</v>
      </c>
    </row>
    <row r="42" spans="1:5" ht="28.5" x14ac:dyDescent="0.25">
      <c r="A42" s="152" t="s">
        <v>80</v>
      </c>
      <c r="B42" s="299" t="s">
        <v>316</v>
      </c>
      <c r="C42" s="292">
        <f>C43</f>
        <v>20273</v>
      </c>
      <c r="D42" s="291">
        <f>D43</f>
        <v>0</v>
      </c>
      <c r="E42" s="158">
        <f>E43</f>
        <v>20273</v>
      </c>
    </row>
    <row r="43" spans="1:5" x14ac:dyDescent="0.25">
      <c r="A43" s="152" t="s">
        <v>317</v>
      </c>
      <c r="B43" s="299" t="s">
        <v>318</v>
      </c>
      <c r="C43" s="292">
        <f>C44+C45</f>
        <v>20273</v>
      </c>
      <c r="D43" s="291">
        <f>D44+D45</f>
        <v>0</v>
      </c>
      <c r="E43" s="158">
        <f>E44+E45</f>
        <v>20273</v>
      </c>
    </row>
    <row r="44" spans="1:5" x14ac:dyDescent="0.25">
      <c r="A44" s="152" t="s">
        <v>319</v>
      </c>
      <c r="B44" s="301" t="s">
        <v>373</v>
      </c>
      <c r="C44" s="275">
        <v>20273</v>
      </c>
      <c r="D44" s="274"/>
      <c r="E44" s="155">
        <f>C44+D44</f>
        <v>20273</v>
      </c>
    </row>
    <row r="45" spans="1:5" hidden="1" x14ac:dyDescent="0.25">
      <c r="A45" s="152" t="s">
        <v>320</v>
      </c>
      <c r="B45" s="300" t="s">
        <v>321</v>
      </c>
      <c r="C45" s="275"/>
      <c r="D45" s="274"/>
      <c r="E45" s="159"/>
    </row>
    <row r="46" spans="1:5" x14ac:dyDescent="0.25">
      <c r="A46" s="152" t="s">
        <v>81</v>
      </c>
      <c r="B46" s="299" t="s">
        <v>322</v>
      </c>
      <c r="C46" s="271">
        <f>C47+C87+C88+C89</f>
        <v>18336475</v>
      </c>
      <c r="D46" s="270">
        <f>D47+D87+D88+D89</f>
        <v>20085</v>
      </c>
      <c r="E46" s="161">
        <f>E47+E87+E88+E89</f>
        <v>18356560</v>
      </c>
    </row>
    <row r="47" spans="1:5" x14ac:dyDescent="0.25">
      <c r="A47" s="152" t="s">
        <v>323</v>
      </c>
      <c r="B47" s="272" t="s">
        <v>324</v>
      </c>
      <c r="C47" s="271">
        <f>C48+C70+C71+C74</f>
        <v>16145866</v>
      </c>
      <c r="D47" s="270">
        <f>D48+D70+D71+D74</f>
        <v>0</v>
      </c>
      <c r="E47" s="153">
        <f>E48+E70+E71+E74</f>
        <v>16145866</v>
      </c>
    </row>
    <row r="48" spans="1:5" x14ac:dyDescent="0.25">
      <c r="A48" s="152" t="s">
        <v>325</v>
      </c>
      <c r="B48" s="272" t="s">
        <v>326</v>
      </c>
      <c r="C48" s="292">
        <f>C49+C50+C51+C52+C53+C54+C55+C57+C58+C60+C61+C62+C63+C64+C65+C66+C67+C68+C69+C56+C59</f>
        <v>2568263</v>
      </c>
      <c r="D48" s="291">
        <f>D49+D50+D51+D52+D53+D54+D55+D57+D58+D60+D61+D62+D63+D64+D65+D66+D67+D68+D69+D56+D59</f>
        <v>0</v>
      </c>
      <c r="E48" s="160">
        <f>E49+E50+E51+E52+E53+E54+E55+E57+E58+E60+E61+E62+E63+E64+E65+E66+E67+E68+E69+E56+E59</f>
        <v>2568263</v>
      </c>
    </row>
    <row r="49" spans="1:5" x14ac:dyDescent="0.25">
      <c r="A49" s="152" t="s">
        <v>327</v>
      </c>
      <c r="B49" s="298" t="s">
        <v>374</v>
      </c>
      <c r="C49" s="297">
        <v>579</v>
      </c>
      <c r="D49" s="296"/>
      <c r="E49" s="155">
        <f>C49+D49</f>
        <v>579</v>
      </c>
    </row>
    <row r="50" spans="1:5" x14ac:dyDescent="0.25">
      <c r="A50" s="152" t="s">
        <v>328</v>
      </c>
      <c r="B50" s="298" t="s">
        <v>223</v>
      </c>
      <c r="C50" s="297">
        <v>7501</v>
      </c>
      <c r="D50" s="296"/>
      <c r="E50" s="155">
        <f>C50+D50</f>
        <v>7501</v>
      </c>
    </row>
    <row r="51" spans="1:5" x14ac:dyDescent="0.25">
      <c r="A51" s="152" t="s">
        <v>329</v>
      </c>
      <c r="B51" s="298" t="s">
        <v>375</v>
      </c>
      <c r="C51" s="297">
        <v>8000</v>
      </c>
      <c r="D51" s="296"/>
      <c r="E51" s="155">
        <f>C51+D51</f>
        <v>8000</v>
      </c>
    </row>
    <row r="52" spans="1:5" x14ac:dyDescent="0.25">
      <c r="A52" s="152" t="s">
        <v>330</v>
      </c>
      <c r="B52" s="298" t="s">
        <v>224</v>
      </c>
      <c r="C52" s="297">
        <v>216439</v>
      </c>
      <c r="D52" s="296"/>
      <c r="E52" s="155">
        <f>C52+D52</f>
        <v>216439</v>
      </c>
    </row>
    <row r="53" spans="1:5" x14ac:dyDescent="0.25">
      <c r="A53" s="152" t="s">
        <v>331</v>
      </c>
      <c r="B53" s="298" t="s">
        <v>376</v>
      </c>
      <c r="C53" s="297">
        <v>520804</v>
      </c>
      <c r="D53" s="296"/>
      <c r="E53" s="155">
        <f>C53+D53</f>
        <v>520804</v>
      </c>
    </row>
    <row r="54" spans="1:5" x14ac:dyDescent="0.25">
      <c r="A54" s="152" t="s">
        <v>332</v>
      </c>
      <c r="B54" s="298" t="s">
        <v>377</v>
      </c>
      <c r="C54" s="297">
        <v>447733</v>
      </c>
      <c r="D54" s="296"/>
      <c r="E54" s="155">
        <f>C54+D54</f>
        <v>447733</v>
      </c>
    </row>
    <row r="55" spans="1:5" x14ac:dyDescent="0.25">
      <c r="A55" s="152" t="s">
        <v>333</v>
      </c>
      <c r="B55" s="298" t="s">
        <v>378</v>
      </c>
      <c r="C55" s="297">
        <v>92215</v>
      </c>
      <c r="D55" s="296"/>
      <c r="E55" s="155">
        <f>C55+D55</f>
        <v>92215</v>
      </c>
    </row>
    <row r="56" spans="1:5" x14ac:dyDescent="0.25">
      <c r="A56" s="152" t="s">
        <v>334</v>
      </c>
      <c r="B56" s="298" t="s">
        <v>379</v>
      </c>
      <c r="C56" s="297">
        <v>13718</v>
      </c>
      <c r="D56" s="296"/>
      <c r="E56" s="155">
        <f>C56+D56</f>
        <v>13718</v>
      </c>
    </row>
    <row r="57" spans="1:5" ht="30" x14ac:dyDescent="0.25">
      <c r="A57" s="152" t="s">
        <v>335</v>
      </c>
      <c r="B57" s="298" t="s">
        <v>380</v>
      </c>
      <c r="C57" s="297">
        <v>204105</v>
      </c>
      <c r="D57" s="296"/>
      <c r="E57" s="155">
        <f>C57+D57</f>
        <v>204105</v>
      </c>
    </row>
    <row r="58" spans="1:5" x14ac:dyDescent="0.25">
      <c r="A58" s="152" t="s">
        <v>336</v>
      </c>
      <c r="B58" s="298" t="s">
        <v>381</v>
      </c>
      <c r="C58" s="297">
        <v>77005</v>
      </c>
      <c r="D58" s="296"/>
      <c r="E58" s="155">
        <f>C58+D58</f>
        <v>77005</v>
      </c>
    </row>
    <row r="59" spans="1:5" x14ac:dyDescent="0.25">
      <c r="A59" s="152" t="s">
        <v>337</v>
      </c>
      <c r="B59" s="298" t="s">
        <v>382</v>
      </c>
      <c r="C59" s="297">
        <v>71297</v>
      </c>
      <c r="D59" s="296"/>
      <c r="E59" s="155">
        <f>C59+D59</f>
        <v>71297</v>
      </c>
    </row>
    <row r="60" spans="1:5" x14ac:dyDescent="0.25">
      <c r="A60" s="152" t="s">
        <v>338</v>
      </c>
      <c r="B60" s="298" t="s">
        <v>226</v>
      </c>
      <c r="C60" s="297">
        <v>62761</v>
      </c>
      <c r="D60" s="296"/>
      <c r="E60" s="155">
        <f>C60+D60</f>
        <v>62761</v>
      </c>
    </row>
    <row r="61" spans="1:5" x14ac:dyDescent="0.25">
      <c r="A61" s="152" t="s">
        <v>339</v>
      </c>
      <c r="B61" s="298" t="s">
        <v>227</v>
      </c>
      <c r="C61" s="297">
        <v>8689</v>
      </c>
      <c r="D61" s="296"/>
      <c r="E61" s="155">
        <f>C61+D61</f>
        <v>8689</v>
      </c>
    </row>
    <row r="62" spans="1:5" x14ac:dyDescent="0.25">
      <c r="A62" s="152" t="s">
        <v>340</v>
      </c>
      <c r="B62" s="298" t="s">
        <v>233</v>
      </c>
      <c r="C62" s="297">
        <v>782</v>
      </c>
      <c r="D62" s="296"/>
      <c r="E62" s="155">
        <f>C62+D62</f>
        <v>782</v>
      </c>
    </row>
    <row r="63" spans="1:5" x14ac:dyDescent="0.25">
      <c r="A63" s="152" t="s">
        <v>341</v>
      </c>
      <c r="B63" s="298" t="s">
        <v>383</v>
      </c>
      <c r="C63" s="297">
        <v>16855</v>
      </c>
      <c r="D63" s="296"/>
      <c r="E63" s="155">
        <f>C63+D63</f>
        <v>16855</v>
      </c>
    </row>
    <row r="64" spans="1:5" x14ac:dyDescent="0.25">
      <c r="A64" s="152" t="s">
        <v>342</v>
      </c>
      <c r="B64" s="298" t="s">
        <v>384</v>
      </c>
      <c r="C64" s="297">
        <v>316976</v>
      </c>
      <c r="D64" s="296"/>
      <c r="E64" s="155">
        <f>C64+D64</f>
        <v>316976</v>
      </c>
    </row>
    <row r="65" spans="1:5" ht="30" x14ac:dyDescent="0.25">
      <c r="A65" s="152" t="s">
        <v>343</v>
      </c>
      <c r="B65" s="298" t="s">
        <v>385</v>
      </c>
      <c r="C65" s="297">
        <v>12483</v>
      </c>
      <c r="D65" s="296"/>
      <c r="E65" s="155">
        <f>C65+D65</f>
        <v>12483</v>
      </c>
    </row>
    <row r="66" spans="1:5" x14ac:dyDescent="0.25">
      <c r="A66" s="152" t="s">
        <v>344</v>
      </c>
      <c r="B66" s="298" t="s">
        <v>386</v>
      </c>
      <c r="C66" s="297">
        <v>232565</v>
      </c>
      <c r="D66" s="296"/>
      <c r="E66" s="155">
        <f>C66+D66</f>
        <v>232565</v>
      </c>
    </row>
    <row r="67" spans="1:5" x14ac:dyDescent="0.25">
      <c r="A67" s="152" t="s">
        <v>345</v>
      </c>
      <c r="B67" s="298" t="s">
        <v>387</v>
      </c>
      <c r="C67" s="297">
        <v>201865</v>
      </c>
      <c r="D67" s="296"/>
      <c r="E67" s="155">
        <f>C67+D67</f>
        <v>201865</v>
      </c>
    </row>
    <row r="68" spans="1:5" ht="15.75" customHeight="1" x14ac:dyDescent="0.25">
      <c r="A68" s="152" t="s">
        <v>346</v>
      </c>
      <c r="B68" s="298" t="s">
        <v>228</v>
      </c>
      <c r="C68" s="297">
        <v>25933</v>
      </c>
      <c r="D68" s="296"/>
      <c r="E68" s="155">
        <f>C68+D68</f>
        <v>25933</v>
      </c>
    </row>
    <row r="69" spans="1:5" x14ac:dyDescent="0.25">
      <c r="A69" s="152" t="s">
        <v>347</v>
      </c>
      <c r="B69" s="298" t="s">
        <v>388</v>
      </c>
      <c r="C69" s="297">
        <v>29958</v>
      </c>
      <c r="D69" s="296"/>
      <c r="E69" s="155">
        <f>C69+D69</f>
        <v>29958</v>
      </c>
    </row>
    <row r="70" spans="1:5" ht="15" customHeight="1" x14ac:dyDescent="0.25">
      <c r="A70" s="295" t="s">
        <v>348</v>
      </c>
      <c r="B70" s="294" t="s">
        <v>349</v>
      </c>
      <c r="C70" s="292">
        <v>8854647</v>
      </c>
      <c r="D70" s="291"/>
      <c r="E70" s="158">
        <f>C70+D70</f>
        <v>8854647</v>
      </c>
    </row>
    <row r="71" spans="1:5" ht="15" customHeight="1" x14ac:dyDescent="0.25">
      <c r="A71" s="293" t="s">
        <v>350</v>
      </c>
      <c r="B71" s="272" t="s">
        <v>351</v>
      </c>
      <c r="C71" s="292">
        <v>2811464</v>
      </c>
      <c r="D71" s="291"/>
      <c r="E71" s="158">
        <f>C71+D71</f>
        <v>2811464</v>
      </c>
    </row>
    <row r="72" spans="1:5" hidden="1" x14ac:dyDescent="0.25">
      <c r="A72" s="286"/>
      <c r="B72" s="290" t="s">
        <v>219</v>
      </c>
      <c r="C72" s="289"/>
      <c r="D72" s="288"/>
      <c r="E72" s="287"/>
    </row>
    <row r="73" spans="1:5" ht="25.5" hidden="1" x14ac:dyDescent="0.25">
      <c r="A73" s="286"/>
      <c r="B73" s="285" t="s">
        <v>460</v>
      </c>
      <c r="C73" s="284"/>
      <c r="D73" s="283"/>
      <c r="E73" s="282"/>
    </row>
    <row r="74" spans="1:5" ht="15.75" x14ac:dyDescent="0.25">
      <c r="A74" s="281" t="s">
        <v>352</v>
      </c>
      <c r="B74" s="280" t="s">
        <v>459</v>
      </c>
      <c r="C74" s="279">
        <f>SUM(C75:C86)</f>
        <v>1911492</v>
      </c>
      <c r="D74" s="278">
        <f>SUM(D75:D86)</f>
        <v>0</v>
      </c>
      <c r="E74" s="277">
        <f>SUM(E75:E86)</f>
        <v>1911492</v>
      </c>
    </row>
    <row r="75" spans="1:5" ht="45" x14ac:dyDescent="0.25">
      <c r="A75" s="172" t="s">
        <v>416</v>
      </c>
      <c r="B75" s="276" t="s">
        <v>415</v>
      </c>
      <c r="C75" s="275">
        <v>173772</v>
      </c>
      <c r="D75" s="274"/>
      <c r="E75" s="155">
        <f>C75+D75</f>
        <v>173772</v>
      </c>
    </row>
    <row r="76" spans="1:5" ht="30" x14ac:dyDescent="0.25">
      <c r="A76" s="172" t="s">
        <v>414</v>
      </c>
      <c r="B76" s="276" t="s">
        <v>413</v>
      </c>
      <c r="C76" s="275">
        <v>260658</v>
      </c>
      <c r="D76" s="274"/>
      <c r="E76" s="155">
        <f>C76+D76</f>
        <v>260658</v>
      </c>
    </row>
    <row r="77" spans="1:5" ht="30" x14ac:dyDescent="0.25">
      <c r="A77" s="172" t="s">
        <v>412</v>
      </c>
      <c r="B77" s="276" t="s">
        <v>411</v>
      </c>
      <c r="C77" s="275">
        <v>260658</v>
      </c>
      <c r="D77" s="274"/>
      <c r="E77" s="155">
        <f>C77+D77</f>
        <v>260658</v>
      </c>
    </row>
    <row r="78" spans="1:5" x14ac:dyDescent="0.25">
      <c r="A78" s="172" t="s">
        <v>410</v>
      </c>
      <c r="B78" s="276" t="s">
        <v>409</v>
      </c>
      <c r="C78" s="275">
        <v>173772</v>
      </c>
      <c r="D78" s="274"/>
      <c r="E78" s="155">
        <f>C78+D78</f>
        <v>173772</v>
      </c>
    </row>
    <row r="79" spans="1:5" ht="30" x14ac:dyDescent="0.25">
      <c r="A79" s="172" t="s">
        <v>408</v>
      </c>
      <c r="B79" s="276" t="s">
        <v>407</v>
      </c>
      <c r="C79" s="275">
        <v>144810</v>
      </c>
      <c r="D79" s="274"/>
      <c r="E79" s="155">
        <f>C79+D79</f>
        <v>144810</v>
      </c>
    </row>
    <row r="80" spans="1:5" x14ac:dyDescent="0.25">
      <c r="A80" s="172" t="s">
        <v>406</v>
      </c>
      <c r="B80" s="276" t="s">
        <v>405</v>
      </c>
      <c r="C80" s="275">
        <v>57924</v>
      </c>
      <c r="D80" s="274"/>
      <c r="E80" s="155">
        <f>C80+D80</f>
        <v>57924</v>
      </c>
    </row>
    <row r="81" spans="1:5" x14ac:dyDescent="0.25">
      <c r="A81" s="172" t="s">
        <v>404</v>
      </c>
      <c r="B81" s="276" t="s">
        <v>403</v>
      </c>
      <c r="C81" s="275">
        <v>144810</v>
      </c>
      <c r="D81" s="274"/>
      <c r="E81" s="155">
        <f>C81+D81</f>
        <v>144810</v>
      </c>
    </row>
    <row r="82" spans="1:5" x14ac:dyDescent="0.25">
      <c r="A82" s="172" t="s">
        <v>402</v>
      </c>
      <c r="B82" s="276" t="s">
        <v>401</v>
      </c>
      <c r="C82" s="275">
        <v>144810</v>
      </c>
      <c r="D82" s="274"/>
      <c r="E82" s="155">
        <f>C82+D82</f>
        <v>144810</v>
      </c>
    </row>
    <row r="83" spans="1:5" ht="30" x14ac:dyDescent="0.25">
      <c r="A83" s="172" t="s">
        <v>400</v>
      </c>
      <c r="B83" s="276" t="s">
        <v>399</v>
      </c>
      <c r="C83" s="275">
        <v>202734</v>
      </c>
      <c r="D83" s="274"/>
      <c r="E83" s="155">
        <f>C83+D83</f>
        <v>202734</v>
      </c>
    </row>
    <row r="84" spans="1:5" ht="30" x14ac:dyDescent="0.25">
      <c r="A84" s="172" t="s">
        <v>398</v>
      </c>
      <c r="B84" s="276" t="s">
        <v>397</v>
      </c>
      <c r="C84" s="275">
        <v>144810</v>
      </c>
      <c r="D84" s="274"/>
      <c r="E84" s="155">
        <f>C84+D84</f>
        <v>144810</v>
      </c>
    </row>
    <row r="85" spans="1:5" x14ac:dyDescent="0.25">
      <c r="A85" s="172" t="s">
        <v>396</v>
      </c>
      <c r="B85" s="276" t="s">
        <v>395</v>
      </c>
      <c r="C85" s="275">
        <v>144810</v>
      </c>
      <c r="D85" s="274"/>
      <c r="E85" s="155">
        <f>C85+D85</f>
        <v>144810</v>
      </c>
    </row>
    <row r="86" spans="1:5" ht="30" x14ac:dyDescent="0.25">
      <c r="A86" s="172" t="s">
        <v>394</v>
      </c>
      <c r="B86" s="276" t="s">
        <v>393</v>
      </c>
      <c r="C86" s="275">
        <v>57924</v>
      </c>
      <c r="D86" s="274"/>
      <c r="E86" s="155">
        <f>C86+D86</f>
        <v>57924</v>
      </c>
    </row>
    <row r="87" spans="1:5" ht="28.5" x14ac:dyDescent="0.25">
      <c r="A87" s="273" t="s">
        <v>353</v>
      </c>
      <c r="B87" s="272" t="s">
        <v>354</v>
      </c>
      <c r="C87" s="271">
        <v>2006952</v>
      </c>
      <c r="D87" s="270"/>
      <c r="E87" s="158">
        <f>C87+D87</f>
        <v>2006952</v>
      </c>
    </row>
    <row r="88" spans="1:5" ht="18.75" customHeight="1" x14ac:dyDescent="0.25">
      <c r="A88" s="152" t="s">
        <v>355</v>
      </c>
      <c r="B88" s="272" t="s">
        <v>392</v>
      </c>
      <c r="C88" s="271">
        <v>183657</v>
      </c>
      <c r="D88" s="270">
        <v>532</v>
      </c>
      <c r="E88" s="158">
        <f>C88+D88</f>
        <v>184189</v>
      </c>
    </row>
    <row r="89" spans="1:5" x14ac:dyDescent="0.25">
      <c r="A89" s="152" t="s">
        <v>356</v>
      </c>
      <c r="B89" s="272" t="s">
        <v>391</v>
      </c>
      <c r="C89" s="271"/>
      <c r="D89" s="270">
        <v>19553</v>
      </c>
      <c r="E89" s="158">
        <f>C89+D89</f>
        <v>19553</v>
      </c>
    </row>
    <row r="90" spans="1:5" x14ac:dyDescent="0.25">
      <c r="A90" s="168" t="s">
        <v>82</v>
      </c>
      <c r="B90" s="269" t="s">
        <v>357</v>
      </c>
      <c r="C90" s="169">
        <f>C17+C31+C42+C46</f>
        <v>35987860</v>
      </c>
      <c r="D90" s="169">
        <f>D17+D31+D42+D46</f>
        <v>252349</v>
      </c>
      <c r="E90" s="169">
        <f>E17+E31+E42+E46</f>
        <v>36240209</v>
      </c>
    </row>
    <row r="91" spans="1:5" hidden="1" x14ac:dyDescent="0.25">
      <c r="A91" s="152"/>
      <c r="B91" s="157"/>
      <c r="C91" s="162"/>
    </row>
    <row r="92" spans="1:5" hidden="1" x14ac:dyDescent="0.25">
      <c r="A92" s="152"/>
      <c r="B92" s="267"/>
      <c r="C92" s="162"/>
    </row>
    <row r="93" spans="1:5" s="165" customFormat="1" hidden="1" x14ac:dyDescent="0.25">
      <c r="A93" s="163"/>
      <c r="B93" s="268"/>
      <c r="C93" s="164"/>
    </row>
    <row r="94" spans="1:5" hidden="1" x14ac:dyDescent="0.25">
      <c r="A94" s="152"/>
      <c r="B94" s="267"/>
      <c r="C94" s="166"/>
    </row>
    <row r="95" spans="1:5" hidden="1" x14ac:dyDescent="0.25">
      <c r="A95" s="152"/>
      <c r="B95" s="266"/>
      <c r="C95" s="167"/>
    </row>
    <row r="96" spans="1:5" x14ac:dyDescent="0.25">
      <c r="B96" s="265"/>
    </row>
  </sheetData>
  <mergeCells count="13">
    <mergeCell ref="B1:E1"/>
    <mergeCell ref="B3:E3"/>
    <mergeCell ref="B4:E4"/>
    <mergeCell ref="B5:E5"/>
    <mergeCell ref="B6:E6"/>
    <mergeCell ref="B2:E2"/>
    <mergeCell ref="B7:E7"/>
    <mergeCell ref="B8:E8"/>
    <mergeCell ref="B9:E9"/>
    <mergeCell ref="B10:E10"/>
    <mergeCell ref="A14:C14"/>
    <mergeCell ref="B11:E11"/>
    <mergeCell ref="B12:E12"/>
  </mergeCells>
  <pageMargins left="1.1811023622047245" right="0.39370078740157483" top="0.78740157480314965" bottom="0.59055118110236227" header="0.31496062992125984" footer="0.31496062992125984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8"/>
  <sheetViews>
    <sheetView showZeros="0" workbookViewId="0">
      <pane xSplit="1" ySplit="12" topLeftCell="B26" activePane="bottomRight" state="frozen"/>
      <selection pane="topRight" activeCell="B1" sqref="B1"/>
      <selection pane="bottomLeft" activeCell="A13" sqref="A13"/>
      <selection pane="bottomRight" activeCell="P38" sqref="P3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14" t="s">
        <v>422</v>
      </c>
      <c r="C1" s="214"/>
      <c r="D1" s="214"/>
      <c r="E1" s="214"/>
      <c r="F1" s="214"/>
      <c r="G1" s="214"/>
    </row>
    <row r="2" spans="1:10" x14ac:dyDescent="0.25">
      <c r="B2" s="214" t="s">
        <v>421</v>
      </c>
      <c r="C2" s="214"/>
      <c r="D2" s="214"/>
      <c r="E2" s="214"/>
      <c r="F2" s="214"/>
      <c r="G2" s="214"/>
    </row>
    <row r="3" spans="1:10" x14ac:dyDescent="0.25">
      <c r="B3" s="214" t="s">
        <v>420</v>
      </c>
      <c r="C3" s="214"/>
      <c r="D3" s="214"/>
      <c r="E3" s="214"/>
      <c r="F3" s="214"/>
      <c r="G3" s="214"/>
    </row>
    <row r="4" spans="1:10" x14ac:dyDescent="0.25">
      <c r="B4" s="214" t="s">
        <v>458</v>
      </c>
      <c r="C4" s="214"/>
      <c r="D4" s="214"/>
      <c r="E4" s="214"/>
      <c r="F4" s="214"/>
      <c r="G4" s="214"/>
    </row>
    <row r="5" spans="1:10" ht="15" customHeight="1" x14ac:dyDescent="0.25">
      <c r="B5" s="213" t="s">
        <v>457</v>
      </c>
      <c r="C5" s="213"/>
      <c r="D5" s="213"/>
      <c r="E5" s="213"/>
      <c r="F5" s="213"/>
      <c r="G5" s="213"/>
    </row>
    <row r="6" spans="1:10" ht="15" customHeight="1" x14ac:dyDescent="0.25">
      <c r="B6" s="213" t="s">
        <v>451</v>
      </c>
      <c r="C6" s="213"/>
      <c r="D6" s="213"/>
      <c r="E6" s="213"/>
      <c r="F6" s="213"/>
      <c r="G6" s="213"/>
    </row>
    <row r="7" spans="1:10" x14ac:dyDescent="0.25">
      <c r="B7" s="211"/>
      <c r="C7" s="212"/>
      <c r="D7" s="211"/>
      <c r="E7" s="211"/>
      <c r="F7" s="211"/>
      <c r="G7" s="211"/>
    </row>
    <row r="8" spans="1:10" ht="33.75" customHeight="1" x14ac:dyDescent="0.25">
      <c r="A8" s="220" t="s">
        <v>278</v>
      </c>
      <c r="B8" s="220"/>
      <c r="C8" s="220"/>
      <c r="D8" s="220"/>
      <c r="E8" s="220"/>
      <c r="F8" s="220"/>
      <c r="G8" s="220"/>
    </row>
    <row r="9" spans="1:10" ht="17.25" customHeight="1" x14ac:dyDescent="0.25">
      <c r="G9" s="4" t="s">
        <v>188</v>
      </c>
    </row>
    <row r="10" spans="1:10" x14ac:dyDescent="0.25">
      <c r="A10" s="221" t="s">
        <v>5</v>
      </c>
      <c r="B10" s="255" t="s">
        <v>193</v>
      </c>
      <c r="C10" s="222" t="s">
        <v>60</v>
      </c>
      <c r="D10" s="223" t="s">
        <v>0</v>
      </c>
      <c r="E10" s="223" t="s">
        <v>230</v>
      </c>
      <c r="F10" s="223"/>
      <c r="G10" s="223"/>
    </row>
    <row r="11" spans="1:10" x14ac:dyDescent="0.25">
      <c r="A11" s="221"/>
      <c r="B11" s="256"/>
      <c r="C11" s="222"/>
      <c r="D11" s="223"/>
      <c r="E11" s="223" t="s">
        <v>1</v>
      </c>
      <c r="F11" s="223"/>
      <c r="G11" s="222" t="s">
        <v>2</v>
      </c>
    </row>
    <row r="12" spans="1:10" ht="28.5" customHeight="1" x14ac:dyDescent="0.25">
      <c r="A12" s="221"/>
      <c r="B12" s="257"/>
      <c r="C12" s="222"/>
      <c r="D12" s="223"/>
      <c r="E12" s="199" t="s">
        <v>3</v>
      </c>
      <c r="F12" s="198" t="s">
        <v>4</v>
      </c>
      <c r="G12" s="222"/>
    </row>
    <row r="13" spans="1:10" ht="15.95" customHeight="1" x14ac:dyDescent="0.25">
      <c r="A13" s="7" t="s">
        <v>79</v>
      </c>
      <c r="B13" s="262" t="s">
        <v>6</v>
      </c>
      <c r="C13" s="228"/>
      <c r="D13" s="228"/>
      <c r="E13" s="228"/>
      <c r="F13" s="228"/>
      <c r="G13" s="229"/>
      <c r="J13" s="210" t="s">
        <v>456</v>
      </c>
    </row>
    <row r="14" spans="1:10" ht="15" customHeight="1" x14ac:dyDescent="0.25">
      <c r="A14" s="7" t="s">
        <v>203</v>
      </c>
      <c r="B14" s="18" t="s">
        <v>20</v>
      </c>
      <c r="C14" s="9"/>
      <c r="D14" s="10">
        <f>SUM(D15:D16)</f>
        <v>59532</v>
      </c>
      <c r="E14" s="10">
        <f>SUM(E15:E16)</f>
        <v>857</v>
      </c>
      <c r="F14" s="10">
        <f>SUM(F15:F16)</f>
        <v>321</v>
      </c>
      <c r="G14" s="10">
        <f>SUM(G15:G16)</f>
        <v>58675</v>
      </c>
      <c r="I14" s="122" t="s">
        <v>435</v>
      </c>
      <c r="J14" s="26">
        <f>D15</f>
        <v>13121</v>
      </c>
    </row>
    <row r="15" spans="1:10" ht="15" customHeight="1" x14ac:dyDescent="0.25">
      <c r="A15" s="13"/>
      <c r="B15" s="66"/>
      <c r="C15" s="9" t="s">
        <v>9</v>
      </c>
      <c r="D15" s="10">
        <f>E15+G15</f>
        <v>13121</v>
      </c>
      <c r="E15" s="10">
        <v>785</v>
      </c>
      <c r="F15" s="10">
        <v>321</v>
      </c>
      <c r="G15" s="10">
        <v>12336</v>
      </c>
      <c r="I15" s="122" t="s">
        <v>434</v>
      </c>
      <c r="J15" s="26"/>
    </row>
    <row r="16" spans="1:10" ht="15" customHeight="1" x14ac:dyDescent="0.25">
      <c r="A16" s="13"/>
      <c r="B16" s="116"/>
      <c r="C16" s="9" t="s">
        <v>21</v>
      </c>
      <c r="D16" s="10">
        <f>E16+G16</f>
        <v>46411</v>
      </c>
      <c r="E16" s="10">
        <v>72</v>
      </c>
      <c r="F16" s="10"/>
      <c r="G16" s="10">
        <v>46339</v>
      </c>
      <c r="I16" s="122" t="s">
        <v>433</v>
      </c>
      <c r="J16" s="26">
        <f>D16</f>
        <v>46411</v>
      </c>
    </row>
    <row r="17" spans="1:10" ht="15.95" customHeight="1" x14ac:dyDescent="0.25">
      <c r="A17" s="117" t="s">
        <v>80</v>
      </c>
      <c r="B17" s="1" t="s">
        <v>195</v>
      </c>
      <c r="C17" s="16"/>
      <c r="D17" s="1">
        <f>D14</f>
        <v>59532</v>
      </c>
      <c r="E17" s="1">
        <f>E14</f>
        <v>857</v>
      </c>
      <c r="F17" s="1">
        <f>F14</f>
        <v>321</v>
      </c>
      <c r="G17" s="1">
        <f>G14</f>
        <v>58675</v>
      </c>
      <c r="I17" s="122" t="s">
        <v>432</v>
      </c>
      <c r="J17" s="26">
        <f>D20+D37</f>
        <v>248348</v>
      </c>
    </row>
    <row r="18" spans="1:10" ht="15.95" customHeight="1" x14ac:dyDescent="0.25">
      <c r="A18" s="13" t="s">
        <v>81</v>
      </c>
      <c r="B18" s="230" t="s">
        <v>66</v>
      </c>
      <c r="C18" s="231"/>
      <c r="D18" s="231"/>
      <c r="E18" s="231"/>
      <c r="F18" s="231"/>
      <c r="G18" s="232"/>
      <c r="I18" s="122" t="s">
        <v>431</v>
      </c>
      <c r="J18" s="26">
        <f>D21</f>
        <v>516083</v>
      </c>
    </row>
    <row r="19" spans="1:10" ht="15" customHeight="1" x14ac:dyDescent="0.25">
      <c r="A19" s="7" t="s">
        <v>82</v>
      </c>
      <c r="B19" s="21" t="s">
        <v>20</v>
      </c>
      <c r="C19" s="22"/>
      <c r="D19" s="10">
        <f>D20+D21+D22+D23</f>
        <v>716471</v>
      </c>
      <c r="E19" s="10">
        <f>E20+E21+E22+E23</f>
        <v>3575</v>
      </c>
      <c r="F19" s="10">
        <f>F20+F21+F22+F23</f>
        <v>2607</v>
      </c>
      <c r="G19" s="10">
        <f>G20+G21+G22+G23</f>
        <v>712896</v>
      </c>
      <c r="I19" s="122" t="s">
        <v>430</v>
      </c>
      <c r="J19" s="26">
        <f>D22</f>
        <v>3649</v>
      </c>
    </row>
    <row r="20" spans="1:10" ht="15" customHeight="1" x14ac:dyDescent="0.25">
      <c r="A20" s="13"/>
      <c r="B20" s="49"/>
      <c r="C20" s="22" t="s">
        <v>25</v>
      </c>
      <c r="D20" s="10">
        <f>E20+G20</f>
        <v>156395</v>
      </c>
      <c r="E20" s="10"/>
      <c r="F20" s="10"/>
      <c r="G20" s="10">
        <v>156395</v>
      </c>
      <c r="I20" s="122" t="s">
        <v>429</v>
      </c>
      <c r="J20" s="26">
        <f>D26</f>
        <v>58909</v>
      </c>
    </row>
    <row r="21" spans="1:10" ht="15" customHeight="1" x14ac:dyDescent="0.25">
      <c r="A21" s="31"/>
      <c r="B21" s="32"/>
      <c r="C21" s="59" t="s">
        <v>33</v>
      </c>
      <c r="D21" s="10">
        <f>E21+G21</f>
        <v>516083</v>
      </c>
      <c r="E21" s="29"/>
      <c r="F21" s="29"/>
      <c r="G21" s="29">
        <v>516083</v>
      </c>
      <c r="I21" s="122" t="s">
        <v>428</v>
      </c>
      <c r="J21" s="26">
        <f>D23+D30+D40+D41</f>
        <v>1078614</v>
      </c>
    </row>
    <row r="22" spans="1:10" ht="15" customHeight="1" x14ac:dyDescent="0.25">
      <c r="A22" s="31"/>
      <c r="B22" s="32"/>
      <c r="C22" s="59" t="s">
        <v>22</v>
      </c>
      <c r="D22" s="10">
        <f>E22+G22</f>
        <v>3649</v>
      </c>
      <c r="E22" s="29"/>
      <c r="F22" s="29"/>
      <c r="G22" s="29">
        <v>3649</v>
      </c>
      <c r="I22" s="122" t="s">
        <v>427</v>
      </c>
      <c r="J22" s="26">
        <f>D31+D32+D33+D34</f>
        <v>22789</v>
      </c>
    </row>
    <row r="23" spans="1:10" ht="15" customHeight="1" x14ac:dyDescent="0.25">
      <c r="A23" s="31"/>
      <c r="B23" s="32"/>
      <c r="C23" s="59" t="s">
        <v>32</v>
      </c>
      <c r="D23" s="10">
        <f>E23+G23</f>
        <v>40344</v>
      </c>
      <c r="E23" s="29">
        <v>3575</v>
      </c>
      <c r="F23" s="29">
        <v>2607</v>
      </c>
      <c r="G23" s="29">
        <v>36769</v>
      </c>
      <c r="I23" s="122" t="s">
        <v>426</v>
      </c>
      <c r="J23" s="26"/>
    </row>
    <row r="24" spans="1:10" ht="15.95" customHeight="1" x14ac:dyDescent="0.25">
      <c r="A24" s="117" t="s">
        <v>83</v>
      </c>
      <c r="B24" s="1" t="s">
        <v>196</v>
      </c>
      <c r="C24" s="16"/>
      <c r="D24" s="1">
        <f>D19</f>
        <v>716471</v>
      </c>
      <c r="E24" s="1">
        <f>E19</f>
        <v>3575</v>
      </c>
      <c r="F24" s="1">
        <f>F19</f>
        <v>2607</v>
      </c>
      <c r="G24" s="1">
        <f>G19</f>
        <v>712896</v>
      </c>
      <c r="I24" s="176" t="s">
        <v>191</v>
      </c>
      <c r="J24" s="175">
        <f>SUM(J14:J23)</f>
        <v>1987924</v>
      </c>
    </row>
    <row r="25" spans="1:10" ht="15.95" customHeight="1" x14ac:dyDescent="0.25">
      <c r="A25" s="13" t="s">
        <v>84</v>
      </c>
      <c r="B25" s="230" t="s">
        <v>70</v>
      </c>
      <c r="C25" s="228"/>
      <c r="D25" s="228"/>
      <c r="E25" s="228"/>
      <c r="F25" s="228"/>
      <c r="G25" s="229"/>
    </row>
    <row r="26" spans="1:10" ht="15" customHeight="1" x14ac:dyDescent="0.25">
      <c r="A26" s="7" t="s">
        <v>85</v>
      </c>
      <c r="B26" s="18" t="s">
        <v>20</v>
      </c>
      <c r="C26" s="9" t="s">
        <v>34</v>
      </c>
      <c r="D26" s="10">
        <f>E26+G26</f>
        <v>58909</v>
      </c>
      <c r="E26" s="10"/>
      <c r="F26" s="10"/>
      <c r="G26" s="10">
        <v>58909</v>
      </c>
      <c r="J26" s="2">
        <f>J24-D46</f>
        <v>0</v>
      </c>
    </row>
    <row r="27" spans="1:10" ht="15.95" customHeight="1" x14ac:dyDescent="0.25">
      <c r="A27" s="117" t="s">
        <v>86</v>
      </c>
      <c r="B27" s="1" t="s">
        <v>197</v>
      </c>
      <c r="C27" s="118"/>
      <c r="D27" s="1">
        <f>D26</f>
        <v>58909</v>
      </c>
      <c r="E27" s="1">
        <f>E26</f>
        <v>0</v>
      </c>
      <c r="F27" s="1">
        <f>F26</f>
        <v>0</v>
      </c>
      <c r="G27" s="1">
        <f>G26</f>
        <v>58909</v>
      </c>
    </row>
    <row r="28" spans="1:10" ht="15.95" customHeight="1" x14ac:dyDescent="0.25">
      <c r="A28" s="13" t="s">
        <v>87</v>
      </c>
      <c r="B28" s="230" t="s">
        <v>190</v>
      </c>
      <c r="C28" s="231"/>
      <c r="D28" s="231"/>
      <c r="E28" s="231"/>
      <c r="F28" s="231"/>
      <c r="G28" s="232"/>
    </row>
    <row r="29" spans="1:10" ht="15" customHeight="1" x14ac:dyDescent="0.25">
      <c r="A29" s="7" t="s">
        <v>88</v>
      </c>
      <c r="B29" s="48" t="s">
        <v>20</v>
      </c>
      <c r="C29" s="22"/>
      <c r="D29" s="10">
        <f>SUM(D30:D31)</f>
        <v>98572</v>
      </c>
      <c r="E29" s="10">
        <f>SUM(E30:E31)</f>
        <v>10933</v>
      </c>
      <c r="F29" s="10">
        <f>SUM(F30:F31)</f>
        <v>0</v>
      </c>
      <c r="G29" s="10">
        <f>SUM(G30:G31)</f>
        <v>87639</v>
      </c>
    </row>
    <row r="30" spans="1:10" ht="15" customHeight="1" x14ac:dyDescent="0.25">
      <c r="A30" s="13"/>
      <c r="B30" s="70"/>
      <c r="C30" s="22" t="s">
        <v>32</v>
      </c>
      <c r="D30" s="10">
        <f>E30+G30</f>
        <v>85683</v>
      </c>
      <c r="E30" s="33">
        <v>6733</v>
      </c>
      <c r="F30" s="33"/>
      <c r="G30" s="33">
        <v>78950</v>
      </c>
    </row>
    <row r="31" spans="1:10" ht="15" customHeight="1" x14ac:dyDescent="0.25">
      <c r="A31" s="13"/>
      <c r="B31" s="70"/>
      <c r="C31" s="22" t="s">
        <v>57</v>
      </c>
      <c r="D31" s="10">
        <f>E31+G31</f>
        <v>12889</v>
      </c>
      <c r="E31" s="33">
        <v>4200</v>
      </c>
      <c r="F31" s="33"/>
      <c r="G31" s="33">
        <v>8689</v>
      </c>
    </row>
    <row r="32" spans="1:10" ht="15" customHeight="1" x14ac:dyDescent="0.25">
      <c r="A32" s="7" t="s">
        <v>89</v>
      </c>
      <c r="B32" s="21" t="s">
        <v>176</v>
      </c>
      <c r="C32" s="22" t="s">
        <v>57</v>
      </c>
      <c r="D32" s="10">
        <f>E32+G32</f>
        <v>4200</v>
      </c>
      <c r="E32" s="10">
        <v>4200</v>
      </c>
      <c r="F32" s="10"/>
      <c r="G32" s="10"/>
    </row>
    <row r="33" spans="1:7" ht="15" customHeight="1" x14ac:dyDescent="0.25">
      <c r="A33" s="7" t="s">
        <v>90</v>
      </c>
      <c r="B33" s="18" t="s">
        <v>37</v>
      </c>
      <c r="C33" s="9" t="s">
        <v>57</v>
      </c>
      <c r="D33" s="10">
        <f>E33+G33</f>
        <v>2600</v>
      </c>
      <c r="E33" s="10">
        <v>2600</v>
      </c>
      <c r="F33" s="10"/>
      <c r="G33" s="10"/>
    </row>
    <row r="34" spans="1:7" ht="15" customHeight="1" x14ac:dyDescent="0.25">
      <c r="A34" s="7" t="s">
        <v>91</v>
      </c>
      <c r="B34" s="18" t="s">
        <v>56</v>
      </c>
      <c r="C34" s="9" t="s">
        <v>57</v>
      </c>
      <c r="D34" s="10">
        <f>E34+G34</f>
        <v>3100</v>
      </c>
      <c r="E34" s="10">
        <v>3100</v>
      </c>
      <c r="F34" s="10"/>
      <c r="G34" s="10"/>
    </row>
    <row r="35" spans="1:7" ht="15.95" customHeight="1" x14ac:dyDescent="0.25">
      <c r="A35" s="117" t="s">
        <v>92</v>
      </c>
      <c r="B35" s="1" t="s">
        <v>198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</row>
    <row r="36" spans="1:7" ht="15.95" customHeight="1" x14ac:dyDescent="0.25">
      <c r="A36" s="13" t="s">
        <v>93</v>
      </c>
      <c r="B36" s="218" t="s">
        <v>202</v>
      </c>
      <c r="C36" s="237"/>
      <c r="D36" s="237"/>
      <c r="E36" s="237"/>
      <c r="F36" s="237"/>
      <c r="G36" s="237"/>
    </row>
    <row r="37" spans="1:7" ht="15" customHeight="1" x14ac:dyDescent="0.25">
      <c r="A37" s="7" t="s">
        <v>94</v>
      </c>
      <c r="B37" s="21" t="s">
        <v>20</v>
      </c>
      <c r="C37" s="22" t="s">
        <v>25</v>
      </c>
      <c r="D37" s="10">
        <f>E37+G37</f>
        <v>91953</v>
      </c>
      <c r="E37" s="33">
        <v>1940</v>
      </c>
      <c r="F37" s="33">
        <v>1477</v>
      </c>
      <c r="G37" s="33">
        <v>90013</v>
      </c>
    </row>
    <row r="38" spans="1:7" ht="15.95" customHeight="1" x14ac:dyDescent="0.25">
      <c r="A38" s="117" t="s">
        <v>95</v>
      </c>
      <c r="B38" s="1" t="s">
        <v>199</v>
      </c>
      <c r="C38" s="16"/>
      <c r="D38" s="1">
        <f>D37</f>
        <v>91953</v>
      </c>
      <c r="E38" s="1">
        <f>E37</f>
        <v>1940</v>
      </c>
      <c r="F38" s="1">
        <f>F37</f>
        <v>1477</v>
      </c>
      <c r="G38" s="1">
        <f>G37</f>
        <v>90013</v>
      </c>
    </row>
    <row r="39" spans="1:7" ht="15.95" customHeight="1" x14ac:dyDescent="0.25">
      <c r="A39" s="13" t="s">
        <v>96</v>
      </c>
      <c r="B39" s="218" t="s">
        <v>74</v>
      </c>
      <c r="C39" s="219"/>
      <c r="D39" s="219"/>
      <c r="E39" s="219"/>
      <c r="F39" s="219"/>
      <c r="G39" s="219"/>
    </row>
    <row r="40" spans="1:7" ht="15" customHeight="1" x14ac:dyDescent="0.25">
      <c r="A40" s="27" t="s">
        <v>97</v>
      </c>
      <c r="B40" s="21" t="s">
        <v>20</v>
      </c>
      <c r="C40" s="28" t="s">
        <v>32</v>
      </c>
      <c r="D40" s="10">
        <f>E40+G40</f>
        <v>946587</v>
      </c>
      <c r="E40" s="29">
        <v>24218</v>
      </c>
      <c r="F40" s="29">
        <v>4750</v>
      </c>
      <c r="G40" s="29">
        <v>922369</v>
      </c>
    </row>
    <row r="41" spans="1:7" ht="15" customHeight="1" x14ac:dyDescent="0.25">
      <c r="A41" s="27" t="s">
        <v>98</v>
      </c>
      <c r="B41" s="21" t="s">
        <v>30</v>
      </c>
      <c r="C41" s="28" t="s">
        <v>32</v>
      </c>
      <c r="D41" s="10">
        <f>E41+G41</f>
        <v>6000</v>
      </c>
      <c r="E41" s="29">
        <v>6000</v>
      </c>
      <c r="F41" s="29">
        <v>3740</v>
      </c>
      <c r="G41" s="29"/>
    </row>
    <row r="42" spans="1:7" ht="15.95" customHeight="1" x14ac:dyDescent="0.25">
      <c r="A42" s="117" t="s">
        <v>99</v>
      </c>
      <c r="B42" s="1" t="s">
        <v>200</v>
      </c>
      <c r="C42" s="118"/>
      <c r="D42" s="1">
        <f>SUM(D40:D41)</f>
        <v>952587</v>
      </c>
      <c r="E42" s="1">
        <f>SUM(E40:E41)</f>
        <v>30218</v>
      </c>
      <c r="F42" s="1">
        <f>SUM(F40:F41)</f>
        <v>8490</v>
      </c>
      <c r="G42" s="1">
        <f>SUM(G40:G41)</f>
        <v>922369</v>
      </c>
    </row>
    <row r="43" spans="1:7" ht="15.95" hidden="1" customHeight="1" x14ac:dyDescent="0.25">
      <c r="A43" s="117"/>
      <c r="B43" s="263" t="s">
        <v>76</v>
      </c>
      <c r="C43" s="263"/>
      <c r="D43" s="263"/>
      <c r="E43" s="263"/>
      <c r="F43" s="263"/>
      <c r="G43" s="263"/>
    </row>
    <row r="44" spans="1:7" ht="15" hidden="1" customHeight="1" x14ac:dyDescent="0.25">
      <c r="A44" s="117"/>
      <c r="B44" s="1" t="s">
        <v>20</v>
      </c>
      <c r="C44" s="118" t="s">
        <v>24</v>
      </c>
      <c r="D44" s="1"/>
      <c r="E44" s="1"/>
      <c r="F44" s="1"/>
      <c r="G44" s="1"/>
    </row>
    <row r="45" spans="1:7" ht="15.95" hidden="1" customHeight="1" x14ac:dyDescent="0.25">
      <c r="A45" s="117"/>
      <c r="B45" s="1" t="s">
        <v>231</v>
      </c>
      <c r="C45" s="118"/>
      <c r="D45" s="1">
        <f>D44</f>
        <v>0</v>
      </c>
      <c r="E45" s="1">
        <f>E44</f>
        <v>0</v>
      </c>
      <c r="F45" s="1">
        <f>F44</f>
        <v>0</v>
      </c>
      <c r="G45" s="1">
        <f>G44</f>
        <v>0</v>
      </c>
    </row>
    <row r="46" spans="1:7" ht="15.95" customHeight="1" x14ac:dyDescent="0.25">
      <c r="A46" s="119" t="s">
        <v>100</v>
      </c>
      <c r="B46" s="120" t="s">
        <v>191</v>
      </c>
      <c r="C46" s="121"/>
      <c r="D46" s="39">
        <f>D17+D24+D27+D35+D38+D42+D45</f>
        <v>1987924</v>
      </c>
      <c r="E46" s="39">
        <f>E17+E24+E27+E35+E38+E42+E45</f>
        <v>57423</v>
      </c>
      <c r="F46" s="39">
        <f>F17+F24+F27+F35+F38+F42+F45</f>
        <v>12895</v>
      </c>
      <c r="G46" s="39">
        <f>G17+G24+G27+G35+G38+G42+G45</f>
        <v>1930501</v>
      </c>
    </row>
    <row r="47" spans="1:7" ht="15" customHeight="1" x14ac:dyDescent="0.25">
      <c r="A47" s="40"/>
      <c r="B47" s="41"/>
      <c r="C47" s="42"/>
      <c r="D47" s="41"/>
      <c r="E47" s="41"/>
      <c r="F47" s="51"/>
      <c r="G47" s="44"/>
    </row>
    <row r="48" spans="1:7" x14ac:dyDescent="0.25">
      <c r="A48" s="40"/>
      <c r="B48" s="14"/>
      <c r="C48" s="45"/>
      <c r="D48" s="14"/>
      <c r="E48" s="14"/>
      <c r="F48" s="4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</sheetData>
  <mergeCells count="21">
    <mergeCell ref="B43:G43"/>
    <mergeCell ref="B13:G13"/>
    <mergeCell ref="B18:G18"/>
    <mergeCell ref="B25:G25"/>
    <mergeCell ref="B28:G28"/>
    <mergeCell ref="B36:G36"/>
    <mergeCell ref="B39:G39"/>
    <mergeCell ref="A8:G8"/>
    <mergeCell ref="A10:A12"/>
    <mergeCell ref="B10:B12"/>
    <mergeCell ref="C10:C12"/>
    <mergeCell ref="D10:D12"/>
    <mergeCell ref="E10:G10"/>
    <mergeCell ref="E11:F11"/>
    <mergeCell ref="G11:G12"/>
    <mergeCell ref="B6:G6"/>
    <mergeCell ref="B1:G1"/>
    <mergeCell ref="B2:G2"/>
    <mergeCell ref="B3:G3"/>
    <mergeCell ref="B4:G4"/>
    <mergeCell ref="B5:G5"/>
  </mergeCells>
  <pageMargins left="0.98425196850393704" right="0.39370078740157483" top="0.75590551181102361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8"/>
  <sheetViews>
    <sheetView showZeros="0" workbookViewId="0">
      <selection activeCell="B6" sqref="B6:G6"/>
    </sheetView>
  </sheetViews>
  <sheetFormatPr defaultRowHeight="15" x14ac:dyDescent="0.25"/>
  <cols>
    <col min="1" max="1" width="5" style="2" customWidth="1"/>
    <col min="2" max="2" width="44.5703125" style="2" customWidth="1"/>
    <col min="3" max="3" width="6.7109375" style="3" customWidth="1"/>
    <col min="4" max="7" width="10" style="2" customWidth="1"/>
    <col min="8" max="8" width="9.140625" style="2"/>
    <col min="9" max="10" width="9.140625" style="2" hidden="1" customWidth="1"/>
    <col min="11" max="16384" width="9.140625" style="2"/>
  </cols>
  <sheetData>
    <row r="1" spans="1:10" x14ac:dyDescent="0.25">
      <c r="B1" s="236" t="s">
        <v>422</v>
      </c>
      <c r="C1" s="236"/>
      <c r="D1" s="236"/>
      <c r="E1" s="236"/>
      <c r="F1" s="236"/>
      <c r="G1" s="236"/>
    </row>
    <row r="2" spans="1:10" x14ac:dyDescent="0.25">
      <c r="B2" s="236" t="s">
        <v>421</v>
      </c>
      <c r="C2" s="236"/>
      <c r="D2" s="236"/>
      <c r="E2" s="236"/>
      <c r="F2" s="236"/>
      <c r="G2" s="236"/>
    </row>
    <row r="3" spans="1:10" x14ac:dyDescent="0.25">
      <c r="B3" s="236" t="s">
        <v>420</v>
      </c>
      <c r="C3" s="236"/>
      <c r="D3" s="236"/>
      <c r="E3" s="236"/>
      <c r="F3" s="236"/>
      <c r="G3" s="236"/>
    </row>
    <row r="4" spans="1:10" x14ac:dyDescent="0.25">
      <c r="B4" s="236" t="s">
        <v>440</v>
      </c>
      <c r="C4" s="236"/>
      <c r="D4" s="236"/>
      <c r="E4" s="236"/>
      <c r="F4" s="236"/>
      <c r="G4" s="236"/>
    </row>
    <row r="5" spans="1:10" ht="15" customHeight="1" x14ac:dyDescent="0.25">
      <c r="B5" s="235" t="s">
        <v>418</v>
      </c>
      <c r="C5" s="235"/>
      <c r="D5" s="235"/>
      <c r="E5" s="235"/>
      <c r="F5" s="235"/>
      <c r="G5" s="235"/>
    </row>
    <row r="6" spans="1:10" ht="15" customHeight="1" x14ac:dyDescent="0.25">
      <c r="B6" s="235" t="s">
        <v>424</v>
      </c>
      <c r="C6" s="235"/>
      <c r="D6" s="235"/>
      <c r="E6" s="235"/>
      <c r="F6" s="235"/>
      <c r="G6" s="235"/>
    </row>
    <row r="7" spans="1:10" ht="15" customHeight="1" x14ac:dyDescent="0.25">
      <c r="B7" s="183"/>
      <c r="C7" s="183"/>
      <c r="D7" s="183"/>
      <c r="E7" s="183"/>
      <c r="F7" s="183"/>
      <c r="G7" s="183"/>
    </row>
    <row r="8" spans="1:10" ht="47.25" customHeight="1" x14ac:dyDescent="0.25">
      <c r="A8" s="220" t="s">
        <v>276</v>
      </c>
      <c r="B8" s="220"/>
      <c r="C8" s="220"/>
      <c r="D8" s="220"/>
      <c r="E8" s="220"/>
      <c r="F8" s="220"/>
      <c r="G8" s="220"/>
    </row>
    <row r="9" spans="1:10" ht="15" customHeight="1" x14ac:dyDescent="0.25">
      <c r="G9" s="122" t="s">
        <v>188</v>
      </c>
    </row>
    <row r="10" spans="1:10" ht="15.75" customHeight="1" x14ac:dyDescent="0.25">
      <c r="A10" s="221" t="s">
        <v>5</v>
      </c>
      <c r="B10" s="222" t="s">
        <v>194</v>
      </c>
      <c r="C10" s="222" t="s">
        <v>60</v>
      </c>
      <c r="D10" s="223" t="s">
        <v>0</v>
      </c>
      <c r="E10" s="223" t="s">
        <v>230</v>
      </c>
      <c r="F10" s="223"/>
      <c r="G10" s="223"/>
    </row>
    <row r="11" spans="1:10" ht="16.5" customHeight="1" x14ac:dyDescent="0.25">
      <c r="A11" s="221"/>
      <c r="B11" s="222"/>
      <c r="C11" s="222"/>
      <c r="D11" s="223"/>
      <c r="E11" s="223" t="s">
        <v>1</v>
      </c>
      <c r="F11" s="223"/>
      <c r="G11" s="222" t="s">
        <v>2</v>
      </c>
    </row>
    <row r="12" spans="1:10" ht="30" customHeight="1" x14ac:dyDescent="0.25">
      <c r="A12" s="221"/>
      <c r="B12" s="222"/>
      <c r="C12" s="222"/>
      <c r="D12" s="223"/>
      <c r="E12" s="171" t="s">
        <v>3</v>
      </c>
      <c r="F12" s="170" t="s">
        <v>4</v>
      </c>
      <c r="G12" s="222"/>
    </row>
    <row r="13" spans="1:10" ht="15.75" customHeight="1" x14ac:dyDescent="0.25">
      <c r="A13" s="7" t="s">
        <v>79</v>
      </c>
      <c r="B13" s="227" t="s">
        <v>6</v>
      </c>
      <c r="C13" s="228"/>
      <c r="D13" s="228"/>
      <c r="E13" s="228"/>
      <c r="F13" s="228"/>
      <c r="G13" s="229"/>
      <c r="I13" s="238" t="s">
        <v>439</v>
      </c>
      <c r="J13" s="238"/>
    </row>
    <row r="14" spans="1:10" ht="15" customHeight="1" x14ac:dyDescent="0.25">
      <c r="A14" s="7" t="s">
        <v>203</v>
      </c>
      <c r="B14" s="8" t="s">
        <v>20</v>
      </c>
      <c r="C14" s="9"/>
      <c r="D14" s="10">
        <f t="shared" ref="D14:D40" si="0">E14+G14</f>
        <v>161545</v>
      </c>
      <c r="E14" s="10">
        <f>E15+E18</f>
        <v>156937</v>
      </c>
      <c r="F14" s="10">
        <f>F15+F18</f>
        <v>0</v>
      </c>
      <c r="G14" s="10">
        <f>G15+G18</f>
        <v>4608</v>
      </c>
      <c r="I14" s="122" t="s">
        <v>435</v>
      </c>
      <c r="J14" s="26">
        <f>D15+D20+D22+D24+D26+D28+D30+D32+D34+D36</f>
        <v>21294</v>
      </c>
    </row>
    <row r="15" spans="1:10" ht="15" customHeight="1" x14ac:dyDescent="0.25">
      <c r="A15" s="13"/>
      <c r="B15" s="14"/>
      <c r="C15" s="9" t="s">
        <v>9</v>
      </c>
      <c r="D15" s="10">
        <f t="shared" si="0"/>
        <v>5398</v>
      </c>
      <c r="E15" s="10">
        <f>E17+E16</f>
        <v>790</v>
      </c>
      <c r="F15" s="10">
        <f>F17+F16</f>
        <v>0</v>
      </c>
      <c r="G15" s="10">
        <f>G17+G16</f>
        <v>4608</v>
      </c>
      <c r="I15" s="122" t="s">
        <v>434</v>
      </c>
      <c r="J15" s="26"/>
    </row>
    <row r="16" spans="1:10" ht="15" customHeight="1" x14ac:dyDescent="0.25">
      <c r="A16" s="13"/>
      <c r="B16" s="123" t="s">
        <v>257</v>
      </c>
      <c r="C16" s="9" t="s">
        <v>9</v>
      </c>
      <c r="D16" s="10">
        <f t="shared" si="0"/>
        <v>4608</v>
      </c>
      <c r="E16" s="10"/>
      <c r="F16" s="10"/>
      <c r="G16" s="10">
        <v>4608</v>
      </c>
      <c r="I16" s="122" t="s">
        <v>433</v>
      </c>
      <c r="J16" s="26">
        <f>D43</f>
        <v>8489</v>
      </c>
    </row>
    <row r="17" spans="1:10" s="26" customFormat="1" ht="15" customHeight="1" x14ac:dyDescent="0.2">
      <c r="A17" s="124"/>
      <c r="B17" s="125" t="s">
        <v>258</v>
      </c>
      <c r="C17" s="9" t="s">
        <v>9</v>
      </c>
      <c r="D17" s="75">
        <f t="shared" si="0"/>
        <v>790</v>
      </c>
      <c r="E17" s="75">
        <v>790</v>
      </c>
      <c r="F17" s="75"/>
      <c r="G17" s="75"/>
      <c r="I17" s="122" t="s">
        <v>432</v>
      </c>
      <c r="J17" s="26">
        <f>D18+D143</f>
        <v>223618</v>
      </c>
    </row>
    <row r="18" spans="1:10" s="127" customFormat="1" ht="15.75" customHeight="1" x14ac:dyDescent="0.25">
      <c r="A18" s="31"/>
      <c r="B18" s="126"/>
      <c r="C18" s="54" t="s">
        <v>25</v>
      </c>
      <c r="D18" s="29">
        <f t="shared" si="0"/>
        <v>156147</v>
      </c>
      <c r="E18" s="29">
        <f>E19</f>
        <v>156147</v>
      </c>
      <c r="F18" s="29">
        <f>F19</f>
        <v>0</v>
      </c>
      <c r="G18" s="29">
        <f>G19</f>
        <v>0</v>
      </c>
      <c r="I18" s="122" t="s">
        <v>431</v>
      </c>
      <c r="J18" s="130">
        <f>D45</f>
        <v>14024</v>
      </c>
    </row>
    <row r="19" spans="1:10" s="130" customFormat="1" ht="15" customHeight="1" x14ac:dyDescent="0.2">
      <c r="A19" s="128"/>
      <c r="B19" s="129" t="s">
        <v>257</v>
      </c>
      <c r="C19" s="54" t="s">
        <v>25</v>
      </c>
      <c r="D19" s="64">
        <f t="shared" si="0"/>
        <v>156147</v>
      </c>
      <c r="E19" s="64">
        <v>156147</v>
      </c>
      <c r="F19" s="64"/>
      <c r="G19" s="64"/>
      <c r="I19" s="122" t="s">
        <v>430</v>
      </c>
      <c r="J19" s="130">
        <f>D49+D51+D53+D55+D57+D59+D61+D63+D65+D67+D69</f>
        <v>32473</v>
      </c>
    </row>
    <row r="20" spans="1:10" ht="15" customHeight="1" x14ac:dyDescent="0.25">
      <c r="A20" s="7" t="s">
        <v>80</v>
      </c>
      <c r="B20" s="8" t="s">
        <v>7</v>
      </c>
      <c r="C20" s="9" t="s">
        <v>9</v>
      </c>
      <c r="D20" s="10">
        <f t="shared" si="0"/>
        <v>187</v>
      </c>
      <c r="E20" s="10">
        <f>E21</f>
        <v>187</v>
      </c>
      <c r="F20" s="10">
        <f>F21</f>
        <v>0</v>
      </c>
      <c r="G20" s="10">
        <f>G21</f>
        <v>0</v>
      </c>
      <c r="I20" s="122" t="s">
        <v>429</v>
      </c>
      <c r="J20" s="26">
        <f>D77</f>
        <v>11254</v>
      </c>
    </row>
    <row r="21" spans="1:10" s="26" customFormat="1" ht="15" customHeight="1" x14ac:dyDescent="0.25">
      <c r="A21" s="31"/>
      <c r="B21" s="129" t="s">
        <v>259</v>
      </c>
      <c r="C21" s="54" t="s">
        <v>9</v>
      </c>
      <c r="D21" s="64">
        <f t="shared" si="0"/>
        <v>187</v>
      </c>
      <c r="E21" s="64">
        <v>187</v>
      </c>
      <c r="F21" s="64"/>
      <c r="G21" s="64"/>
      <c r="I21" s="122" t="s">
        <v>428</v>
      </c>
      <c r="J21" s="26">
        <f>D145+D150+D152+D154+D156+D158+D160+D162+D164+D166+D168+D170+D172+D174+D176</f>
        <v>58646</v>
      </c>
    </row>
    <row r="22" spans="1:10" ht="15" customHeight="1" x14ac:dyDescent="0.25">
      <c r="A22" s="7" t="s">
        <v>81</v>
      </c>
      <c r="B22" s="8" t="s">
        <v>10</v>
      </c>
      <c r="C22" s="9" t="s">
        <v>9</v>
      </c>
      <c r="D22" s="10">
        <f t="shared" si="0"/>
        <v>49</v>
      </c>
      <c r="E22" s="10">
        <f>E23</f>
        <v>49</v>
      </c>
      <c r="F22" s="10">
        <f>F23</f>
        <v>0</v>
      </c>
      <c r="G22" s="10">
        <f>G23</f>
        <v>0</v>
      </c>
      <c r="I22" s="122" t="s">
        <v>427</v>
      </c>
      <c r="J22" s="26">
        <f>D84+D86+D88+D90+D92+D94+D96+D98+D100+D102+D104+D106+D108+D110+D112+D114+D116+D118+D120+D122+D124+D126+D128+D130+D132+D134</f>
        <v>200862</v>
      </c>
    </row>
    <row r="23" spans="1:10" s="26" customFormat="1" ht="15" customHeight="1" x14ac:dyDescent="0.25">
      <c r="A23" s="31"/>
      <c r="B23" s="129" t="s">
        <v>260</v>
      </c>
      <c r="C23" s="54" t="s">
        <v>9</v>
      </c>
      <c r="D23" s="75">
        <f t="shared" si="0"/>
        <v>49</v>
      </c>
      <c r="E23" s="64">
        <v>49</v>
      </c>
      <c r="F23" s="64"/>
      <c r="G23" s="64"/>
      <c r="I23" s="122" t="s">
        <v>426</v>
      </c>
      <c r="J23" s="26">
        <f>D182+D184+D186</f>
        <v>22229</v>
      </c>
    </row>
    <row r="24" spans="1:10" ht="15" customHeight="1" x14ac:dyDescent="0.25">
      <c r="A24" s="7" t="s">
        <v>82</v>
      </c>
      <c r="B24" s="8" t="s">
        <v>11</v>
      </c>
      <c r="C24" s="9" t="s">
        <v>9</v>
      </c>
      <c r="D24" s="10">
        <f t="shared" si="0"/>
        <v>69</v>
      </c>
      <c r="E24" s="10">
        <f>E25</f>
        <v>69</v>
      </c>
      <c r="F24" s="10">
        <f>F25</f>
        <v>0</v>
      </c>
      <c r="G24" s="10">
        <f>G25</f>
        <v>0</v>
      </c>
      <c r="I24" s="176" t="s">
        <v>191</v>
      </c>
      <c r="J24" s="175">
        <f>SUM(J14:J23)</f>
        <v>592889</v>
      </c>
    </row>
    <row r="25" spans="1:10" s="26" customFormat="1" ht="15" customHeight="1" x14ac:dyDescent="0.25">
      <c r="A25" s="31"/>
      <c r="B25" s="129" t="s">
        <v>260</v>
      </c>
      <c r="C25" s="54" t="s">
        <v>9</v>
      </c>
      <c r="D25" s="75">
        <f t="shared" si="0"/>
        <v>69</v>
      </c>
      <c r="E25" s="64">
        <v>69</v>
      </c>
      <c r="F25" s="64"/>
      <c r="G25" s="64"/>
    </row>
    <row r="26" spans="1:10" ht="15" customHeight="1" x14ac:dyDescent="0.25">
      <c r="A26" s="7" t="s">
        <v>83</v>
      </c>
      <c r="B26" s="8" t="s">
        <v>12</v>
      </c>
      <c r="C26" s="9" t="s">
        <v>9</v>
      </c>
      <c r="D26" s="10">
        <f t="shared" si="0"/>
        <v>146</v>
      </c>
      <c r="E26" s="10">
        <f>E27</f>
        <v>146</v>
      </c>
      <c r="F26" s="10">
        <f>F27</f>
        <v>0</v>
      </c>
      <c r="G26" s="10">
        <f>G27</f>
        <v>0</v>
      </c>
      <c r="J26" s="2">
        <f>J24-D192</f>
        <v>0</v>
      </c>
    </row>
    <row r="27" spans="1:10" s="26" customFormat="1" ht="15" customHeight="1" x14ac:dyDescent="0.25">
      <c r="A27" s="31"/>
      <c r="B27" s="129" t="s">
        <v>260</v>
      </c>
      <c r="C27" s="54" t="s">
        <v>9</v>
      </c>
      <c r="D27" s="75">
        <f t="shared" si="0"/>
        <v>146</v>
      </c>
      <c r="E27" s="64">
        <v>146</v>
      </c>
      <c r="F27" s="64"/>
      <c r="G27" s="64"/>
    </row>
    <row r="28" spans="1:10" ht="15" customHeight="1" x14ac:dyDescent="0.25">
      <c r="A28" s="7" t="s">
        <v>84</v>
      </c>
      <c r="B28" s="55" t="s">
        <v>14</v>
      </c>
      <c r="C28" s="9" t="s">
        <v>9</v>
      </c>
      <c r="D28" s="10">
        <f t="shared" si="0"/>
        <v>196</v>
      </c>
      <c r="E28" s="10">
        <f>E29</f>
        <v>196</v>
      </c>
      <c r="F28" s="10">
        <f>F29</f>
        <v>0</v>
      </c>
      <c r="G28" s="10">
        <f>G29</f>
        <v>0</v>
      </c>
    </row>
    <row r="29" spans="1:10" s="26" customFormat="1" ht="15" customHeight="1" x14ac:dyDescent="0.25">
      <c r="A29" s="57"/>
      <c r="B29" s="131" t="s">
        <v>260</v>
      </c>
      <c r="C29" s="54" t="s">
        <v>9</v>
      </c>
      <c r="D29" s="75">
        <f t="shared" si="0"/>
        <v>196</v>
      </c>
      <c r="E29" s="64">
        <v>196</v>
      </c>
      <c r="F29" s="64"/>
      <c r="G29" s="64"/>
    </row>
    <row r="30" spans="1:10" ht="15" customHeight="1" x14ac:dyDescent="0.25">
      <c r="A30" s="7" t="s">
        <v>85</v>
      </c>
      <c r="B30" s="8" t="s">
        <v>16</v>
      </c>
      <c r="C30" s="9" t="s">
        <v>9</v>
      </c>
      <c r="D30" s="10">
        <f t="shared" si="0"/>
        <v>1686</v>
      </c>
      <c r="E30" s="10">
        <f>E31</f>
        <v>86</v>
      </c>
      <c r="F30" s="10">
        <f>F31</f>
        <v>0</v>
      </c>
      <c r="G30" s="10">
        <f>G31</f>
        <v>1600</v>
      </c>
    </row>
    <row r="31" spans="1:10" s="26" customFormat="1" ht="15" customHeight="1" x14ac:dyDescent="0.25">
      <c r="A31" s="31"/>
      <c r="B31" s="129" t="s">
        <v>260</v>
      </c>
      <c r="C31" s="54" t="s">
        <v>9</v>
      </c>
      <c r="D31" s="75">
        <f t="shared" si="0"/>
        <v>1686</v>
      </c>
      <c r="E31" s="64">
        <v>86</v>
      </c>
      <c r="F31" s="64"/>
      <c r="G31" s="64">
        <v>1600</v>
      </c>
    </row>
    <row r="32" spans="1:10" ht="15" customHeight="1" x14ac:dyDescent="0.25">
      <c r="A32" s="7" t="s">
        <v>86</v>
      </c>
      <c r="B32" s="8" t="s">
        <v>17</v>
      </c>
      <c r="C32" s="9" t="s">
        <v>9</v>
      </c>
      <c r="D32" s="10">
        <f t="shared" si="0"/>
        <v>107</v>
      </c>
      <c r="E32" s="10">
        <f>E33</f>
        <v>107</v>
      </c>
      <c r="F32" s="10">
        <f>F33</f>
        <v>0</v>
      </c>
      <c r="G32" s="10">
        <f>G33</f>
        <v>0</v>
      </c>
    </row>
    <row r="33" spans="1:7" s="26" customFormat="1" ht="15" customHeight="1" x14ac:dyDescent="0.25">
      <c r="A33" s="31"/>
      <c r="B33" s="129" t="s">
        <v>260</v>
      </c>
      <c r="C33" s="54" t="s">
        <v>9</v>
      </c>
      <c r="D33" s="75">
        <f t="shared" si="0"/>
        <v>107</v>
      </c>
      <c r="E33" s="64">
        <v>107</v>
      </c>
      <c r="F33" s="64"/>
      <c r="G33" s="64"/>
    </row>
    <row r="34" spans="1:7" ht="15" customHeight="1" x14ac:dyDescent="0.25">
      <c r="A34" s="7" t="s">
        <v>87</v>
      </c>
      <c r="B34" s="8" t="s">
        <v>18</v>
      </c>
      <c r="C34" s="9" t="s">
        <v>9</v>
      </c>
      <c r="D34" s="10">
        <f t="shared" si="0"/>
        <v>482</v>
      </c>
      <c r="E34" s="10">
        <f>E35</f>
        <v>482</v>
      </c>
      <c r="F34" s="10">
        <f>F35</f>
        <v>0</v>
      </c>
      <c r="G34" s="10">
        <f>G35</f>
        <v>0</v>
      </c>
    </row>
    <row r="35" spans="1:7" s="26" customFormat="1" ht="15" customHeight="1" x14ac:dyDescent="0.25">
      <c r="A35" s="31"/>
      <c r="B35" s="129" t="s">
        <v>260</v>
      </c>
      <c r="C35" s="54" t="s">
        <v>9</v>
      </c>
      <c r="D35" s="75">
        <f t="shared" si="0"/>
        <v>482</v>
      </c>
      <c r="E35" s="64">
        <v>482</v>
      </c>
      <c r="F35" s="64"/>
      <c r="G35" s="64"/>
    </row>
    <row r="36" spans="1:7" ht="15" customHeight="1" x14ac:dyDescent="0.25">
      <c r="A36" s="7" t="s">
        <v>88</v>
      </c>
      <c r="B36" s="8" t="s">
        <v>26</v>
      </c>
      <c r="C36" s="9" t="s">
        <v>9</v>
      </c>
      <c r="D36" s="10">
        <f t="shared" si="0"/>
        <v>12974</v>
      </c>
      <c r="E36" s="10">
        <f>E37</f>
        <v>0</v>
      </c>
      <c r="F36" s="10">
        <f>F37</f>
        <v>0</v>
      </c>
      <c r="G36" s="10">
        <f>G37</f>
        <v>12974</v>
      </c>
    </row>
    <row r="37" spans="1:7" s="26" customFormat="1" ht="15" customHeight="1" x14ac:dyDescent="0.25">
      <c r="A37" s="31"/>
      <c r="B37" s="129" t="s">
        <v>257</v>
      </c>
      <c r="C37" s="54" t="s">
        <v>9</v>
      </c>
      <c r="D37" s="75">
        <f t="shared" si="0"/>
        <v>12974</v>
      </c>
      <c r="E37" s="64"/>
      <c r="F37" s="64"/>
      <c r="G37" s="64">
        <v>12974</v>
      </c>
    </row>
    <row r="38" spans="1:7" ht="15" customHeight="1" x14ac:dyDescent="0.25">
      <c r="A38" s="34" t="s">
        <v>89</v>
      </c>
      <c r="B38" s="35" t="s">
        <v>261</v>
      </c>
      <c r="C38" s="20"/>
      <c r="D38" s="1">
        <f t="shared" si="0"/>
        <v>177441</v>
      </c>
      <c r="E38" s="1">
        <f>E39+E40</f>
        <v>158259</v>
      </c>
      <c r="F38" s="1">
        <f>F39+F40</f>
        <v>0</v>
      </c>
      <c r="G38" s="1">
        <f>G39+G40</f>
        <v>19182</v>
      </c>
    </row>
    <row r="39" spans="1:7" s="26" customFormat="1" ht="15" customHeight="1" x14ac:dyDescent="0.2">
      <c r="A39" s="190"/>
      <c r="B39" s="189" t="s">
        <v>257</v>
      </c>
      <c r="C39" s="20"/>
      <c r="D39" s="79">
        <f t="shared" si="0"/>
        <v>173729</v>
      </c>
      <c r="E39" s="79">
        <f>E16+E19+E37</f>
        <v>156147</v>
      </c>
      <c r="F39" s="79">
        <f>F16+F19+F37</f>
        <v>0</v>
      </c>
      <c r="G39" s="79">
        <f>G16+G19+G37</f>
        <v>17582</v>
      </c>
    </row>
    <row r="40" spans="1:7" s="26" customFormat="1" ht="15.75" customHeight="1" x14ac:dyDescent="0.2">
      <c r="A40" s="196"/>
      <c r="B40" s="193" t="s">
        <v>262</v>
      </c>
      <c r="C40" s="20"/>
      <c r="D40" s="79">
        <f t="shared" si="0"/>
        <v>3712</v>
      </c>
      <c r="E40" s="79">
        <f>E17+E21+E23+E25+E27+E29+E31+E33+E35</f>
        <v>2112</v>
      </c>
      <c r="F40" s="79">
        <f>F17+F21+F23+F25+F27+F29+F31+F35</f>
        <v>0</v>
      </c>
      <c r="G40" s="79">
        <f>G17+G21+G23+G25+G27+G29+G31+G35</f>
        <v>1600</v>
      </c>
    </row>
    <row r="41" spans="1:7" ht="18.75" customHeight="1" x14ac:dyDescent="0.25">
      <c r="A41" s="13" t="s">
        <v>90</v>
      </c>
      <c r="B41" s="230" t="s">
        <v>66</v>
      </c>
      <c r="C41" s="228"/>
      <c r="D41" s="228"/>
      <c r="E41" s="228"/>
      <c r="F41" s="228"/>
      <c r="G41" s="229"/>
    </row>
    <row r="42" spans="1:7" ht="15" customHeight="1" x14ac:dyDescent="0.25">
      <c r="A42" s="7" t="s">
        <v>91</v>
      </c>
      <c r="B42" s="55" t="s">
        <v>20</v>
      </c>
      <c r="C42" s="22"/>
      <c r="D42" s="10">
        <f t="shared" ref="D42:D75" si="1">E42+G42</f>
        <v>48817</v>
      </c>
      <c r="E42" s="10">
        <f>E43+E45+E49</f>
        <v>13903</v>
      </c>
      <c r="F42" s="10">
        <f>F43+F45+F49</f>
        <v>0</v>
      </c>
      <c r="G42" s="10">
        <f>G43+G45+G49</f>
        <v>34914</v>
      </c>
    </row>
    <row r="43" spans="1:7" ht="15" customHeight="1" x14ac:dyDescent="0.25">
      <c r="A43" s="13"/>
      <c r="B43" s="56"/>
      <c r="C43" s="22" t="s">
        <v>21</v>
      </c>
      <c r="D43" s="10">
        <f t="shared" si="1"/>
        <v>8489</v>
      </c>
      <c r="E43" s="10">
        <f>E44</f>
        <v>8489</v>
      </c>
      <c r="F43" s="10">
        <f>F44</f>
        <v>0</v>
      </c>
      <c r="G43" s="10">
        <f>G44</f>
        <v>0</v>
      </c>
    </row>
    <row r="44" spans="1:7" s="26" customFormat="1" ht="15" customHeight="1" x14ac:dyDescent="0.25">
      <c r="A44" s="128"/>
      <c r="B44" s="123" t="s">
        <v>257</v>
      </c>
      <c r="C44" s="59" t="s">
        <v>21</v>
      </c>
      <c r="D44" s="10">
        <f t="shared" si="1"/>
        <v>8489</v>
      </c>
      <c r="E44" s="64">
        <v>8489</v>
      </c>
      <c r="F44" s="64"/>
      <c r="G44" s="64"/>
    </row>
    <row r="45" spans="1:7" ht="15" customHeight="1" x14ac:dyDescent="0.25">
      <c r="A45" s="13"/>
      <c r="B45" s="56"/>
      <c r="C45" s="22" t="s">
        <v>33</v>
      </c>
      <c r="D45" s="10">
        <f t="shared" si="1"/>
        <v>14024</v>
      </c>
      <c r="E45" s="10">
        <f>E46+E47+E48</f>
        <v>5414</v>
      </c>
      <c r="F45" s="10">
        <f>F46+F47+F48</f>
        <v>0</v>
      </c>
      <c r="G45" s="10">
        <f>G46+G47+G48</f>
        <v>8610</v>
      </c>
    </row>
    <row r="46" spans="1:7" s="26" customFormat="1" ht="15" customHeight="1" x14ac:dyDescent="0.25">
      <c r="A46" s="128"/>
      <c r="B46" s="123" t="s">
        <v>257</v>
      </c>
      <c r="C46" s="59" t="s">
        <v>33</v>
      </c>
      <c r="D46" s="10">
        <f t="shared" si="1"/>
        <v>9587</v>
      </c>
      <c r="E46" s="64">
        <v>977</v>
      </c>
      <c r="F46" s="64"/>
      <c r="G46" s="64">
        <v>8610</v>
      </c>
    </row>
    <row r="47" spans="1:7" s="26" customFormat="1" ht="15" customHeight="1" x14ac:dyDescent="0.25">
      <c r="A47" s="128"/>
      <c r="B47" s="132" t="s">
        <v>263</v>
      </c>
      <c r="C47" s="59" t="s">
        <v>33</v>
      </c>
      <c r="D47" s="10">
        <f t="shared" si="1"/>
        <v>4145</v>
      </c>
      <c r="E47" s="64">
        <v>4145</v>
      </c>
      <c r="F47" s="64"/>
      <c r="G47" s="64"/>
    </row>
    <row r="48" spans="1:7" s="26" customFormat="1" ht="26.25" customHeight="1" x14ac:dyDescent="0.2">
      <c r="A48" s="128"/>
      <c r="B48" s="133" t="s">
        <v>67</v>
      </c>
      <c r="C48" s="59" t="s">
        <v>33</v>
      </c>
      <c r="D48" s="75">
        <f t="shared" si="1"/>
        <v>292</v>
      </c>
      <c r="E48" s="64">
        <v>292</v>
      </c>
      <c r="F48" s="64"/>
      <c r="G48" s="64"/>
    </row>
    <row r="49" spans="1:7" ht="15" customHeight="1" x14ac:dyDescent="0.25">
      <c r="A49" s="13"/>
      <c r="B49" s="56"/>
      <c r="C49" s="22" t="s">
        <v>22</v>
      </c>
      <c r="D49" s="10">
        <f t="shared" si="1"/>
        <v>26304</v>
      </c>
      <c r="E49" s="10">
        <f>E50</f>
        <v>0</v>
      </c>
      <c r="F49" s="10">
        <f>F50</f>
        <v>0</v>
      </c>
      <c r="G49" s="10">
        <f>G50</f>
        <v>26304</v>
      </c>
    </row>
    <row r="50" spans="1:7" s="26" customFormat="1" ht="15" customHeight="1" x14ac:dyDescent="0.25">
      <c r="A50" s="128"/>
      <c r="B50" s="123" t="s">
        <v>257</v>
      </c>
      <c r="C50" s="59" t="s">
        <v>22</v>
      </c>
      <c r="D50" s="10">
        <f t="shared" si="1"/>
        <v>26304</v>
      </c>
      <c r="E50" s="64"/>
      <c r="F50" s="64"/>
      <c r="G50" s="64">
        <v>26304</v>
      </c>
    </row>
    <row r="51" spans="1:7" ht="15" customHeight="1" x14ac:dyDescent="0.25">
      <c r="A51" s="7" t="s">
        <v>92</v>
      </c>
      <c r="B51" s="8" t="s">
        <v>7</v>
      </c>
      <c r="C51" s="9" t="s">
        <v>22</v>
      </c>
      <c r="D51" s="10">
        <f t="shared" si="1"/>
        <v>5</v>
      </c>
      <c r="E51" s="10">
        <f>E52</f>
        <v>5</v>
      </c>
      <c r="F51" s="10">
        <f>F52</f>
        <v>0</v>
      </c>
      <c r="G51" s="10">
        <f>G52</f>
        <v>0</v>
      </c>
    </row>
    <row r="52" spans="1:7" s="26" customFormat="1" ht="15" customHeight="1" x14ac:dyDescent="0.25">
      <c r="A52" s="31"/>
      <c r="B52" s="129" t="s">
        <v>260</v>
      </c>
      <c r="C52" s="54" t="s">
        <v>22</v>
      </c>
      <c r="D52" s="75">
        <f t="shared" si="1"/>
        <v>5</v>
      </c>
      <c r="E52" s="64">
        <v>5</v>
      </c>
      <c r="F52" s="64"/>
      <c r="G52" s="64"/>
    </row>
    <row r="53" spans="1:7" ht="15" customHeight="1" x14ac:dyDescent="0.25">
      <c r="A53" s="7" t="s">
        <v>93</v>
      </c>
      <c r="B53" s="8" t="s">
        <v>10</v>
      </c>
      <c r="C53" s="9" t="s">
        <v>22</v>
      </c>
      <c r="D53" s="10">
        <f t="shared" si="1"/>
        <v>186</v>
      </c>
      <c r="E53" s="10">
        <f>E54</f>
        <v>186</v>
      </c>
      <c r="F53" s="10">
        <f>F54</f>
        <v>0</v>
      </c>
      <c r="G53" s="10">
        <f>G54</f>
        <v>0</v>
      </c>
    </row>
    <row r="54" spans="1:7" s="26" customFormat="1" ht="15" customHeight="1" x14ac:dyDescent="0.25">
      <c r="A54" s="31"/>
      <c r="B54" s="129" t="s">
        <v>260</v>
      </c>
      <c r="C54" s="54" t="s">
        <v>22</v>
      </c>
      <c r="D54" s="75">
        <f t="shared" si="1"/>
        <v>186</v>
      </c>
      <c r="E54" s="64">
        <v>186</v>
      </c>
      <c r="F54" s="64"/>
      <c r="G54" s="64"/>
    </row>
    <row r="55" spans="1:7" ht="15" customHeight="1" x14ac:dyDescent="0.25">
      <c r="A55" s="7" t="s">
        <v>94</v>
      </c>
      <c r="B55" s="8" t="s">
        <v>11</v>
      </c>
      <c r="C55" s="9" t="s">
        <v>22</v>
      </c>
      <c r="D55" s="10">
        <f t="shared" si="1"/>
        <v>1225</v>
      </c>
      <c r="E55" s="10">
        <f>E56</f>
        <v>384</v>
      </c>
      <c r="F55" s="10">
        <f>F56</f>
        <v>0</v>
      </c>
      <c r="G55" s="10">
        <f>G56</f>
        <v>841</v>
      </c>
    </row>
    <row r="56" spans="1:7" s="26" customFormat="1" ht="15" customHeight="1" x14ac:dyDescent="0.25">
      <c r="A56" s="31"/>
      <c r="B56" s="129" t="s">
        <v>260</v>
      </c>
      <c r="C56" s="54" t="s">
        <v>22</v>
      </c>
      <c r="D56" s="75">
        <f t="shared" si="1"/>
        <v>1225</v>
      </c>
      <c r="E56" s="64">
        <v>384</v>
      </c>
      <c r="F56" s="64"/>
      <c r="G56" s="64">
        <v>841</v>
      </c>
    </row>
    <row r="57" spans="1:7" ht="15" customHeight="1" x14ac:dyDescent="0.25">
      <c r="A57" s="27" t="s">
        <v>95</v>
      </c>
      <c r="B57" s="18" t="s">
        <v>12</v>
      </c>
      <c r="C57" s="9" t="s">
        <v>22</v>
      </c>
      <c r="D57" s="10">
        <f t="shared" si="1"/>
        <v>117</v>
      </c>
      <c r="E57" s="29">
        <f>E58</f>
        <v>117</v>
      </c>
      <c r="F57" s="29">
        <f>F58</f>
        <v>0</v>
      </c>
      <c r="G57" s="29">
        <f>G58</f>
        <v>0</v>
      </c>
    </row>
    <row r="58" spans="1:7" s="26" customFormat="1" ht="15" customHeight="1" x14ac:dyDescent="0.25">
      <c r="A58" s="57"/>
      <c r="B58" s="129" t="s">
        <v>260</v>
      </c>
      <c r="C58" s="54" t="s">
        <v>22</v>
      </c>
      <c r="D58" s="75">
        <f t="shared" si="1"/>
        <v>117</v>
      </c>
      <c r="E58" s="64">
        <v>117</v>
      </c>
      <c r="F58" s="64"/>
      <c r="G58" s="64"/>
    </row>
    <row r="59" spans="1:7" ht="15" customHeight="1" x14ac:dyDescent="0.25">
      <c r="A59" s="27" t="s">
        <v>96</v>
      </c>
      <c r="B59" s="18" t="s">
        <v>13</v>
      </c>
      <c r="C59" s="9" t="s">
        <v>22</v>
      </c>
      <c r="D59" s="10">
        <f t="shared" si="1"/>
        <v>334</v>
      </c>
      <c r="E59" s="29">
        <f>E60</f>
        <v>334</v>
      </c>
      <c r="F59" s="29">
        <f>F60</f>
        <v>0</v>
      </c>
      <c r="G59" s="29">
        <f>G60</f>
        <v>0</v>
      </c>
    </row>
    <row r="60" spans="1:7" s="26" customFormat="1" ht="15" customHeight="1" x14ac:dyDescent="0.25">
      <c r="A60" s="57"/>
      <c r="B60" s="129" t="s">
        <v>260</v>
      </c>
      <c r="C60" s="54" t="s">
        <v>22</v>
      </c>
      <c r="D60" s="75">
        <f t="shared" si="1"/>
        <v>334</v>
      </c>
      <c r="E60" s="64">
        <v>334</v>
      </c>
      <c r="F60" s="64"/>
      <c r="G60" s="64"/>
    </row>
    <row r="61" spans="1:7" ht="15" customHeight="1" x14ac:dyDescent="0.25">
      <c r="A61" s="7" t="s">
        <v>97</v>
      </c>
      <c r="B61" s="55" t="s">
        <v>14</v>
      </c>
      <c r="C61" s="9" t="s">
        <v>22</v>
      </c>
      <c r="D61" s="10">
        <f t="shared" si="1"/>
        <v>1182</v>
      </c>
      <c r="E61" s="10">
        <f>E62</f>
        <v>1182</v>
      </c>
      <c r="F61" s="10">
        <f>F62</f>
        <v>0</v>
      </c>
      <c r="G61" s="10">
        <f>G62</f>
        <v>0</v>
      </c>
    </row>
    <row r="62" spans="1:7" s="26" customFormat="1" ht="15" customHeight="1" x14ac:dyDescent="0.25">
      <c r="A62" s="57"/>
      <c r="B62" s="131" t="s">
        <v>260</v>
      </c>
      <c r="C62" s="54" t="s">
        <v>22</v>
      </c>
      <c r="D62" s="75">
        <f t="shared" si="1"/>
        <v>1182</v>
      </c>
      <c r="E62" s="64">
        <v>1182</v>
      </c>
      <c r="F62" s="64"/>
      <c r="G62" s="64"/>
    </row>
    <row r="63" spans="1:7" ht="15" customHeight="1" x14ac:dyDescent="0.25">
      <c r="A63" s="13" t="s">
        <v>98</v>
      </c>
      <c r="B63" s="14" t="s">
        <v>15</v>
      </c>
      <c r="C63" s="9" t="s">
        <v>22</v>
      </c>
      <c r="D63" s="10">
        <f t="shared" si="1"/>
        <v>646</v>
      </c>
      <c r="E63" s="10">
        <f>E64</f>
        <v>646</v>
      </c>
      <c r="F63" s="10">
        <f>F64</f>
        <v>0</v>
      </c>
      <c r="G63" s="10">
        <f>G64</f>
        <v>0</v>
      </c>
    </row>
    <row r="64" spans="1:7" s="26" customFormat="1" ht="15" customHeight="1" x14ac:dyDescent="0.25">
      <c r="A64" s="31"/>
      <c r="B64" s="129" t="s">
        <v>260</v>
      </c>
      <c r="C64" s="54" t="s">
        <v>22</v>
      </c>
      <c r="D64" s="64">
        <f t="shared" si="1"/>
        <v>646</v>
      </c>
      <c r="E64" s="64">
        <v>646</v>
      </c>
      <c r="F64" s="64"/>
      <c r="G64" s="64"/>
    </row>
    <row r="65" spans="1:7" ht="15" customHeight="1" x14ac:dyDescent="0.25">
      <c r="A65" s="7" t="s">
        <v>99</v>
      </c>
      <c r="B65" s="8" t="s">
        <v>16</v>
      </c>
      <c r="C65" s="9" t="s">
        <v>22</v>
      </c>
      <c r="D65" s="10">
        <f t="shared" si="1"/>
        <v>2002</v>
      </c>
      <c r="E65" s="10">
        <f>E66</f>
        <v>502</v>
      </c>
      <c r="F65" s="10">
        <f>F66</f>
        <v>0</v>
      </c>
      <c r="G65" s="10">
        <f>G66</f>
        <v>1500</v>
      </c>
    </row>
    <row r="66" spans="1:7" s="26" customFormat="1" ht="15" customHeight="1" x14ac:dyDescent="0.25">
      <c r="A66" s="31"/>
      <c r="B66" s="129" t="s">
        <v>260</v>
      </c>
      <c r="C66" s="54" t="s">
        <v>22</v>
      </c>
      <c r="D66" s="75">
        <f t="shared" si="1"/>
        <v>2002</v>
      </c>
      <c r="E66" s="64">
        <v>502</v>
      </c>
      <c r="F66" s="64"/>
      <c r="G66" s="64">
        <v>1500</v>
      </c>
    </row>
    <row r="67" spans="1:7" ht="15" customHeight="1" x14ac:dyDescent="0.25">
      <c r="A67" s="7" t="s">
        <v>100</v>
      </c>
      <c r="B67" s="8" t="s">
        <v>17</v>
      </c>
      <c r="C67" s="9" t="s">
        <v>22</v>
      </c>
      <c r="D67" s="10">
        <f t="shared" si="1"/>
        <v>243</v>
      </c>
      <c r="E67" s="10">
        <f>E68</f>
        <v>243</v>
      </c>
      <c r="F67" s="10">
        <f>F68</f>
        <v>0</v>
      </c>
      <c r="G67" s="10">
        <f>G68</f>
        <v>0</v>
      </c>
    </row>
    <row r="68" spans="1:7" s="26" customFormat="1" ht="15" customHeight="1" x14ac:dyDescent="0.25">
      <c r="A68" s="31"/>
      <c r="B68" s="129" t="s">
        <v>260</v>
      </c>
      <c r="C68" s="54" t="s">
        <v>22</v>
      </c>
      <c r="D68" s="64">
        <f t="shared" si="1"/>
        <v>243</v>
      </c>
      <c r="E68" s="64">
        <v>243</v>
      </c>
      <c r="F68" s="64"/>
      <c r="G68" s="64"/>
    </row>
    <row r="69" spans="1:7" ht="15" customHeight="1" x14ac:dyDescent="0.25">
      <c r="A69" s="7" t="s">
        <v>101</v>
      </c>
      <c r="B69" s="8" t="s">
        <v>18</v>
      </c>
      <c r="C69" s="9" t="s">
        <v>22</v>
      </c>
      <c r="D69" s="10">
        <f t="shared" si="1"/>
        <v>229</v>
      </c>
      <c r="E69" s="10">
        <f>E70</f>
        <v>229</v>
      </c>
      <c r="F69" s="10">
        <f>F70</f>
        <v>0</v>
      </c>
      <c r="G69" s="10">
        <f>G70</f>
        <v>0</v>
      </c>
    </row>
    <row r="70" spans="1:7" s="26" customFormat="1" ht="15" customHeight="1" x14ac:dyDescent="0.25">
      <c r="A70" s="31"/>
      <c r="B70" s="129" t="s">
        <v>260</v>
      </c>
      <c r="C70" s="54" t="s">
        <v>22</v>
      </c>
      <c r="D70" s="75">
        <f t="shared" si="1"/>
        <v>229</v>
      </c>
      <c r="E70" s="64">
        <v>229</v>
      </c>
      <c r="F70" s="64"/>
      <c r="G70" s="64"/>
    </row>
    <row r="71" spans="1:7" ht="15" customHeight="1" x14ac:dyDescent="0.25">
      <c r="A71" s="34" t="s">
        <v>102</v>
      </c>
      <c r="B71" s="35" t="s">
        <v>264</v>
      </c>
      <c r="C71" s="17"/>
      <c r="D71" s="1">
        <f t="shared" si="1"/>
        <v>54986</v>
      </c>
      <c r="E71" s="1">
        <f>E72+E73+E74+E75</f>
        <v>17731</v>
      </c>
      <c r="F71" s="1">
        <f>F72+F73+F74+F75</f>
        <v>0</v>
      </c>
      <c r="G71" s="1">
        <f>G72+G73+G74+G75</f>
        <v>37255</v>
      </c>
    </row>
    <row r="72" spans="1:7" s="26" customFormat="1" ht="15" customHeight="1" x14ac:dyDescent="0.2">
      <c r="A72" s="190"/>
      <c r="B72" s="189" t="s">
        <v>257</v>
      </c>
      <c r="C72" s="17"/>
      <c r="D72" s="79">
        <f t="shared" si="1"/>
        <v>44380</v>
      </c>
      <c r="E72" s="79">
        <f>E44+E46+E50</f>
        <v>9466</v>
      </c>
      <c r="F72" s="79">
        <f>F44+F46+F50</f>
        <v>0</v>
      </c>
      <c r="G72" s="79">
        <f>G44+G46+G50</f>
        <v>34914</v>
      </c>
    </row>
    <row r="73" spans="1:7" s="26" customFormat="1" ht="15" customHeight="1" x14ac:dyDescent="0.2">
      <c r="A73" s="190"/>
      <c r="B73" s="197" t="s">
        <v>263</v>
      </c>
      <c r="C73" s="17"/>
      <c r="D73" s="79">
        <f t="shared" si="1"/>
        <v>4145</v>
      </c>
      <c r="E73" s="79">
        <f>E47</f>
        <v>4145</v>
      </c>
      <c r="F73" s="79">
        <f>F47</f>
        <v>0</v>
      </c>
      <c r="G73" s="79">
        <f>G47</f>
        <v>0</v>
      </c>
    </row>
    <row r="74" spans="1:7" s="26" customFormat="1" ht="15" customHeight="1" x14ac:dyDescent="0.2">
      <c r="A74" s="190"/>
      <c r="B74" s="197" t="s">
        <v>265</v>
      </c>
      <c r="C74" s="17"/>
      <c r="D74" s="79">
        <f t="shared" si="1"/>
        <v>6169</v>
      </c>
      <c r="E74" s="79">
        <f>E52+E54+E56+E58+E60+E62+E64+E66+E68+E70</f>
        <v>3828</v>
      </c>
      <c r="F74" s="79">
        <f>F54+F56+F58+F60+F62+F64+F66+F68+F70</f>
        <v>0</v>
      </c>
      <c r="G74" s="79">
        <f>G54+G56+G58+G60+G62+G64+G66+G68+G70</f>
        <v>2341</v>
      </c>
    </row>
    <row r="75" spans="1:7" s="26" customFormat="1" ht="26.25" customHeight="1" x14ac:dyDescent="0.2">
      <c r="A75" s="196"/>
      <c r="B75" s="177" t="s">
        <v>67</v>
      </c>
      <c r="C75" s="17"/>
      <c r="D75" s="79">
        <f t="shared" si="1"/>
        <v>292</v>
      </c>
      <c r="E75" s="79">
        <f>E48</f>
        <v>292</v>
      </c>
      <c r="F75" s="79">
        <f>F48</f>
        <v>0</v>
      </c>
      <c r="G75" s="79">
        <f>G48</f>
        <v>0</v>
      </c>
    </row>
    <row r="76" spans="1:7" ht="20.25" customHeight="1" x14ac:dyDescent="0.25">
      <c r="A76" s="13" t="s">
        <v>103</v>
      </c>
      <c r="B76" s="230" t="s">
        <v>70</v>
      </c>
      <c r="C76" s="228"/>
      <c r="D76" s="228"/>
      <c r="E76" s="228"/>
      <c r="F76" s="228"/>
      <c r="G76" s="229"/>
    </row>
    <row r="77" spans="1:7" ht="15" customHeight="1" x14ac:dyDescent="0.25">
      <c r="A77" s="7" t="s">
        <v>104</v>
      </c>
      <c r="B77" s="18" t="s">
        <v>20</v>
      </c>
      <c r="C77" s="9" t="s">
        <v>34</v>
      </c>
      <c r="D77" s="10">
        <f t="shared" ref="D77:D82" si="2">E77+G77</f>
        <v>11254</v>
      </c>
      <c r="E77" s="10">
        <f>E78+E79</f>
        <v>3748</v>
      </c>
      <c r="F77" s="10">
        <f>F78+F79</f>
        <v>0</v>
      </c>
      <c r="G77" s="10">
        <f>G78+G79</f>
        <v>7506</v>
      </c>
    </row>
    <row r="78" spans="1:7" s="26" customFormat="1" ht="15" customHeight="1" x14ac:dyDescent="0.25">
      <c r="A78" s="13"/>
      <c r="B78" s="134" t="s">
        <v>266</v>
      </c>
      <c r="C78" s="9" t="s">
        <v>34</v>
      </c>
      <c r="D78" s="75">
        <f t="shared" si="2"/>
        <v>3748</v>
      </c>
      <c r="E78" s="75">
        <v>3748</v>
      </c>
      <c r="F78" s="75"/>
      <c r="G78" s="75"/>
    </row>
    <row r="79" spans="1:7" s="26" customFormat="1" ht="15" customHeight="1" x14ac:dyDescent="0.25">
      <c r="A79" s="13"/>
      <c r="B79" s="125" t="s">
        <v>258</v>
      </c>
      <c r="C79" s="9" t="s">
        <v>34</v>
      </c>
      <c r="D79" s="75">
        <f t="shared" si="2"/>
        <v>7506</v>
      </c>
      <c r="E79" s="75"/>
      <c r="F79" s="75"/>
      <c r="G79" s="75">
        <v>7506</v>
      </c>
    </row>
    <row r="80" spans="1:7" ht="15" customHeight="1" x14ac:dyDescent="0.25">
      <c r="A80" s="67" t="s">
        <v>105</v>
      </c>
      <c r="B80" s="35" t="s">
        <v>267</v>
      </c>
      <c r="C80" s="20"/>
      <c r="D80" s="1">
        <f t="shared" si="2"/>
        <v>11254</v>
      </c>
      <c r="E80" s="1">
        <f>E81+E82</f>
        <v>3748</v>
      </c>
      <c r="F80" s="1">
        <f>F81+F82</f>
        <v>0</v>
      </c>
      <c r="G80" s="1">
        <f>G81+G82</f>
        <v>7506</v>
      </c>
    </row>
    <row r="81" spans="1:7" s="26" customFormat="1" ht="15" customHeight="1" x14ac:dyDescent="0.2">
      <c r="A81" s="187"/>
      <c r="B81" s="189" t="s">
        <v>266</v>
      </c>
      <c r="C81" s="20"/>
      <c r="D81" s="79">
        <f t="shared" si="2"/>
        <v>3748</v>
      </c>
      <c r="E81" s="79">
        <f t="shared" ref="E81:G82" si="3">E78</f>
        <v>3748</v>
      </c>
      <c r="F81" s="79">
        <f t="shared" si="3"/>
        <v>0</v>
      </c>
      <c r="G81" s="79">
        <f t="shared" si="3"/>
        <v>0</v>
      </c>
    </row>
    <row r="82" spans="1:7" s="26" customFormat="1" ht="15" customHeight="1" x14ac:dyDescent="0.2">
      <c r="A82" s="185"/>
      <c r="B82" s="193" t="s">
        <v>262</v>
      </c>
      <c r="C82" s="20"/>
      <c r="D82" s="79">
        <f t="shared" si="2"/>
        <v>7506</v>
      </c>
      <c r="E82" s="79">
        <f t="shared" si="3"/>
        <v>0</v>
      </c>
      <c r="F82" s="79">
        <f t="shared" si="3"/>
        <v>0</v>
      </c>
      <c r="G82" s="79">
        <f t="shared" si="3"/>
        <v>7506</v>
      </c>
    </row>
    <row r="83" spans="1:7" ht="18.75" customHeight="1" x14ac:dyDescent="0.25">
      <c r="A83" s="13" t="s">
        <v>106</v>
      </c>
      <c r="B83" s="230" t="s">
        <v>268</v>
      </c>
      <c r="C83" s="228"/>
      <c r="D83" s="228"/>
      <c r="E83" s="228"/>
      <c r="F83" s="228"/>
      <c r="G83" s="229"/>
    </row>
    <row r="84" spans="1:7" ht="15" customHeight="1" x14ac:dyDescent="0.25">
      <c r="A84" s="27" t="s">
        <v>107</v>
      </c>
      <c r="B84" s="135" t="s">
        <v>20</v>
      </c>
      <c r="C84" s="59" t="s">
        <v>57</v>
      </c>
      <c r="D84" s="29">
        <f t="shared" ref="D84:D115" si="4">E84+G84</f>
        <v>130323</v>
      </c>
      <c r="E84" s="136">
        <f>E85</f>
        <v>9089</v>
      </c>
      <c r="F84" s="136">
        <f>F85</f>
        <v>0</v>
      </c>
      <c r="G84" s="136">
        <f>G85</f>
        <v>121234</v>
      </c>
    </row>
    <row r="85" spans="1:7" s="26" customFormat="1" ht="15" customHeight="1" x14ac:dyDescent="0.2">
      <c r="A85" s="128"/>
      <c r="B85" s="123" t="s">
        <v>257</v>
      </c>
      <c r="C85" s="59" t="s">
        <v>57</v>
      </c>
      <c r="D85" s="64">
        <f t="shared" si="4"/>
        <v>130323</v>
      </c>
      <c r="E85" s="64">
        <v>9089</v>
      </c>
      <c r="F85" s="64"/>
      <c r="G85" s="64">
        <v>121234</v>
      </c>
    </row>
    <row r="86" spans="1:7" ht="15" customHeight="1" x14ac:dyDescent="0.25">
      <c r="A86" s="7" t="s">
        <v>108</v>
      </c>
      <c r="B86" s="21" t="s">
        <v>176</v>
      </c>
      <c r="C86" s="9" t="s">
        <v>57</v>
      </c>
      <c r="D86" s="10">
        <f t="shared" si="4"/>
        <v>245</v>
      </c>
      <c r="E86" s="10">
        <f>E87</f>
        <v>245</v>
      </c>
      <c r="F86" s="10">
        <f>F87</f>
        <v>0</v>
      </c>
      <c r="G86" s="10">
        <f>G87</f>
        <v>0</v>
      </c>
    </row>
    <row r="87" spans="1:7" s="26" customFormat="1" ht="15" customHeight="1" x14ac:dyDescent="0.2">
      <c r="A87" s="137"/>
      <c r="B87" s="129" t="s">
        <v>269</v>
      </c>
      <c r="C87" s="9" t="s">
        <v>57</v>
      </c>
      <c r="D87" s="75">
        <f t="shared" si="4"/>
        <v>245</v>
      </c>
      <c r="E87" s="75">
        <v>245</v>
      </c>
      <c r="F87" s="75"/>
      <c r="G87" s="75"/>
    </row>
    <row r="88" spans="1:7" ht="15" customHeight="1" x14ac:dyDescent="0.25">
      <c r="A88" s="7" t="s">
        <v>109</v>
      </c>
      <c r="B88" s="21" t="s">
        <v>184</v>
      </c>
      <c r="C88" s="9" t="s">
        <v>57</v>
      </c>
      <c r="D88" s="10">
        <f t="shared" si="4"/>
        <v>1456</v>
      </c>
      <c r="E88" s="10">
        <f>E89</f>
        <v>1456</v>
      </c>
      <c r="F88" s="10">
        <f>F89</f>
        <v>0</v>
      </c>
      <c r="G88" s="10">
        <f>G89</f>
        <v>0</v>
      </c>
    </row>
    <row r="89" spans="1:7" s="26" customFormat="1" ht="15" customHeight="1" x14ac:dyDescent="0.2">
      <c r="A89" s="137"/>
      <c r="B89" s="129" t="s">
        <v>269</v>
      </c>
      <c r="C89" s="9" t="s">
        <v>57</v>
      </c>
      <c r="D89" s="75">
        <f t="shared" si="4"/>
        <v>1456</v>
      </c>
      <c r="E89" s="75">
        <v>1456</v>
      </c>
      <c r="F89" s="75"/>
      <c r="G89" s="75"/>
    </row>
    <row r="90" spans="1:7" ht="15" customHeight="1" x14ac:dyDescent="0.25">
      <c r="A90" s="7" t="s">
        <v>110</v>
      </c>
      <c r="B90" s="21" t="s">
        <v>163</v>
      </c>
      <c r="C90" s="9" t="s">
        <v>57</v>
      </c>
      <c r="D90" s="10">
        <f t="shared" si="4"/>
        <v>1886</v>
      </c>
      <c r="E90" s="10">
        <f>E91</f>
        <v>1886</v>
      </c>
      <c r="F90" s="10">
        <f>F91</f>
        <v>0</v>
      </c>
      <c r="G90" s="10">
        <f>G91</f>
        <v>0</v>
      </c>
    </row>
    <row r="91" spans="1:7" s="26" customFormat="1" ht="15" customHeight="1" x14ac:dyDescent="0.2">
      <c r="A91" s="137"/>
      <c r="B91" s="129" t="s">
        <v>269</v>
      </c>
      <c r="C91" s="9" t="s">
        <v>57</v>
      </c>
      <c r="D91" s="75">
        <f t="shared" si="4"/>
        <v>1886</v>
      </c>
      <c r="E91" s="75">
        <v>1886</v>
      </c>
      <c r="F91" s="75"/>
      <c r="G91" s="75"/>
    </row>
    <row r="92" spans="1:7" ht="15" customHeight="1" x14ac:dyDescent="0.25">
      <c r="A92" s="7" t="s">
        <v>111</v>
      </c>
      <c r="B92" s="21" t="s">
        <v>46</v>
      </c>
      <c r="C92" s="9" t="s">
        <v>57</v>
      </c>
      <c r="D92" s="10">
        <f t="shared" si="4"/>
        <v>97</v>
      </c>
      <c r="E92" s="10">
        <f>E93</f>
        <v>97</v>
      </c>
      <c r="F92" s="10">
        <f>F93</f>
        <v>0</v>
      </c>
      <c r="G92" s="10">
        <f>G93</f>
        <v>0</v>
      </c>
    </row>
    <row r="93" spans="1:7" s="26" customFormat="1" ht="15" customHeight="1" x14ac:dyDescent="0.2">
      <c r="A93" s="137"/>
      <c r="B93" s="129" t="s">
        <v>269</v>
      </c>
      <c r="C93" s="9" t="s">
        <v>57</v>
      </c>
      <c r="D93" s="75">
        <f t="shared" si="4"/>
        <v>97</v>
      </c>
      <c r="E93" s="75">
        <v>97</v>
      </c>
      <c r="F93" s="75"/>
      <c r="G93" s="75"/>
    </row>
    <row r="94" spans="1:7" ht="15" customHeight="1" x14ac:dyDescent="0.25">
      <c r="A94" s="7" t="s">
        <v>112</v>
      </c>
      <c r="B94" s="21" t="s">
        <v>45</v>
      </c>
      <c r="C94" s="9" t="s">
        <v>57</v>
      </c>
      <c r="D94" s="10">
        <f t="shared" si="4"/>
        <v>886</v>
      </c>
      <c r="E94" s="10">
        <f>E95</f>
        <v>886</v>
      </c>
      <c r="F94" s="10">
        <f>F95</f>
        <v>0</v>
      </c>
      <c r="G94" s="10">
        <f>G95</f>
        <v>0</v>
      </c>
    </row>
    <row r="95" spans="1:7" s="26" customFormat="1" ht="15" customHeight="1" x14ac:dyDescent="0.2">
      <c r="A95" s="137"/>
      <c r="B95" s="129" t="s">
        <v>269</v>
      </c>
      <c r="C95" s="9" t="s">
        <v>57</v>
      </c>
      <c r="D95" s="75">
        <f t="shared" si="4"/>
        <v>886</v>
      </c>
      <c r="E95" s="75">
        <v>886</v>
      </c>
      <c r="F95" s="75"/>
      <c r="G95" s="75"/>
    </row>
    <row r="96" spans="1:7" ht="15" customHeight="1" x14ac:dyDescent="0.25">
      <c r="A96" s="7" t="s">
        <v>113</v>
      </c>
      <c r="B96" s="21" t="s">
        <v>167</v>
      </c>
      <c r="C96" s="9" t="s">
        <v>57</v>
      </c>
      <c r="D96" s="10">
        <f t="shared" si="4"/>
        <v>8799</v>
      </c>
      <c r="E96" s="10">
        <f>E97</f>
        <v>8799</v>
      </c>
      <c r="F96" s="10">
        <f>F97</f>
        <v>0</v>
      </c>
      <c r="G96" s="10">
        <f>G97</f>
        <v>0</v>
      </c>
    </row>
    <row r="97" spans="1:7" s="26" customFormat="1" ht="15" customHeight="1" x14ac:dyDescent="0.2">
      <c r="A97" s="137"/>
      <c r="B97" s="129" t="s">
        <v>269</v>
      </c>
      <c r="C97" s="9" t="s">
        <v>57</v>
      </c>
      <c r="D97" s="75">
        <f t="shared" si="4"/>
        <v>8799</v>
      </c>
      <c r="E97" s="75">
        <v>8799</v>
      </c>
      <c r="F97" s="75"/>
      <c r="G97" s="75"/>
    </row>
    <row r="98" spans="1:7" ht="15" customHeight="1" x14ac:dyDescent="0.25">
      <c r="A98" s="7" t="s">
        <v>114</v>
      </c>
      <c r="B98" s="21" t="s">
        <v>165</v>
      </c>
      <c r="C98" s="9" t="s">
        <v>57</v>
      </c>
      <c r="D98" s="10">
        <f t="shared" si="4"/>
        <v>572</v>
      </c>
      <c r="E98" s="10">
        <f>E99</f>
        <v>572</v>
      </c>
      <c r="F98" s="10">
        <f>F99</f>
        <v>0</v>
      </c>
      <c r="G98" s="10">
        <f>G99</f>
        <v>0</v>
      </c>
    </row>
    <row r="99" spans="1:7" s="26" customFormat="1" ht="15" customHeight="1" x14ac:dyDescent="0.2">
      <c r="A99" s="137"/>
      <c r="B99" s="129" t="s">
        <v>269</v>
      </c>
      <c r="C99" s="9" t="s">
        <v>57</v>
      </c>
      <c r="D99" s="75">
        <f t="shared" si="4"/>
        <v>572</v>
      </c>
      <c r="E99" s="75">
        <v>572</v>
      </c>
      <c r="F99" s="75"/>
      <c r="G99" s="75"/>
    </row>
    <row r="100" spans="1:7" ht="15" customHeight="1" x14ac:dyDescent="0.25">
      <c r="A100" s="7" t="s">
        <v>115</v>
      </c>
      <c r="B100" s="21" t="s">
        <v>52</v>
      </c>
      <c r="C100" s="9" t="s">
        <v>57</v>
      </c>
      <c r="D100" s="10">
        <f t="shared" si="4"/>
        <v>286</v>
      </c>
      <c r="E100" s="10">
        <f>E101</f>
        <v>286</v>
      </c>
      <c r="F100" s="10">
        <f>F101</f>
        <v>0</v>
      </c>
      <c r="G100" s="10">
        <f>G101</f>
        <v>0</v>
      </c>
    </row>
    <row r="101" spans="1:7" s="26" customFormat="1" ht="15" customHeight="1" x14ac:dyDescent="0.2">
      <c r="A101" s="137"/>
      <c r="B101" s="129" t="s">
        <v>269</v>
      </c>
      <c r="C101" s="9" t="s">
        <v>57</v>
      </c>
      <c r="D101" s="75">
        <f t="shared" si="4"/>
        <v>286</v>
      </c>
      <c r="E101" s="75">
        <v>286</v>
      </c>
      <c r="F101" s="75"/>
      <c r="G101" s="75"/>
    </row>
    <row r="102" spans="1:7" ht="15" customHeight="1" x14ac:dyDescent="0.25">
      <c r="A102" s="7" t="s">
        <v>116</v>
      </c>
      <c r="B102" s="21" t="s">
        <v>71</v>
      </c>
      <c r="C102" s="22" t="s">
        <v>57</v>
      </c>
      <c r="D102" s="10">
        <f t="shared" si="4"/>
        <v>751</v>
      </c>
      <c r="E102" s="10">
        <f>E103</f>
        <v>751</v>
      </c>
      <c r="F102" s="10">
        <f>F103</f>
        <v>0</v>
      </c>
      <c r="G102" s="10">
        <f>G103</f>
        <v>0</v>
      </c>
    </row>
    <row r="103" spans="1:7" s="26" customFormat="1" ht="15" customHeight="1" x14ac:dyDescent="0.2">
      <c r="A103" s="137"/>
      <c r="B103" s="74" t="s">
        <v>269</v>
      </c>
      <c r="C103" s="22" t="s">
        <v>57</v>
      </c>
      <c r="D103" s="75">
        <f t="shared" si="4"/>
        <v>751</v>
      </c>
      <c r="E103" s="75">
        <v>751</v>
      </c>
      <c r="F103" s="75"/>
      <c r="G103" s="75"/>
    </row>
    <row r="104" spans="1:7" ht="15" customHeight="1" x14ac:dyDescent="0.25">
      <c r="A104" s="7" t="s">
        <v>117</v>
      </c>
      <c r="B104" s="21" t="s">
        <v>44</v>
      </c>
      <c r="C104" s="22" t="s">
        <v>57</v>
      </c>
      <c r="D104" s="10">
        <f t="shared" si="4"/>
        <v>3776</v>
      </c>
      <c r="E104" s="10">
        <f>E105</f>
        <v>3776</v>
      </c>
      <c r="F104" s="10">
        <f>F105</f>
        <v>0</v>
      </c>
      <c r="G104" s="10">
        <f>G105</f>
        <v>0</v>
      </c>
    </row>
    <row r="105" spans="1:7" s="26" customFormat="1" ht="15" customHeight="1" x14ac:dyDescent="0.2">
      <c r="A105" s="137"/>
      <c r="B105" s="129" t="s">
        <v>269</v>
      </c>
      <c r="C105" s="9" t="s">
        <v>57</v>
      </c>
      <c r="D105" s="75">
        <f t="shared" si="4"/>
        <v>3776</v>
      </c>
      <c r="E105" s="75">
        <v>3776</v>
      </c>
      <c r="F105" s="75"/>
      <c r="G105" s="75"/>
    </row>
    <row r="106" spans="1:7" ht="15" customHeight="1" x14ac:dyDescent="0.25">
      <c r="A106" s="7" t="s">
        <v>170</v>
      </c>
      <c r="B106" s="24" t="s">
        <v>43</v>
      </c>
      <c r="C106" s="22" t="s">
        <v>57</v>
      </c>
      <c r="D106" s="10">
        <f t="shared" si="4"/>
        <v>1962</v>
      </c>
      <c r="E106" s="10">
        <f>E107</f>
        <v>1962</v>
      </c>
      <c r="F106" s="10">
        <f>F107</f>
        <v>0</v>
      </c>
      <c r="G106" s="10">
        <f>G107</f>
        <v>0</v>
      </c>
    </row>
    <row r="107" spans="1:7" s="26" customFormat="1" ht="15" customHeight="1" x14ac:dyDescent="0.2">
      <c r="A107" s="137"/>
      <c r="B107" s="129" t="s">
        <v>269</v>
      </c>
      <c r="C107" s="9" t="s">
        <v>57</v>
      </c>
      <c r="D107" s="75">
        <f t="shared" si="4"/>
        <v>1962</v>
      </c>
      <c r="E107" s="75">
        <v>1962</v>
      </c>
      <c r="F107" s="75"/>
      <c r="G107" s="75"/>
    </row>
    <row r="108" spans="1:7" ht="15" customHeight="1" x14ac:dyDescent="0.25">
      <c r="A108" s="7" t="s">
        <v>171</v>
      </c>
      <c r="B108" s="21" t="s">
        <v>177</v>
      </c>
      <c r="C108" s="22" t="s">
        <v>57</v>
      </c>
      <c r="D108" s="10">
        <f t="shared" si="4"/>
        <v>1752</v>
      </c>
      <c r="E108" s="10">
        <f>E109</f>
        <v>1752</v>
      </c>
      <c r="F108" s="10">
        <f>F109</f>
        <v>0</v>
      </c>
      <c r="G108" s="10">
        <f>G109</f>
        <v>0</v>
      </c>
    </row>
    <row r="109" spans="1:7" s="26" customFormat="1" ht="15" customHeight="1" x14ac:dyDescent="0.2">
      <c r="A109" s="138"/>
      <c r="B109" s="74" t="s">
        <v>269</v>
      </c>
      <c r="C109" s="59" t="s">
        <v>57</v>
      </c>
      <c r="D109" s="64">
        <f t="shared" si="4"/>
        <v>1752</v>
      </c>
      <c r="E109" s="64">
        <v>1752</v>
      </c>
      <c r="F109" s="64"/>
      <c r="G109" s="64"/>
    </row>
    <row r="110" spans="1:7" ht="15" customHeight="1" x14ac:dyDescent="0.25">
      <c r="A110" s="7" t="s">
        <v>118</v>
      </c>
      <c r="B110" s="21" t="s">
        <v>168</v>
      </c>
      <c r="C110" s="22" t="s">
        <v>57</v>
      </c>
      <c r="D110" s="10">
        <f t="shared" si="4"/>
        <v>6056</v>
      </c>
      <c r="E110" s="10">
        <f>E111</f>
        <v>6056</v>
      </c>
      <c r="F110" s="10">
        <f>F111</f>
        <v>0</v>
      </c>
      <c r="G110" s="10">
        <f>G111</f>
        <v>0</v>
      </c>
    </row>
    <row r="111" spans="1:7" s="26" customFormat="1" ht="15" customHeight="1" x14ac:dyDescent="0.2">
      <c r="A111" s="137"/>
      <c r="B111" s="129" t="s">
        <v>269</v>
      </c>
      <c r="C111" s="9" t="s">
        <v>57</v>
      </c>
      <c r="D111" s="75">
        <f t="shared" si="4"/>
        <v>6056</v>
      </c>
      <c r="E111" s="75">
        <v>6056</v>
      </c>
      <c r="F111" s="75"/>
      <c r="G111" s="75"/>
    </row>
    <row r="112" spans="1:7" ht="15" customHeight="1" x14ac:dyDescent="0.25">
      <c r="A112" s="7" t="s">
        <v>172</v>
      </c>
      <c r="B112" s="21" t="s">
        <v>36</v>
      </c>
      <c r="C112" s="22" t="s">
        <v>57</v>
      </c>
      <c r="D112" s="10">
        <f t="shared" si="4"/>
        <v>5845</v>
      </c>
      <c r="E112" s="10">
        <f>E113</f>
        <v>5845</v>
      </c>
      <c r="F112" s="10">
        <f>F113</f>
        <v>0</v>
      </c>
      <c r="G112" s="10">
        <f>G113</f>
        <v>0</v>
      </c>
    </row>
    <row r="113" spans="1:7" s="26" customFormat="1" ht="15" customHeight="1" x14ac:dyDescent="0.2">
      <c r="A113" s="137"/>
      <c r="B113" s="129" t="s">
        <v>269</v>
      </c>
      <c r="C113" s="9" t="s">
        <v>57</v>
      </c>
      <c r="D113" s="75">
        <f t="shared" si="4"/>
        <v>5845</v>
      </c>
      <c r="E113" s="75">
        <v>5845</v>
      </c>
      <c r="F113" s="75"/>
      <c r="G113" s="75"/>
    </row>
    <row r="114" spans="1:7" ht="15" customHeight="1" x14ac:dyDescent="0.25">
      <c r="A114" s="7" t="s">
        <v>173</v>
      </c>
      <c r="B114" s="21" t="s">
        <v>38</v>
      </c>
      <c r="C114" s="22" t="s">
        <v>57</v>
      </c>
      <c r="D114" s="10">
        <f t="shared" si="4"/>
        <v>1677</v>
      </c>
      <c r="E114" s="10">
        <f>E115</f>
        <v>1677</v>
      </c>
      <c r="F114" s="10">
        <f>F115</f>
        <v>0</v>
      </c>
      <c r="G114" s="10">
        <f>G115</f>
        <v>0</v>
      </c>
    </row>
    <row r="115" spans="1:7" s="26" customFormat="1" ht="15" customHeight="1" x14ac:dyDescent="0.2">
      <c r="A115" s="137"/>
      <c r="B115" s="129" t="s">
        <v>269</v>
      </c>
      <c r="C115" s="9" t="s">
        <v>57</v>
      </c>
      <c r="D115" s="75">
        <f t="shared" si="4"/>
        <v>1677</v>
      </c>
      <c r="E115" s="75">
        <v>1677</v>
      </c>
      <c r="F115" s="75"/>
      <c r="G115" s="75"/>
    </row>
    <row r="116" spans="1:7" ht="15" customHeight="1" x14ac:dyDescent="0.25">
      <c r="A116" s="7" t="s">
        <v>119</v>
      </c>
      <c r="B116" s="21" t="s">
        <v>40</v>
      </c>
      <c r="C116" s="22" t="s">
        <v>57</v>
      </c>
      <c r="D116" s="10">
        <f t="shared" ref="D116:D140" si="5">E116+G116</f>
        <v>5878</v>
      </c>
      <c r="E116" s="10">
        <f>E117</f>
        <v>5878</v>
      </c>
      <c r="F116" s="10">
        <f>F117</f>
        <v>0</v>
      </c>
      <c r="G116" s="10">
        <f>G117</f>
        <v>0</v>
      </c>
    </row>
    <row r="117" spans="1:7" s="26" customFormat="1" ht="15" customHeight="1" x14ac:dyDescent="0.2">
      <c r="A117" s="137"/>
      <c r="B117" s="129" t="s">
        <v>269</v>
      </c>
      <c r="C117" s="9" t="s">
        <v>57</v>
      </c>
      <c r="D117" s="75">
        <f t="shared" si="5"/>
        <v>5878</v>
      </c>
      <c r="E117" s="75">
        <v>5878</v>
      </c>
      <c r="F117" s="75"/>
      <c r="G117" s="75"/>
    </row>
    <row r="118" spans="1:7" ht="15" customHeight="1" x14ac:dyDescent="0.25">
      <c r="A118" s="7" t="s">
        <v>120</v>
      </c>
      <c r="B118" s="21" t="s">
        <v>39</v>
      </c>
      <c r="C118" s="22" t="s">
        <v>57</v>
      </c>
      <c r="D118" s="10">
        <f t="shared" si="5"/>
        <v>4476</v>
      </c>
      <c r="E118" s="10">
        <f>E119</f>
        <v>4476</v>
      </c>
      <c r="F118" s="10">
        <f>F119</f>
        <v>0</v>
      </c>
      <c r="G118" s="10">
        <f>G119</f>
        <v>0</v>
      </c>
    </row>
    <row r="119" spans="1:7" s="26" customFormat="1" ht="15" customHeight="1" x14ac:dyDescent="0.2">
      <c r="A119" s="137"/>
      <c r="B119" s="129" t="s">
        <v>269</v>
      </c>
      <c r="C119" s="9" t="s">
        <v>57</v>
      </c>
      <c r="D119" s="75">
        <f t="shared" si="5"/>
        <v>4476</v>
      </c>
      <c r="E119" s="75">
        <v>4476</v>
      </c>
      <c r="F119" s="75"/>
      <c r="G119" s="75"/>
    </row>
    <row r="120" spans="1:7" ht="15" customHeight="1" x14ac:dyDescent="0.25">
      <c r="A120" s="7" t="s">
        <v>121</v>
      </c>
      <c r="B120" s="18" t="s">
        <v>37</v>
      </c>
      <c r="C120" s="9" t="s">
        <v>57</v>
      </c>
      <c r="D120" s="10">
        <f t="shared" si="5"/>
        <v>5510</v>
      </c>
      <c r="E120" s="10">
        <f>E121</f>
        <v>5510</v>
      </c>
      <c r="F120" s="10">
        <f>F121</f>
        <v>0</v>
      </c>
      <c r="G120" s="10">
        <f>G121</f>
        <v>0</v>
      </c>
    </row>
    <row r="121" spans="1:7" s="26" customFormat="1" ht="15" customHeight="1" x14ac:dyDescent="0.2">
      <c r="A121" s="137"/>
      <c r="B121" s="129" t="s">
        <v>269</v>
      </c>
      <c r="C121" s="9" t="s">
        <v>57</v>
      </c>
      <c r="D121" s="75">
        <f t="shared" si="5"/>
        <v>5510</v>
      </c>
      <c r="E121" s="75">
        <v>5510</v>
      </c>
      <c r="F121" s="75"/>
      <c r="G121" s="75"/>
    </row>
    <row r="122" spans="1:7" ht="15" customHeight="1" x14ac:dyDescent="0.25">
      <c r="A122" s="7" t="s">
        <v>122</v>
      </c>
      <c r="B122" s="25" t="s">
        <v>41</v>
      </c>
      <c r="C122" s="9" t="s">
        <v>57</v>
      </c>
      <c r="D122" s="10">
        <f t="shared" si="5"/>
        <v>335</v>
      </c>
      <c r="E122" s="10">
        <f>E123</f>
        <v>335</v>
      </c>
      <c r="F122" s="10">
        <f>F123</f>
        <v>0</v>
      </c>
      <c r="G122" s="10">
        <f>G123</f>
        <v>0</v>
      </c>
    </row>
    <row r="123" spans="1:7" s="26" customFormat="1" ht="15" customHeight="1" x14ac:dyDescent="0.2">
      <c r="A123" s="137"/>
      <c r="B123" s="129" t="s">
        <v>269</v>
      </c>
      <c r="C123" s="9" t="s">
        <v>57</v>
      </c>
      <c r="D123" s="75">
        <f t="shared" si="5"/>
        <v>335</v>
      </c>
      <c r="E123" s="75">
        <v>335</v>
      </c>
      <c r="F123" s="75"/>
      <c r="G123" s="75"/>
    </row>
    <row r="124" spans="1:7" ht="15" customHeight="1" x14ac:dyDescent="0.25">
      <c r="A124" s="7" t="s">
        <v>123</v>
      </c>
      <c r="B124" s="25" t="s">
        <v>42</v>
      </c>
      <c r="C124" s="9" t="s">
        <v>57</v>
      </c>
      <c r="D124" s="10">
        <f t="shared" si="5"/>
        <v>1629</v>
      </c>
      <c r="E124" s="10">
        <f>E125</f>
        <v>1629</v>
      </c>
      <c r="F124" s="10">
        <f>F125</f>
        <v>0</v>
      </c>
      <c r="G124" s="10">
        <f>G125</f>
        <v>0</v>
      </c>
    </row>
    <row r="125" spans="1:7" s="26" customFormat="1" ht="15" customHeight="1" x14ac:dyDescent="0.2">
      <c r="A125" s="137"/>
      <c r="B125" s="129" t="s">
        <v>269</v>
      </c>
      <c r="C125" s="9" t="s">
        <v>57</v>
      </c>
      <c r="D125" s="75">
        <f t="shared" si="5"/>
        <v>1629</v>
      </c>
      <c r="E125" s="75">
        <v>1629</v>
      </c>
      <c r="F125" s="75"/>
      <c r="G125" s="75"/>
    </row>
    <row r="126" spans="1:7" ht="15" customHeight="1" x14ac:dyDescent="0.25">
      <c r="A126" s="7" t="s">
        <v>183</v>
      </c>
      <c r="B126" s="18" t="s">
        <v>55</v>
      </c>
      <c r="C126" s="9" t="s">
        <v>57</v>
      </c>
      <c r="D126" s="10">
        <f t="shared" si="5"/>
        <v>360</v>
      </c>
      <c r="E126" s="10">
        <f>E127</f>
        <v>360</v>
      </c>
      <c r="F126" s="10">
        <f>F127</f>
        <v>275</v>
      </c>
      <c r="G126" s="10">
        <f>G127</f>
        <v>0</v>
      </c>
    </row>
    <row r="127" spans="1:7" s="26" customFormat="1" ht="15" customHeight="1" x14ac:dyDescent="0.2">
      <c r="A127" s="137"/>
      <c r="B127" s="129" t="s">
        <v>269</v>
      </c>
      <c r="C127" s="9" t="s">
        <v>57</v>
      </c>
      <c r="D127" s="75">
        <f t="shared" si="5"/>
        <v>360</v>
      </c>
      <c r="E127" s="75">
        <v>360</v>
      </c>
      <c r="F127" s="75">
        <v>275</v>
      </c>
      <c r="G127" s="75"/>
    </row>
    <row r="128" spans="1:7" ht="15" customHeight="1" x14ac:dyDescent="0.25">
      <c r="A128" s="7" t="s">
        <v>124</v>
      </c>
      <c r="B128" s="18" t="s">
        <v>54</v>
      </c>
      <c r="C128" s="9" t="s">
        <v>57</v>
      </c>
      <c r="D128" s="10">
        <f t="shared" si="5"/>
        <v>10912</v>
      </c>
      <c r="E128" s="10">
        <f>E129</f>
        <v>10912</v>
      </c>
      <c r="F128" s="10">
        <f>F129</f>
        <v>8185</v>
      </c>
      <c r="G128" s="10">
        <f>G129</f>
        <v>0</v>
      </c>
    </row>
    <row r="129" spans="1:7" s="26" customFormat="1" ht="15" customHeight="1" x14ac:dyDescent="0.2">
      <c r="A129" s="137"/>
      <c r="B129" s="129" t="s">
        <v>269</v>
      </c>
      <c r="C129" s="9" t="s">
        <v>57</v>
      </c>
      <c r="D129" s="75">
        <f t="shared" si="5"/>
        <v>10912</v>
      </c>
      <c r="E129" s="75">
        <v>10912</v>
      </c>
      <c r="F129" s="75">
        <v>8185</v>
      </c>
      <c r="G129" s="75"/>
    </row>
    <row r="130" spans="1:7" ht="15" customHeight="1" x14ac:dyDescent="0.25">
      <c r="A130" s="7" t="s">
        <v>125</v>
      </c>
      <c r="B130" s="18" t="s">
        <v>73</v>
      </c>
      <c r="C130" s="9" t="s">
        <v>57</v>
      </c>
      <c r="D130" s="10">
        <f t="shared" si="5"/>
        <v>714</v>
      </c>
      <c r="E130" s="10">
        <f>E131</f>
        <v>714</v>
      </c>
      <c r="F130" s="10">
        <f>F131</f>
        <v>384</v>
      </c>
      <c r="G130" s="10">
        <f>G131</f>
        <v>0</v>
      </c>
    </row>
    <row r="131" spans="1:7" s="26" customFormat="1" ht="15" customHeight="1" x14ac:dyDescent="0.2">
      <c r="A131" s="137"/>
      <c r="B131" s="129" t="s">
        <v>269</v>
      </c>
      <c r="C131" s="9" t="s">
        <v>57</v>
      </c>
      <c r="D131" s="75">
        <f t="shared" si="5"/>
        <v>714</v>
      </c>
      <c r="E131" s="75">
        <v>714</v>
      </c>
      <c r="F131" s="75">
        <v>384</v>
      </c>
      <c r="G131" s="75"/>
    </row>
    <row r="132" spans="1:7" ht="15" customHeight="1" x14ac:dyDescent="0.25">
      <c r="A132" s="7" t="s">
        <v>126</v>
      </c>
      <c r="B132" s="18" t="s">
        <v>56</v>
      </c>
      <c r="C132" s="9" t="s">
        <v>57</v>
      </c>
      <c r="D132" s="10">
        <f t="shared" si="5"/>
        <v>3640</v>
      </c>
      <c r="E132" s="10">
        <f>E133</f>
        <v>3640</v>
      </c>
      <c r="F132" s="10">
        <f>F133</f>
        <v>0</v>
      </c>
      <c r="G132" s="10">
        <f>G133</f>
        <v>0</v>
      </c>
    </row>
    <row r="133" spans="1:7" s="26" customFormat="1" ht="15" customHeight="1" x14ac:dyDescent="0.2">
      <c r="A133" s="137"/>
      <c r="B133" s="129" t="s">
        <v>269</v>
      </c>
      <c r="C133" s="9" t="s">
        <v>57</v>
      </c>
      <c r="D133" s="75">
        <f t="shared" si="5"/>
        <v>3640</v>
      </c>
      <c r="E133" s="75">
        <v>3640</v>
      </c>
      <c r="F133" s="75"/>
      <c r="G133" s="75"/>
    </row>
    <row r="134" spans="1:7" ht="15" customHeight="1" x14ac:dyDescent="0.25">
      <c r="A134" s="7" t="s">
        <v>127</v>
      </c>
      <c r="B134" s="18" t="s">
        <v>185</v>
      </c>
      <c r="C134" s="9" t="s">
        <v>57</v>
      </c>
      <c r="D134" s="10">
        <f t="shared" si="5"/>
        <v>1039</v>
      </c>
      <c r="E134" s="10">
        <f>E135</f>
        <v>1039</v>
      </c>
      <c r="F134" s="10">
        <f>F135</f>
        <v>0</v>
      </c>
      <c r="G134" s="10">
        <f>G135</f>
        <v>0</v>
      </c>
    </row>
    <row r="135" spans="1:7" s="26" customFormat="1" ht="15" customHeight="1" x14ac:dyDescent="0.2">
      <c r="A135" s="137"/>
      <c r="B135" s="129" t="s">
        <v>269</v>
      </c>
      <c r="C135" s="9" t="s">
        <v>57</v>
      </c>
      <c r="D135" s="75">
        <f t="shared" si="5"/>
        <v>1039</v>
      </c>
      <c r="E135" s="75">
        <v>1039</v>
      </c>
      <c r="F135" s="75"/>
      <c r="G135" s="75"/>
    </row>
    <row r="136" spans="1:7" s="26" customFormat="1" ht="15" hidden="1" customHeight="1" x14ac:dyDescent="0.25">
      <c r="A136" s="139"/>
      <c r="B136" s="140" t="s">
        <v>26</v>
      </c>
      <c r="C136" s="141" t="s">
        <v>57</v>
      </c>
      <c r="D136" s="142">
        <f t="shared" si="5"/>
        <v>0</v>
      </c>
      <c r="E136" s="143">
        <f>E137</f>
        <v>0</v>
      </c>
      <c r="F136" s="143">
        <f>F137</f>
        <v>0</v>
      </c>
      <c r="G136" s="143">
        <f>G137</f>
        <v>0</v>
      </c>
    </row>
    <row r="137" spans="1:7" s="26" customFormat="1" ht="15" hidden="1" customHeight="1" x14ac:dyDescent="0.25">
      <c r="A137" s="144"/>
      <c r="B137" s="145" t="s">
        <v>270</v>
      </c>
      <c r="C137" s="141" t="s">
        <v>57</v>
      </c>
      <c r="D137" s="142">
        <f t="shared" si="5"/>
        <v>0</v>
      </c>
      <c r="E137" s="143"/>
      <c r="F137" s="143"/>
      <c r="G137" s="143"/>
    </row>
    <row r="138" spans="1:7" ht="15" customHeight="1" x14ac:dyDescent="0.25">
      <c r="A138" s="67" t="s">
        <v>128</v>
      </c>
      <c r="B138" s="192" t="s">
        <v>271</v>
      </c>
      <c r="C138" s="17"/>
      <c r="D138" s="1">
        <f t="shared" si="5"/>
        <v>200862</v>
      </c>
      <c r="E138" s="1">
        <f>E139+E140</f>
        <v>79628</v>
      </c>
      <c r="F138" s="1">
        <f>F139+F140</f>
        <v>8844</v>
      </c>
      <c r="G138" s="1">
        <f>G139+G140</f>
        <v>121234</v>
      </c>
    </row>
    <row r="139" spans="1:7" s="26" customFormat="1" ht="15" customHeight="1" x14ac:dyDescent="0.2">
      <c r="A139" s="187"/>
      <c r="B139" s="189" t="s">
        <v>257</v>
      </c>
      <c r="C139" s="17"/>
      <c r="D139" s="79">
        <f t="shared" si="5"/>
        <v>130323</v>
      </c>
      <c r="E139" s="79">
        <f>E85</f>
        <v>9089</v>
      </c>
      <c r="F139" s="79">
        <f>F85</f>
        <v>0</v>
      </c>
      <c r="G139" s="79">
        <f>G85</f>
        <v>121234</v>
      </c>
    </row>
    <row r="140" spans="1:7" s="26" customFormat="1" ht="15" customHeight="1" x14ac:dyDescent="0.2">
      <c r="A140" s="185"/>
      <c r="B140" s="195" t="s">
        <v>262</v>
      </c>
      <c r="C140" s="17"/>
      <c r="D140" s="79">
        <f t="shared" si="5"/>
        <v>70539</v>
      </c>
      <c r="E140" s="79">
        <f>E87+E89+E91+E93+E95+E97+E99+E101+E103+E105+E107+E109+E111+E113+E115+E117+E119+E121+E123+E125+E127+E129+E131+E133+E135</f>
        <v>70539</v>
      </c>
      <c r="F140" s="79">
        <f>F87+F89+F91+F95+F97+F99+F101+F103+F105+F107+F109+F111+F113+F115+F117+F119+F121+F123+F125+F127+F129+F131+F133+F135</f>
        <v>8844</v>
      </c>
      <c r="G140" s="79">
        <f>G87+G89+G91+G95+G97+G99+G101+G103+G105+G107+G109+G111+G113+G115+G117+G119+G121+G123+G125+G127+G129+G131+G133+G135</f>
        <v>0</v>
      </c>
    </row>
    <row r="141" spans="1:7" ht="18.75" customHeight="1" x14ac:dyDescent="0.25">
      <c r="A141" s="13" t="s">
        <v>179</v>
      </c>
      <c r="B141" s="218" t="s">
        <v>272</v>
      </c>
      <c r="C141" s="219"/>
      <c r="D141" s="219"/>
      <c r="E141" s="219"/>
      <c r="F141" s="219"/>
      <c r="G141" s="219"/>
    </row>
    <row r="142" spans="1:7" ht="15" customHeight="1" x14ac:dyDescent="0.25">
      <c r="A142" s="7" t="s">
        <v>129</v>
      </c>
      <c r="B142" s="55" t="s">
        <v>20</v>
      </c>
      <c r="C142" s="59"/>
      <c r="D142" s="10">
        <f t="shared" ref="D142:D148" si="6">E142+G142</f>
        <v>81951</v>
      </c>
      <c r="E142" s="33">
        <f>E143+E145</f>
        <v>67471</v>
      </c>
      <c r="F142" s="33">
        <f>F143+F145</f>
        <v>0</v>
      </c>
      <c r="G142" s="33">
        <f>G143+G145</f>
        <v>14480</v>
      </c>
    </row>
    <row r="143" spans="1:7" ht="15" customHeight="1" x14ac:dyDescent="0.25">
      <c r="A143" s="13"/>
      <c r="B143" s="56"/>
      <c r="C143" s="59" t="s">
        <v>25</v>
      </c>
      <c r="D143" s="10">
        <f t="shared" si="6"/>
        <v>67471</v>
      </c>
      <c r="E143" s="33">
        <f>E144</f>
        <v>67471</v>
      </c>
      <c r="F143" s="33">
        <f>F144</f>
        <v>0</v>
      </c>
      <c r="G143" s="33">
        <f>G144</f>
        <v>0</v>
      </c>
    </row>
    <row r="144" spans="1:7" s="26" customFormat="1" ht="15" customHeight="1" x14ac:dyDescent="0.2">
      <c r="A144" s="128"/>
      <c r="B144" s="123" t="s">
        <v>257</v>
      </c>
      <c r="C144" s="59" t="s">
        <v>25</v>
      </c>
      <c r="D144" s="75">
        <f t="shared" si="6"/>
        <v>67471</v>
      </c>
      <c r="E144" s="146">
        <v>67471</v>
      </c>
      <c r="F144" s="64"/>
      <c r="G144" s="64"/>
    </row>
    <row r="145" spans="1:7" ht="15" customHeight="1" x14ac:dyDescent="0.25">
      <c r="A145" s="13"/>
      <c r="B145" s="56"/>
      <c r="C145" s="28" t="s">
        <v>32</v>
      </c>
      <c r="D145" s="10">
        <f t="shared" si="6"/>
        <v>14480</v>
      </c>
      <c r="E145" s="10">
        <f>E146</f>
        <v>0</v>
      </c>
      <c r="F145" s="10">
        <f>F146</f>
        <v>0</v>
      </c>
      <c r="G145" s="10">
        <f>G146</f>
        <v>14480</v>
      </c>
    </row>
    <row r="146" spans="1:7" s="26" customFormat="1" ht="15" customHeight="1" x14ac:dyDescent="0.25">
      <c r="A146" s="128"/>
      <c r="B146" s="123" t="s">
        <v>257</v>
      </c>
      <c r="C146" s="98" t="s">
        <v>32</v>
      </c>
      <c r="D146" s="21">
        <f t="shared" si="6"/>
        <v>14480</v>
      </c>
      <c r="E146" s="194"/>
      <c r="F146" s="194"/>
      <c r="G146" s="194">
        <v>14480</v>
      </c>
    </row>
    <row r="147" spans="1:7" ht="15" customHeight="1" x14ac:dyDescent="0.25">
      <c r="A147" s="67" t="s">
        <v>130</v>
      </c>
      <c r="B147" s="192" t="s">
        <v>273</v>
      </c>
      <c r="C147" s="17"/>
      <c r="D147" s="1">
        <f t="shared" si="6"/>
        <v>81951</v>
      </c>
      <c r="E147" s="1">
        <f>E148</f>
        <v>67471</v>
      </c>
      <c r="F147" s="1">
        <f>F148</f>
        <v>0</v>
      </c>
      <c r="G147" s="1">
        <f>G148</f>
        <v>14480</v>
      </c>
    </row>
    <row r="148" spans="1:7" s="26" customFormat="1" ht="15" customHeight="1" x14ac:dyDescent="0.2">
      <c r="A148" s="185"/>
      <c r="B148" s="193" t="s">
        <v>257</v>
      </c>
      <c r="C148" s="17"/>
      <c r="D148" s="79">
        <f t="shared" si="6"/>
        <v>81951</v>
      </c>
      <c r="E148" s="79">
        <f>E144+E146</f>
        <v>67471</v>
      </c>
      <c r="F148" s="79">
        <f>F144+F146</f>
        <v>0</v>
      </c>
      <c r="G148" s="79">
        <f>G144+G146</f>
        <v>14480</v>
      </c>
    </row>
    <row r="149" spans="1:7" ht="18.75" customHeight="1" x14ac:dyDescent="0.25">
      <c r="A149" s="13" t="s">
        <v>131</v>
      </c>
      <c r="B149" s="218" t="s">
        <v>74</v>
      </c>
      <c r="C149" s="219"/>
      <c r="D149" s="219"/>
      <c r="E149" s="219"/>
      <c r="F149" s="219"/>
      <c r="G149" s="219"/>
    </row>
    <row r="150" spans="1:7" ht="15" customHeight="1" x14ac:dyDescent="0.25">
      <c r="A150" s="27" t="s">
        <v>132</v>
      </c>
      <c r="B150" s="135" t="s">
        <v>20</v>
      </c>
      <c r="C150" s="28" t="s">
        <v>32</v>
      </c>
      <c r="D150" s="29">
        <f t="shared" ref="D150:D180" si="7">E150+G150</f>
        <v>34895</v>
      </c>
      <c r="E150" s="136">
        <f>E151</f>
        <v>0</v>
      </c>
      <c r="F150" s="136">
        <f>F151</f>
        <v>0</v>
      </c>
      <c r="G150" s="136">
        <f>G151</f>
        <v>34895</v>
      </c>
    </row>
    <row r="151" spans="1:7" s="26" customFormat="1" ht="15" customHeight="1" x14ac:dyDescent="0.2">
      <c r="A151" s="128"/>
      <c r="B151" s="123" t="s">
        <v>257</v>
      </c>
      <c r="C151" s="28" t="s">
        <v>32</v>
      </c>
      <c r="D151" s="64">
        <f t="shared" si="7"/>
        <v>34895</v>
      </c>
      <c r="E151" s="64"/>
      <c r="F151" s="64"/>
      <c r="G151" s="64">
        <v>34895</v>
      </c>
    </row>
    <row r="152" spans="1:7" ht="15" customHeight="1" x14ac:dyDescent="0.25">
      <c r="A152" s="27" t="s">
        <v>133</v>
      </c>
      <c r="B152" s="21" t="s">
        <v>10</v>
      </c>
      <c r="C152" s="28" t="s">
        <v>32</v>
      </c>
      <c r="D152" s="10">
        <f t="shared" si="7"/>
        <v>349</v>
      </c>
      <c r="E152" s="29">
        <f>E153</f>
        <v>0</v>
      </c>
      <c r="F152" s="29">
        <f>F153</f>
        <v>0</v>
      </c>
      <c r="G152" s="29">
        <f>G153</f>
        <v>349</v>
      </c>
    </row>
    <row r="153" spans="1:7" s="26" customFormat="1" ht="15" customHeight="1" x14ac:dyDescent="0.25">
      <c r="A153" s="57"/>
      <c r="B153" s="147" t="s">
        <v>269</v>
      </c>
      <c r="C153" s="28" t="s">
        <v>32</v>
      </c>
      <c r="D153" s="75">
        <f t="shared" si="7"/>
        <v>349</v>
      </c>
      <c r="E153" s="64"/>
      <c r="F153" s="64"/>
      <c r="G153" s="64">
        <v>349</v>
      </c>
    </row>
    <row r="154" spans="1:7" ht="15" customHeight="1" x14ac:dyDescent="0.25">
      <c r="A154" s="27" t="s">
        <v>134</v>
      </c>
      <c r="B154" s="21" t="s">
        <v>15</v>
      </c>
      <c r="C154" s="28" t="s">
        <v>32</v>
      </c>
      <c r="D154" s="10">
        <f t="shared" si="7"/>
        <v>191</v>
      </c>
      <c r="E154" s="29">
        <f>E155</f>
        <v>191</v>
      </c>
      <c r="F154" s="29">
        <f>F155</f>
        <v>0</v>
      </c>
      <c r="G154" s="29">
        <f>G155</f>
        <v>0</v>
      </c>
    </row>
    <row r="155" spans="1:7" s="26" customFormat="1" ht="15" customHeight="1" x14ac:dyDescent="0.25">
      <c r="A155" s="57"/>
      <c r="B155" s="147" t="s">
        <v>269</v>
      </c>
      <c r="C155" s="28" t="s">
        <v>32</v>
      </c>
      <c r="D155" s="75">
        <f t="shared" si="7"/>
        <v>191</v>
      </c>
      <c r="E155" s="64">
        <v>191</v>
      </c>
      <c r="F155" s="64"/>
      <c r="G155" s="64"/>
    </row>
    <row r="156" spans="1:7" ht="15" customHeight="1" x14ac:dyDescent="0.25">
      <c r="A156" s="27" t="s">
        <v>135</v>
      </c>
      <c r="B156" s="21" t="s">
        <v>27</v>
      </c>
      <c r="C156" s="28" t="s">
        <v>32</v>
      </c>
      <c r="D156" s="10">
        <f t="shared" si="7"/>
        <v>1378</v>
      </c>
      <c r="E156" s="29">
        <f>E157</f>
        <v>1378</v>
      </c>
      <c r="F156" s="29">
        <f>F157</f>
        <v>0</v>
      </c>
      <c r="G156" s="29">
        <f>G157</f>
        <v>0</v>
      </c>
    </row>
    <row r="157" spans="1:7" s="26" customFormat="1" ht="15" customHeight="1" x14ac:dyDescent="0.25">
      <c r="A157" s="57"/>
      <c r="B157" s="147" t="s">
        <v>269</v>
      </c>
      <c r="C157" s="28" t="s">
        <v>32</v>
      </c>
      <c r="D157" s="75">
        <f t="shared" si="7"/>
        <v>1378</v>
      </c>
      <c r="E157" s="64">
        <v>1378</v>
      </c>
      <c r="F157" s="64"/>
      <c r="G157" s="64"/>
    </row>
    <row r="158" spans="1:7" ht="15" customHeight="1" x14ac:dyDescent="0.25">
      <c r="A158" s="27" t="s">
        <v>136</v>
      </c>
      <c r="B158" s="21" t="s">
        <v>178</v>
      </c>
      <c r="C158" s="28" t="s">
        <v>32</v>
      </c>
      <c r="D158" s="10">
        <f t="shared" si="7"/>
        <v>269</v>
      </c>
      <c r="E158" s="29">
        <f>E159</f>
        <v>269</v>
      </c>
      <c r="F158" s="29">
        <f>F159</f>
        <v>0</v>
      </c>
      <c r="G158" s="29">
        <f>G159</f>
        <v>0</v>
      </c>
    </row>
    <row r="159" spans="1:7" s="26" customFormat="1" ht="15" customHeight="1" x14ac:dyDescent="0.25">
      <c r="A159" s="57"/>
      <c r="B159" s="147" t="s">
        <v>269</v>
      </c>
      <c r="C159" s="28" t="s">
        <v>32</v>
      </c>
      <c r="D159" s="75">
        <f t="shared" si="7"/>
        <v>269</v>
      </c>
      <c r="E159" s="64">
        <v>269</v>
      </c>
      <c r="F159" s="64"/>
      <c r="G159" s="64"/>
    </row>
    <row r="160" spans="1:7" ht="15" customHeight="1" x14ac:dyDescent="0.25">
      <c r="A160" s="27" t="s">
        <v>137</v>
      </c>
      <c r="B160" s="21" t="s">
        <v>64</v>
      </c>
      <c r="C160" s="28" t="s">
        <v>32</v>
      </c>
      <c r="D160" s="10">
        <f t="shared" si="7"/>
        <v>217</v>
      </c>
      <c r="E160" s="29">
        <f>E161</f>
        <v>217</v>
      </c>
      <c r="F160" s="29">
        <f>F161</f>
        <v>0</v>
      </c>
      <c r="G160" s="29">
        <f>G161</f>
        <v>0</v>
      </c>
    </row>
    <row r="161" spans="1:7" s="26" customFormat="1" ht="15" customHeight="1" x14ac:dyDescent="0.25">
      <c r="A161" s="57"/>
      <c r="B161" s="147" t="s">
        <v>269</v>
      </c>
      <c r="C161" s="28" t="s">
        <v>32</v>
      </c>
      <c r="D161" s="75">
        <f t="shared" si="7"/>
        <v>217</v>
      </c>
      <c r="E161" s="64">
        <v>217</v>
      </c>
      <c r="F161" s="64"/>
      <c r="G161" s="64"/>
    </row>
    <row r="162" spans="1:7" ht="15" customHeight="1" x14ac:dyDescent="0.25">
      <c r="A162" s="27" t="s">
        <v>138</v>
      </c>
      <c r="B162" s="21" t="s">
        <v>65</v>
      </c>
      <c r="C162" s="28" t="s">
        <v>32</v>
      </c>
      <c r="D162" s="10">
        <f t="shared" si="7"/>
        <v>287</v>
      </c>
      <c r="E162" s="29">
        <f>E163</f>
        <v>287</v>
      </c>
      <c r="F162" s="29">
        <f>F163</f>
        <v>0</v>
      </c>
      <c r="G162" s="29">
        <f>G163</f>
        <v>0</v>
      </c>
    </row>
    <row r="163" spans="1:7" s="26" customFormat="1" ht="15" customHeight="1" x14ac:dyDescent="0.25">
      <c r="A163" s="57"/>
      <c r="B163" s="147" t="s">
        <v>269</v>
      </c>
      <c r="C163" s="28" t="s">
        <v>32</v>
      </c>
      <c r="D163" s="75">
        <f t="shared" si="7"/>
        <v>287</v>
      </c>
      <c r="E163" s="64">
        <v>287</v>
      </c>
      <c r="F163" s="64"/>
      <c r="G163" s="64"/>
    </row>
    <row r="164" spans="1:7" ht="15" customHeight="1" x14ac:dyDescent="0.25">
      <c r="A164" s="27" t="s">
        <v>139</v>
      </c>
      <c r="B164" s="21" t="s">
        <v>28</v>
      </c>
      <c r="C164" s="28" t="s">
        <v>32</v>
      </c>
      <c r="D164" s="10">
        <f t="shared" si="7"/>
        <v>212</v>
      </c>
      <c r="E164" s="29">
        <f>E165</f>
        <v>212</v>
      </c>
      <c r="F164" s="29">
        <f>F165</f>
        <v>0</v>
      </c>
      <c r="G164" s="29">
        <f>G165</f>
        <v>0</v>
      </c>
    </row>
    <row r="165" spans="1:7" s="26" customFormat="1" ht="15" customHeight="1" x14ac:dyDescent="0.25">
      <c r="A165" s="57"/>
      <c r="B165" s="147" t="s">
        <v>269</v>
      </c>
      <c r="C165" s="28" t="s">
        <v>32</v>
      </c>
      <c r="D165" s="75">
        <f t="shared" si="7"/>
        <v>212</v>
      </c>
      <c r="E165" s="64">
        <v>212</v>
      </c>
      <c r="F165" s="64"/>
      <c r="G165" s="64"/>
    </row>
    <row r="166" spans="1:7" ht="15" customHeight="1" x14ac:dyDescent="0.25">
      <c r="A166" s="27" t="s">
        <v>140</v>
      </c>
      <c r="B166" s="21" t="s">
        <v>29</v>
      </c>
      <c r="C166" s="28" t="s">
        <v>32</v>
      </c>
      <c r="D166" s="10">
        <f t="shared" si="7"/>
        <v>202</v>
      </c>
      <c r="E166" s="29">
        <f>E167</f>
        <v>202</v>
      </c>
      <c r="F166" s="29">
        <f>F167</f>
        <v>0</v>
      </c>
      <c r="G166" s="29">
        <f>G167</f>
        <v>0</v>
      </c>
    </row>
    <row r="167" spans="1:7" s="26" customFormat="1" ht="15" customHeight="1" x14ac:dyDescent="0.25">
      <c r="A167" s="57"/>
      <c r="B167" s="147" t="s">
        <v>269</v>
      </c>
      <c r="C167" s="28" t="s">
        <v>32</v>
      </c>
      <c r="D167" s="75">
        <f t="shared" si="7"/>
        <v>202</v>
      </c>
      <c r="E167" s="64">
        <v>202</v>
      </c>
      <c r="F167" s="64"/>
      <c r="G167" s="64"/>
    </row>
    <row r="168" spans="1:7" ht="15" customHeight="1" x14ac:dyDescent="0.25">
      <c r="A168" s="27" t="s">
        <v>180</v>
      </c>
      <c r="B168" s="21" t="s">
        <v>75</v>
      </c>
      <c r="C168" s="28" t="s">
        <v>32</v>
      </c>
      <c r="D168" s="10">
        <f t="shared" si="7"/>
        <v>99</v>
      </c>
      <c r="E168" s="29">
        <f>E169</f>
        <v>99</v>
      </c>
      <c r="F168" s="29">
        <f>F169</f>
        <v>0</v>
      </c>
      <c r="G168" s="29">
        <f>G169</f>
        <v>0</v>
      </c>
    </row>
    <row r="169" spans="1:7" s="26" customFormat="1" ht="15" customHeight="1" x14ac:dyDescent="0.25">
      <c r="A169" s="57"/>
      <c r="B169" s="147" t="s">
        <v>269</v>
      </c>
      <c r="C169" s="28" t="s">
        <v>32</v>
      </c>
      <c r="D169" s="75">
        <f t="shared" si="7"/>
        <v>99</v>
      </c>
      <c r="E169" s="64">
        <v>99</v>
      </c>
      <c r="F169" s="64"/>
      <c r="G169" s="64"/>
    </row>
    <row r="170" spans="1:7" ht="15" customHeight="1" x14ac:dyDescent="0.25">
      <c r="A170" s="27" t="s">
        <v>141</v>
      </c>
      <c r="B170" s="21" t="s">
        <v>169</v>
      </c>
      <c r="C170" s="28" t="s">
        <v>32</v>
      </c>
      <c r="D170" s="10">
        <f t="shared" si="7"/>
        <v>105</v>
      </c>
      <c r="E170" s="29">
        <f>E171</f>
        <v>105</v>
      </c>
      <c r="F170" s="29">
        <f>F171</f>
        <v>0</v>
      </c>
      <c r="G170" s="29">
        <f>G171</f>
        <v>0</v>
      </c>
    </row>
    <row r="171" spans="1:7" s="26" customFormat="1" ht="15" customHeight="1" x14ac:dyDescent="0.25">
      <c r="A171" s="57"/>
      <c r="B171" s="147" t="s">
        <v>269</v>
      </c>
      <c r="C171" s="28" t="s">
        <v>32</v>
      </c>
      <c r="D171" s="75">
        <f t="shared" si="7"/>
        <v>105</v>
      </c>
      <c r="E171" s="64">
        <v>105</v>
      </c>
      <c r="F171" s="64"/>
      <c r="G171" s="64"/>
    </row>
    <row r="172" spans="1:7" ht="15" customHeight="1" x14ac:dyDescent="0.25">
      <c r="A172" s="27" t="s">
        <v>142</v>
      </c>
      <c r="B172" s="21" t="s">
        <v>30</v>
      </c>
      <c r="C172" s="28" t="s">
        <v>32</v>
      </c>
      <c r="D172" s="10">
        <f t="shared" si="7"/>
        <v>286</v>
      </c>
      <c r="E172" s="29">
        <f>E173</f>
        <v>286</v>
      </c>
      <c r="F172" s="29">
        <f>F173</f>
        <v>0</v>
      </c>
      <c r="G172" s="29">
        <f>G173</f>
        <v>0</v>
      </c>
    </row>
    <row r="173" spans="1:7" s="26" customFormat="1" ht="15" customHeight="1" x14ac:dyDescent="0.25">
      <c r="A173" s="57"/>
      <c r="B173" s="147" t="s">
        <v>269</v>
      </c>
      <c r="C173" s="28" t="s">
        <v>32</v>
      </c>
      <c r="D173" s="75">
        <f t="shared" si="7"/>
        <v>286</v>
      </c>
      <c r="E173" s="64">
        <v>286</v>
      </c>
      <c r="F173" s="64"/>
      <c r="G173" s="64"/>
    </row>
    <row r="174" spans="1:7" ht="15" customHeight="1" x14ac:dyDescent="0.25">
      <c r="A174" s="27" t="s">
        <v>143</v>
      </c>
      <c r="B174" s="21" t="s">
        <v>31</v>
      </c>
      <c r="C174" s="28" t="s">
        <v>32</v>
      </c>
      <c r="D174" s="10">
        <f t="shared" si="7"/>
        <v>2805</v>
      </c>
      <c r="E174" s="29">
        <f>E175</f>
        <v>2805</v>
      </c>
      <c r="F174" s="29">
        <f>F175</f>
        <v>0</v>
      </c>
      <c r="G174" s="29">
        <f>G175</f>
        <v>0</v>
      </c>
    </row>
    <row r="175" spans="1:7" s="26" customFormat="1" ht="15" customHeight="1" x14ac:dyDescent="0.25">
      <c r="A175" s="31"/>
      <c r="B175" s="147" t="s">
        <v>269</v>
      </c>
      <c r="C175" s="28" t="s">
        <v>32</v>
      </c>
      <c r="D175" s="75">
        <f t="shared" si="7"/>
        <v>2805</v>
      </c>
      <c r="E175" s="64">
        <v>2805</v>
      </c>
      <c r="F175" s="64"/>
      <c r="G175" s="64"/>
    </row>
    <row r="176" spans="1:7" ht="15" customHeight="1" x14ac:dyDescent="0.25">
      <c r="A176" s="27" t="s">
        <v>144</v>
      </c>
      <c r="B176" s="32" t="s">
        <v>72</v>
      </c>
      <c r="C176" s="28" t="s">
        <v>32</v>
      </c>
      <c r="D176" s="10">
        <f t="shared" si="7"/>
        <v>2871</v>
      </c>
      <c r="E176" s="29">
        <f>E177</f>
        <v>2871</v>
      </c>
      <c r="F176" s="29">
        <f>F177</f>
        <v>0</v>
      </c>
      <c r="G176" s="29">
        <f>G177</f>
        <v>0</v>
      </c>
    </row>
    <row r="177" spans="1:7" s="26" customFormat="1" ht="15" customHeight="1" x14ac:dyDescent="0.25">
      <c r="A177" s="31"/>
      <c r="B177" s="147" t="s">
        <v>269</v>
      </c>
      <c r="C177" s="28" t="s">
        <v>32</v>
      </c>
      <c r="D177" s="75">
        <f t="shared" si="7"/>
        <v>2871</v>
      </c>
      <c r="E177" s="64">
        <v>2871</v>
      </c>
      <c r="F177" s="64"/>
      <c r="G177" s="64"/>
    </row>
    <row r="178" spans="1:7" ht="15" customHeight="1" x14ac:dyDescent="0.25">
      <c r="A178" s="67" t="s">
        <v>145</v>
      </c>
      <c r="B178" s="192" t="s">
        <v>274</v>
      </c>
      <c r="C178" s="17"/>
      <c r="D178" s="1">
        <f t="shared" si="7"/>
        <v>44166</v>
      </c>
      <c r="E178" s="1">
        <f>E179+E180</f>
        <v>8922</v>
      </c>
      <c r="F178" s="1">
        <f>F179+F180</f>
        <v>0</v>
      </c>
      <c r="G178" s="1">
        <f>G179+G180</f>
        <v>35244</v>
      </c>
    </row>
    <row r="179" spans="1:7" ht="15" customHeight="1" x14ac:dyDescent="0.25">
      <c r="A179" s="77"/>
      <c r="B179" s="189" t="s">
        <v>257</v>
      </c>
      <c r="C179" s="17"/>
      <c r="D179" s="79">
        <f t="shared" si="7"/>
        <v>34895</v>
      </c>
      <c r="E179" s="69">
        <f>E151</f>
        <v>0</v>
      </c>
      <c r="F179" s="69">
        <f>F151</f>
        <v>0</v>
      </c>
      <c r="G179" s="79">
        <f>G151</f>
        <v>34895</v>
      </c>
    </row>
    <row r="180" spans="1:7" s="26" customFormat="1" ht="15" customHeight="1" x14ac:dyDescent="0.2">
      <c r="A180" s="185"/>
      <c r="B180" s="191" t="s">
        <v>265</v>
      </c>
      <c r="C180" s="17"/>
      <c r="D180" s="79">
        <f t="shared" si="7"/>
        <v>9271</v>
      </c>
      <c r="E180" s="79">
        <f>E153+E155+E157+E159+E161+E163+E165+E167+E169+E171+E173+E175+E177</f>
        <v>8922</v>
      </c>
      <c r="F180" s="79">
        <f>F153+F155+F157+F159+F161+F163+F165+F167+F169+F171+F173+F175+F177</f>
        <v>0</v>
      </c>
      <c r="G180" s="79">
        <f>G153+G155+G157+G159+G161+G163+G165+G167+G169+G171+G173+G175+G177</f>
        <v>349</v>
      </c>
    </row>
    <row r="181" spans="1:7" ht="18.75" customHeight="1" x14ac:dyDescent="0.25">
      <c r="A181" s="11" t="s">
        <v>146</v>
      </c>
      <c r="B181" s="237" t="s">
        <v>76</v>
      </c>
      <c r="C181" s="219"/>
      <c r="D181" s="219"/>
      <c r="E181" s="219"/>
      <c r="F181" s="219"/>
      <c r="G181" s="219"/>
    </row>
    <row r="182" spans="1:7" ht="15" customHeight="1" x14ac:dyDescent="0.25">
      <c r="A182" s="13" t="s">
        <v>147</v>
      </c>
      <c r="B182" s="21" t="s">
        <v>58</v>
      </c>
      <c r="C182" s="22" t="s">
        <v>24</v>
      </c>
      <c r="D182" s="10">
        <f t="shared" ref="D182:D196" si="8">E182+G182</f>
        <v>19369</v>
      </c>
      <c r="E182" s="33">
        <f>E183</f>
        <v>19369</v>
      </c>
      <c r="F182" s="33">
        <f>F183</f>
        <v>0</v>
      </c>
      <c r="G182" s="33">
        <f>G183</f>
        <v>0</v>
      </c>
    </row>
    <row r="183" spans="1:7" s="26" customFormat="1" ht="15" customHeight="1" x14ac:dyDescent="0.25">
      <c r="A183" s="94"/>
      <c r="B183" s="147" t="s">
        <v>269</v>
      </c>
      <c r="C183" s="22" t="s">
        <v>24</v>
      </c>
      <c r="D183" s="75">
        <f t="shared" si="8"/>
        <v>19369</v>
      </c>
      <c r="E183" s="75">
        <v>19369</v>
      </c>
      <c r="F183" s="75"/>
      <c r="G183" s="75"/>
    </row>
    <row r="184" spans="1:7" ht="15" customHeight="1" x14ac:dyDescent="0.25">
      <c r="A184" s="50" t="s">
        <v>181</v>
      </c>
      <c r="B184" s="21" t="s">
        <v>59</v>
      </c>
      <c r="C184" s="22" t="s">
        <v>24</v>
      </c>
      <c r="D184" s="10">
        <f t="shared" si="8"/>
        <v>1685</v>
      </c>
      <c r="E184" s="10">
        <f>E185</f>
        <v>1685</v>
      </c>
      <c r="F184" s="10">
        <f>F185</f>
        <v>0</v>
      </c>
      <c r="G184" s="10">
        <f>G185</f>
        <v>0</v>
      </c>
    </row>
    <row r="185" spans="1:7" s="26" customFormat="1" ht="15" customHeight="1" x14ac:dyDescent="0.25">
      <c r="A185" s="90"/>
      <c r="B185" s="147" t="s">
        <v>269</v>
      </c>
      <c r="C185" s="22" t="s">
        <v>24</v>
      </c>
      <c r="D185" s="75">
        <f t="shared" si="8"/>
        <v>1685</v>
      </c>
      <c r="E185" s="75">
        <v>1685</v>
      </c>
      <c r="F185" s="75"/>
      <c r="G185" s="75"/>
    </row>
    <row r="186" spans="1:7" ht="15.75" customHeight="1" x14ac:dyDescent="0.25">
      <c r="A186" s="7" t="s">
        <v>148</v>
      </c>
      <c r="B186" s="18" t="s">
        <v>185</v>
      </c>
      <c r="C186" s="9" t="s">
        <v>24</v>
      </c>
      <c r="D186" s="10">
        <f t="shared" si="8"/>
        <v>1175</v>
      </c>
      <c r="E186" s="33">
        <f>E187+E188</f>
        <v>1175</v>
      </c>
      <c r="F186" s="33">
        <f>F187+F188</f>
        <v>0</v>
      </c>
      <c r="G186" s="33">
        <f>G187+G188</f>
        <v>0</v>
      </c>
    </row>
    <row r="187" spans="1:7" ht="15.75" hidden="1" customHeight="1" x14ac:dyDescent="0.25">
      <c r="A187" s="13"/>
      <c r="B187" s="148" t="s">
        <v>257</v>
      </c>
      <c r="C187" s="22" t="s">
        <v>24</v>
      </c>
      <c r="D187" s="10">
        <f t="shared" si="8"/>
        <v>0</v>
      </c>
      <c r="E187" s="33"/>
      <c r="F187" s="33"/>
      <c r="G187" s="33"/>
    </row>
    <row r="188" spans="1:7" s="26" customFormat="1" ht="15" customHeight="1" x14ac:dyDescent="0.25">
      <c r="A188" s="94"/>
      <c r="B188" s="147" t="s">
        <v>269</v>
      </c>
      <c r="C188" s="22" t="s">
        <v>24</v>
      </c>
      <c r="D188" s="75">
        <f t="shared" si="8"/>
        <v>1175</v>
      </c>
      <c r="E188" s="75">
        <v>1175</v>
      </c>
      <c r="F188" s="75"/>
      <c r="G188" s="75"/>
    </row>
    <row r="189" spans="1:7" ht="15" customHeight="1" x14ac:dyDescent="0.25">
      <c r="A189" s="34" t="s">
        <v>204</v>
      </c>
      <c r="B189" s="35" t="s">
        <v>231</v>
      </c>
      <c r="C189" s="17"/>
      <c r="D189" s="1">
        <f t="shared" si="8"/>
        <v>22229</v>
      </c>
      <c r="E189" s="1">
        <f>E190+E191</f>
        <v>22229</v>
      </c>
      <c r="F189" s="1">
        <f>F190+F191</f>
        <v>0</v>
      </c>
      <c r="G189" s="1">
        <f>G190+G191</f>
        <v>0</v>
      </c>
    </row>
    <row r="190" spans="1:7" s="26" customFormat="1" ht="15" hidden="1" customHeight="1" x14ac:dyDescent="0.2">
      <c r="A190" s="190"/>
      <c r="B190" s="189" t="s">
        <v>257</v>
      </c>
      <c r="C190" s="17"/>
      <c r="D190" s="79">
        <f t="shared" si="8"/>
        <v>0</v>
      </c>
      <c r="E190" s="79">
        <f>E187</f>
        <v>0</v>
      </c>
      <c r="F190" s="79">
        <f>F187</f>
        <v>0</v>
      </c>
      <c r="G190" s="79">
        <f>G187</f>
        <v>0</v>
      </c>
    </row>
    <row r="191" spans="1:7" s="26" customFormat="1" ht="15" customHeight="1" x14ac:dyDescent="0.2">
      <c r="A191" s="190"/>
      <c r="B191" s="189" t="s">
        <v>277</v>
      </c>
      <c r="C191" s="20"/>
      <c r="D191" s="79">
        <f t="shared" si="8"/>
        <v>22229</v>
      </c>
      <c r="E191" s="79">
        <f>E183+E185+E188</f>
        <v>22229</v>
      </c>
      <c r="F191" s="79">
        <f>F183+F185+F188</f>
        <v>0</v>
      </c>
      <c r="G191" s="79">
        <f>G183+G185+G188</f>
        <v>0</v>
      </c>
    </row>
    <row r="192" spans="1:7" ht="15" customHeight="1" x14ac:dyDescent="0.25">
      <c r="A192" s="80" t="s">
        <v>205</v>
      </c>
      <c r="B192" s="81" t="s">
        <v>191</v>
      </c>
      <c r="C192" s="38"/>
      <c r="D192" s="39">
        <f t="shared" si="8"/>
        <v>592889</v>
      </c>
      <c r="E192" s="39">
        <f>E193+E194+E195+E196</f>
        <v>357988</v>
      </c>
      <c r="F192" s="39">
        <f>F193+F194+F195+F196</f>
        <v>8844</v>
      </c>
      <c r="G192" s="39">
        <f>G193+G194+G195+G196</f>
        <v>234901</v>
      </c>
    </row>
    <row r="193" spans="1:7" s="26" customFormat="1" ht="15" customHeight="1" x14ac:dyDescent="0.2">
      <c r="A193" s="187"/>
      <c r="B193" s="189" t="s">
        <v>257</v>
      </c>
      <c r="C193" s="17"/>
      <c r="D193" s="79">
        <f t="shared" si="8"/>
        <v>465278</v>
      </c>
      <c r="E193" s="79">
        <f>E39+E72+E139+E148+E179+E190</f>
        <v>242173</v>
      </c>
      <c r="F193" s="79">
        <f>F39+F72+F139+F148+F179+F190</f>
        <v>0</v>
      </c>
      <c r="G193" s="79">
        <f>G39+G72+G139+G148+G179+G190</f>
        <v>223105</v>
      </c>
    </row>
    <row r="194" spans="1:7" s="26" customFormat="1" ht="15" customHeight="1" x14ac:dyDescent="0.2">
      <c r="A194" s="187"/>
      <c r="B194" s="188" t="s">
        <v>265</v>
      </c>
      <c r="C194" s="17"/>
      <c r="D194" s="79">
        <f t="shared" si="8"/>
        <v>119426</v>
      </c>
      <c r="E194" s="79">
        <f>E40++E74+E82+E140+E180+E191</f>
        <v>107630</v>
      </c>
      <c r="F194" s="79">
        <f>F40++F74+F82+F140+F180+F191</f>
        <v>8844</v>
      </c>
      <c r="G194" s="79">
        <f>G40++G74+G82+G140+G180+G191</f>
        <v>11796</v>
      </c>
    </row>
    <row r="195" spans="1:7" s="26" customFormat="1" ht="25.5" customHeight="1" x14ac:dyDescent="0.2">
      <c r="A195" s="187"/>
      <c r="B195" s="186" t="s">
        <v>67</v>
      </c>
      <c r="C195" s="17"/>
      <c r="D195" s="79">
        <f t="shared" si="8"/>
        <v>292</v>
      </c>
      <c r="E195" s="79">
        <f>E75</f>
        <v>292</v>
      </c>
      <c r="F195" s="79"/>
      <c r="G195" s="79"/>
    </row>
    <row r="196" spans="1:7" s="26" customFormat="1" ht="15" customHeight="1" x14ac:dyDescent="0.2">
      <c r="A196" s="185"/>
      <c r="B196" s="184" t="s">
        <v>263</v>
      </c>
      <c r="C196" s="20"/>
      <c r="D196" s="79">
        <f t="shared" si="8"/>
        <v>7893</v>
      </c>
      <c r="E196" s="79">
        <f>E73+E81</f>
        <v>7893</v>
      </c>
      <c r="F196" s="79">
        <f>F73+F81</f>
        <v>0</v>
      </c>
      <c r="G196" s="79">
        <f>G73+G81</f>
        <v>0</v>
      </c>
    </row>
    <row r="197" spans="1:7" ht="8.25" customHeight="1" x14ac:dyDescent="0.25">
      <c r="A197" s="40"/>
      <c r="B197" s="41"/>
      <c r="C197" s="42"/>
      <c r="D197" s="41"/>
      <c r="E197" s="41"/>
      <c r="F197" s="43"/>
      <c r="G197" s="44" t="s">
        <v>275</v>
      </c>
    </row>
    <row r="198" spans="1:7" x14ac:dyDescent="0.25">
      <c r="A198" s="40"/>
      <c r="B198" s="14"/>
      <c r="C198" s="45"/>
      <c r="D198" s="14"/>
      <c r="E198" s="14"/>
      <c r="F198" s="44"/>
      <c r="G198" s="14"/>
    </row>
    <row r="199" spans="1:7" x14ac:dyDescent="0.25">
      <c r="A199" s="14"/>
      <c r="B199" s="14"/>
      <c r="C199" s="46"/>
      <c r="D199" s="14"/>
      <c r="E199" s="14"/>
      <c r="F199" s="14"/>
      <c r="G199" s="14"/>
    </row>
    <row r="200" spans="1:7" x14ac:dyDescent="0.25">
      <c r="A200" s="14"/>
      <c r="B200" s="14"/>
      <c r="C200" s="46"/>
      <c r="D200" s="14"/>
      <c r="E200" s="14"/>
      <c r="F200" s="14"/>
      <c r="G200" s="14"/>
    </row>
    <row r="201" spans="1:7" x14ac:dyDescent="0.25">
      <c r="A201" s="14"/>
      <c r="B201" s="14"/>
      <c r="C201" s="46"/>
      <c r="D201" s="14"/>
      <c r="E201" s="14"/>
      <c r="F201" s="14"/>
      <c r="G201" s="14"/>
    </row>
    <row r="202" spans="1:7" x14ac:dyDescent="0.25">
      <c r="A202" s="14"/>
      <c r="B202" s="14"/>
      <c r="C202" s="46"/>
      <c r="D202" s="14"/>
      <c r="E202" s="14"/>
      <c r="F202" s="14"/>
      <c r="G202" s="14"/>
    </row>
    <row r="203" spans="1:7" x14ac:dyDescent="0.25">
      <c r="A203" s="14"/>
      <c r="B203" s="14"/>
      <c r="C203" s="46"/>
      <c r="D203" s="14"/>
      <c r="E203" s="14"/>
      <c r="F203" s="14"/>
      <c r="G203" s="14"/>
    </row>
    <row r="204" spans="1:7" x14ac:dyDescent="0.25">
      <c r="A204" s="14"/>
      <c r="B204" s="14"/>
      <c r="C204" s="46"/>
      <c r="D204" s="14"/>
      <c r="E204" s="14"/>
      <c r="F204" s="14"/>
      <c r="G204" s="14"/>
    </row>
    <row r="205" spans="1:7" x14ac:dyDescent="0.25">
      <c r="A205" s="14"/>
      <c r="B205" s="14"/>
      <c r="C205" s="46"/>
      <c r="D205" s="14"/>
      <c r="E205" s="14"/>
      <c r="F205" s="14"/>
      <c r="G205" s="14"/>
    </row>
    <row r="206" spans="1:7" x14ac:dyDescent="0.25">
      <c r="A206" s="14"/>
      <c r="B206" s="14"/>
      <c r="C206" s="46"/>
      <c r="D206" s="14"/>
      <c r="E206" s="14"/>
      <c r="F206" s="14"/>
      <c r="G206" s="14"/>
    </row>
    <row r="207" spans="1:7" x14ac:dyDescent="0.25">
      <c r="A207" s="14"/>
      <c r="B207" s="14"/>
      <c r="C207" s="46"/>
      <c r="D207" s="14"/>
      <c r="E207" s="14"/>
      <c r="F207" s="14"/>
      <c r="G207" s="14"/>
    </row>
    <row r="208" spans="1:7" x14ac:dyDescent="0.25">
      <c r="A208" s="14"/>
      <c r="B208" s="14"/>
      <c r="C208" s="46"/>
      <c r="D208" s="14"/>
      <c r="E208" s="14"/>
      <c r="F208" s="14"/>
      <c r="G208" s="14"/>
    </row>
    <row r="209" spans="1:7" x14ac:dyDescent="0.25">
      <c r="A209" s="14"/>
      <c r="B209" s="14"/>
      <c r="C209" s="46"/>
      <c r="D209" s="14"/>
      <c r="E209" s="14"/>
      <c r="F209" s="14"/>
      <c r="G209" s="14"/>
    </row>
    <row r="210" spans="1:7" x14ac:dyDescent="0.25">
      <c r="A210" s="14"/>
      <c r="B210" s="14"/>
      <c r="C210" s="46"/>
      <c r="D210" s="14"/>
      <c r="E210" s="14"/>
      <c r="F210" s="14"/>
      <c r="G210" s="14"/>
    </row>
    <row r="211" spans="1:7" x14ac:dyDescent="0.25">
      <c r="A211" s="14"/>
      <c r="B211" s="14"/>
      <c r="C211" s="46"/>
      <c r="D211" s="14"/>
      <c r="E211" s="14"/>
      <c r="F211" s="14"/>
      <c r="G211" s="14"/>
    </row>
    <row r="212" spans="1:7" x14ac:dyDescent="0.25">
      <c r="A212" s="14"/>
      <c r="B212" s="14"/>
      <c r="C212" s="46"/>
      <c r="D212" s="14"/>
      <c r="E212" s="14"/>
      <c r="F212" s="14"/>
      <c r="G212" s="14"/>
    </row>
    <row r="213" spans="1:7" x14ac:dyDescent="0.25">
      <c r="A213" s="14"/>
      <c r="B213" s="14"/>
      <c r="C213" s="46"/>
      <c r="D213" s="14"/>
      <c r="E213" s="14"/>
      <c r="F213" s="14"/>
      <c r="G213" s="14"/>
    </row>
    <row r="214" spans="1:7" x14ac:dyDescent="0.25">
      <c r="A214" s="14"/>
      <c r="B214" s="14"/>
      <c r="C214" s="46"/>
      <c r="D214" s="14"/>
      <c r="E214" s="14"/>
      <c r="F214" s="14"/>
      <c r="G214" s="14"/>
    </row>
    <row r="215" spans="1:7" x14ac:dyDescent="0.25">
      <c r="A215" s="14"/>
      <c r="B215" s="14"/>
      <c r="C215" s="46"/>
      <c r="D215" s="14"/>
      <c r="E215" s="14"/>
      <c r="F215" s="14"/>
      <c r="G215" s="14"/>
    </row>
    <row r="216" spans="1:7" x14ac:dyDescent="0.25">
      <c r="A216" s="14"/>
      <c r="B216" s="14"/>
      <c r="C216" s="46"/>
      <c r="D216" s="14"/>
      <c r="E216" s="14"/>
      <c r="F216" s="14"/>
      <c r="G216" s="14"/>
    </row>
    <row r="217" spans="1:7" x14ac:dyDescent="0.25">
      <c r="A217" s="14"/>
      <c r="B217" s="14"/>
      <c r="C217" s="46"/>
      <c r="D217" s="14"/>
      <c r="E217" s="14"/>
      <c r="F217" s="14"/>
      <c r="G217" s="14"/>
    </row>
    <row r="218" spans="1:7" x14ac:dyDescent="0.25">
      <c r="A218" s="14"/>
      <c r="B218" s="14"/>
      <c r="C218" s="46"/>
      <c r="D218" s="14"/>
      <c r="E218" s="14"/>
      <c r="F218" s="14"/>
      <c r="G218" s="14"/>
    </row>
    <row r="219" spans="1:7" x14ac:dyDescent="0.25">
      <c r="A219" s="14"/>
      <c r="B219" s="14"/>
      <c r="C219" s="46"/>
      <c r="D219" s="14"/>
      <c r="E219" s="14"/>
      <c r="F219" s="14"/>
      <c r="G219" s="14"/>
    </row>
    <row r="220" spans="1:7" x14ac:dyDescent="0.25">
      <c r="A220" s="14"/>
      <c r="B220" s="14"/>
      <c r="C220" s="46"/>
      <c r="D220" s="14"/>
      <c r="E220" s="14"/>
      <c r="F220" s="14"/>
      <c r="G220" s="14"/>
    </row>
    <row r="221" spans="1:7" x14ac:dyDescent="0.25">
      <c r="A221" s="14"/>
      <c r="B221" s="14"/>
      <c r="C221" s="46"/>
      <c r="D221" s="14"/>
      <c r="E221" s="14"/>
      <c r="F221" s="14"/>
      <c r="G221" s="14"/>
    </row>
    <row r="222" spans="1:7" x14ac:dyDescent="0.25">
      <c r="A222" s="14"/>
      <c r="B222" s="14"/>
      <c r="C222" s="46"/>
      <c r="D222" s="14"/>
      <c r="E222" s="14"/>
      <c r="F222" s="14"/>
      <c r="G222" s="14"/>
    </row>
    <row r="223" spans="1:7" x14ac:dyDescent="0.25">
      <c r="A223" s="14"/>
      <c r="B223" s="14"/>
      <c r="C223" s="46"/>
      <c r="D223" s="14"/>
      <c r="E223" s="14"/>
      <c r="F223" s="14"/>
      <c r="G223" s="14"/>
    </row>
    <row r="224" spans="1:7" x14ac:dyDescent="0.25">
      <c r="A224" s="14"/>
      <c r="B224" s="14"/>
      <c r="C224" s="46"/>
      <c r="D224" s="14"/>
      <c r="E224" s="14"/>
      <c r="F224" s="14"/>
      <c r="G224" s="14"/>
    </row>
    <row r="225" spans="1:7" x14ac:dyDescent="0.25">
      <c r="A225" s="14"/>
      <c r="B225" s="14"/>
      <c r="C225" s="46"/>
      <c r="D225" s="14"/>
      <c r="E225" s="14"/>
      <c r="F225" s="14"/>
      <c r="G225" s="14"/>
    </row>
    <row r="226" spans="1:7" x14ac:dyDescent="0.25">
      <c r="A226" s="14"/>
      <c r="B226" s="14"/>
      <c r="C226" s="46"/>
      <c r="D226" s="14"/>
      <c r="E226" s="14"/>
      <c r="F226" s="14"/>
      <c r="G226" s="14"/>
    </row>
    <row r="227" spans="1:7" x14ac:dyDescent="0.25">
      <c r="A227" s="14"/>
      <c r="B227" s="14"/>
      <c r="C227" s="46"/>
      <c r="D227" s="14"/>
      <c r="E227" s="14"/>
      <c r="F227" s="14"/>
      <c r="G227" s="14"/>
    </row>
    <row r="228" spans="1:7" x14ac:dyDescent="0.25">
      <c r="A228" s="14"/>
      <c r="B228" s="14"/>
      <c r="C228" s="46"/>
      <c r="D228" s="14"/>
      <c r="E228" s="14"/>
      <c r="F228" s="14"/>
      <c r="G228" s="14"/>
    </row>
    <row r="229" spans="1:7" x14ac:dyDescent="0.25">
      <c r="A229" s="14"/>
      <c r="B229" s="14"/>
      <c r="C229" s="46"/>
      <c r="D229" s="14"/>
      <c r="E229" s="14"/>
      <c r="F229" s="14"/>
      <c r="G229" s="14"/>
    </row>
    <row r="230" spans="1:7" x14ac:dyDescent="0.25">
      <c r="A230" s="14"/>
      <c r="B230" s="14"/>
      <c r="C230" s="46"/>
      <c r="D230" s="14"/>
      <c r="E230" s="14"/>
      <c r="F230" s="14"/>
      <c r="G230" s="14"/>
    </row>
    <row r="231" spans="1:7" x14ac:dyDescent="0.25">
      <c r="A231" s="14"/>
      <c r="B231" s="14"/>
      <c r="C231" s="46"/>
      <c r="D231" s="14"/>
      <c r="E231" s="14"/>
      <c r="F231" s="14"/>
      <c r="G231" s="14"/>
    </row>
    <row r="232" spans="1:7" x14ac:dyDescent="0.25">
      <c r="A232" s="14"/>
      <c r="B232" s="14"/>
      <c r="C232" s="46"/>
      <c r="D232" s="14"/>
      <c r="E232" s="14"/>
      <c r="F232" s="14"/>
      <c r="G232" s="14"/>
    </row>
    <row r="233" spans="1:7" x14ac:dyDescent="0.25">
      <c r="A233" s="14"/>
      <c r="B233" s="14"/>
      <c r="C233" s="46"/>
      <c r="D233" s="14"/>
      <c r="E233" s="14"/>
      <c r="F233" s="14"/>
      <c r="G233" s="14"/>
    </row>
    <row r="234" spans="1:7" x14ac:dyDescent="0.25">
      <c r="A234" s="14"/>
      <c r="B234" s="14"/>
      <c r="C234" s="46"/>
      <c r="D234" s="14"/>
      <c r="E234" s="14"/>
      <c r="F234" s="14"/>
      <c r="G234" s="14"/>
    </row>
    <row r="235" spans="1:7" x14ac:dyDescent="0.25">
      <c r="A235" s="14"/>
      <c r="B235" s="14"/>
      <c r="C235" s="46"/>
      <c r="D235" s="14"/>
      <c r="E235" s="14"/>
      <c r="F235" s="14"/>
      <c r="G235" s="14"/>
    </row>
    <row r="236" spans="1:7" x14ac:dyDescent="0.25">
      <c r="A236" s="14"/>
      <c r="B236" s="14"/>
      <c r="C236" s="46"/>
      <c r="D236" s="14"/>
      <c r="E236" s="14"/>
      <c r="F236" s="14"/>
      <c r="G236" s="14"/>
    </row>
    <row r="237" spans="1:7" x14ac:dyDescent="0.25">
      <c r="A237" s="14"/>
      <c r="B237" s="14"/>
      <c r="C237" s="46"/>
      <c r="D237" s="14"/>
      <c r="E237" s="14"/>
      <c r="F237" s="14"/>
      <c r="G237" s="14"/>
    </row>
    <row r="238" spans="1:7" x14ac:dyDescent="0.25">
      <c r="A238" s="14"/>
      <c r="B238" s="14"/>
      <c r="C238" s="46"/>
      <c r="D238" s="14"/>
      <c r="E238" s="14"/>
      <c r="F238" s="14"/>
      <c r="G238" s="14"/>
    </row>
    <row r="239" spans="1:7" x14ac:dyDescent="0.25">
      <c r="A239" s="14"/>
      <c r="B239" s="14"/>
      <c r="C239" s="46"/>
      <c r="D239" s="14"/>
      <c r="E239" s="14"/>
      <c r="F239" s="14"/>
      <c r="G239" s="14"/>
    </row>
    <row r="240" spans="1:7" x14ac:dyDescent="0.25">
      <c r="A240" s="14"/>
      <c r="B240" s="14"/>
      <c r="C240" s="46"/>
      <c r="D240" s="14"/>
      <c r="E240" s="14"/>
      <c r="F240" s="14"/>
      <c r="G240" s="14"/>
    </row>
    <row r="241" spans="1:7" x14ac:dyDescent="0.25">
      <c r="A241" s="14"/>
      <c r="B241" s="14"/>
      <c r="C241" s="46"/>
      <c r="D241" s="14"/>
      <c r="E241" s="14"/>
      <c r="F241" s="14"/>
      <c r="G241" s="14"/>
    </row>
    <row r="242" spans="1:7" x14ac:dyDescent="0.25">
      <c r="A242" s="14"/>
      <c r="B242" s="14"/>
      <c r="C242" s="46"/>
      <c r="D242" s="14"/>
      <c r="E242" s="14"/>
      <c r="F242" s="14"/>
      <c r="G242" s="14"/>
    </row>
    <row r="243" spans="1:7" x14ac:dyDescent="0.25">
      <c r="A243" s="14"/>
      <c r="B243" s="14"/>
      <c r="C243" s="46"/>
      <c r="D243" s="14"/>
      <c r="E243" s="14"/>
      <c r="F243" s="14"/>
      <c r="G243" s="14"/>
    </row>
    <row r="244" spans="1:7" x14ac:dyDescent="0.25">
      <c r="A244" s="14"/>
      <c r="B244" s="14"/>
      <c r="C244" s="46"/>
      <c r="D244" s="14"/>
      <c r="E244" s="14"/>
      <c r="F244" s="14"/>
      <c r="G244" s="14"/>
    </row>
    <row r="245" spans="1:7" x14ac:dyDescent="0.25">
      <c r="A245" s="14"/>
      <c r="B245" s="14"/>
      <c r="C245" s="46"/>
      <c r="D245" s="14"/>
      <c r="E245" s="14"/>
      <c r="F245" s="14"/>
      <c r="G245" s="14"/>
    </row>
    <row r="246" spans="1:7" x14ac:dyDescent="0.25">
      <c r="A246" s="14"/>
      <c r="B246" s="14"/>
      <c r="C246" s="46"/>
      <c r="D246" s="14"/>
      <c r="E246" s="14"/>
      <c r="F246" s="14"/>
      <c r="G246" s="14"/>
    </row>
    <row r="247" spans="1:7" x14ac:dyDescent="0.25">
      <c r="A247" s="14"/>
      <c r="B247" s="14"/>
      <c r="C247" s="46"/>
      <c r="D247" s="14"/>
      <c r="E247" s="14"/>
      <c r="F247" s="14"/>
      <c r="G247" s="14"/>
    </row>
    <row r="248" spans="1:7" x14ac:dyDescent="0.25">
      <c r="A248" s="14"/>
      <c r="B248" s="14"/>
      <c r="C248" s="46"/>
      <c r="D248" s="14"/>
      <c r="E248" s="14"/>
      <c r="F248" s="14"/>
      <c r="G248" s="14"/>
    </row>
    <row r="249" spans="1:7" x14ac:dyDescent="0.25">
      <c r="A249" s="14"/>
      <c r="B249" s="14"/>
      <c r="C249" s="46"/>
      <c r="D249" s="14"/>
      <c r="E249" s="14"/>
      <c r="F249" s="14"/>
      <c r="G249" s="14"/>
    </row>
    <row r="250" spans="1:7" x14ac:dyDescent="0.25">
      <c r="A250" s="14"/>
      <c r="B250" s="14"/>
      <c r="C250" s="46"/>
      <c r="D250" s="14"/>
      <c r="E250" s="14"/>
      <c r="F250" s="14"/>
      <c r="G250" s="14"/>
    </row>
    <row r="251" spans="1:7" x14ac:dyDescent="0.25">
      <c r="A251" s="14"/>
      <c r="B251" s="14"/>
      <c r="C251" s="46"/>
      <c r="D251" s="14"/>
      <c r="E251" s="14"/>
      <c r="F251" s="14"/>
      <c r="G251" s="14"/>
    </row>
    <row r="252" spans="1:7" x14ac:dyDescent="0.25">
      <c r="A252" s="14"/>
      <c r="B252" s="14"/>
      <c r="C252" s="46"/>
      <c r="D252" s="14"/>
      <c r="E252" s="14"/>
      <c r="F252" s="14"/>
      <c r="G252" s="14"/>
    </row>
    <row r="253" spans="1:7" x14ac:dyDescent="0.25">
      <c r="A253" s="14"/>
      <c r="B253" s="14"/>
      <c r="C253" s="46"/>
      <c r="D253" s="14"/>
      <c r="E253" s="14"/>
      <c r="F253" s="14"/>
      <c r="G253" s="14"/>
    </row>
    <row r="254" spans="1:7" x14ac:dyDescent="0.25">
      <c r="A254" s="14"/>
      <c r="B254" s="14"/>
      <c r="C254" s="46"/>
      <c r="D254" s="14"/>
      <c r="E254" s="14"/>
      <c r="F254" s="14"/>
      <c r="G254" s="14"/>
    </row>
    <row r="255" spans="1:7" x14ac:dyDescent="0.25">
      <c r="A255" s="14"/>
      <c r="B255" s="14"/>
      <c r="C255" s="46"/>
      <c r="D255" s="14"/>
      <c r="E255" s="14"/>
      <c r="F255" s="14"/>
      <c r="G255" s="14"/>
    </row>
    <row r="256" spans="1:7" x14ac:dyDescent="0.25">
      <c r="A256" s="14"/>
      <c r="B256" s="14"/>
      <c r="C256" s="46"/>
      <c r="D256" s="14"/>
      <c r="E256" s="14"/>
      <c r="F256" s="14"/>
      <c r="G256" s="14"/>
    </row>
    <row r="257" spans="1:7" x14ac:dyDescent="0.25">
      <c r="A257" s="14"/>
      <c r="B257" s="14"/>
      <c r="C257" s="46"/>
      <c r="D257" s="14"/>
      <c r="E257" s="14"/>
      <c r="F257" s="14"/>
      <c r="G257" s="14"/>
    </row>
    <row r="258" spans="1:7" x14ac:dyDescent="0.25">
      <c r="A258" s="14"/>
      <c r="B258" s="14"/>
      <c r="C258" s="46"/>
      <c r="D258" s="14"/>
      <c r="E258" s="14"/>
      <c r="F258" s="14"/>
      <c r="G258" s="14"/>
    </row>
    <row r="259" spans="1:7" x14ac:dyDescent="0.25">
      <c r="A259" s="14"/>
      <c r="B259" s="14"/>
      <c r="C259" s="46"/>
      <c r="D259" s="14"/>
      <c r="E259" s="14"/>
      <c r="F259" s="14"/>
      <c r="G259" s="14"/>
    </row>
    <row r="260" spans="1:7" x14ac:dyDescent="0.25">
      <c r="A260" s="14"/>
      <c r="B260" s="14"/>
      <c r="C260" s="46"/>
      <c r="D260" s="14"/>
      <c r="E260" s="14"/>
      <c r="F260" s="14"/>
      <c r="G260" s="14"/>
    </row>
    <row r="261" spans="1:7" x14ac:dyDescent="0.25">
      <c r="A261" s="14"/>
      <c r="B261" s="14"/>
      <c r="C261" s="46"/>
      <c r="D261" s="14"/>
      <c r="E261" s="14"/>
      <c r="F261" s="14"/>
      <c r="G261" s="14"/>
    </row>
    <row r="262" spans="1:7" x14ac:dyDescent="0.25">
      <c r="A262" s="14"/>
      <c r="B262" s="14"/>
      <c r="C262" s="46"/>
      <c r="D262" s="14"/>
      <c r="E262" s="14"/>
      <c r="F262" s="14"/>
      <c r="G262" s="14"/>
    </row>
    <row r="263" spans="1:7" x14ac:dyDescent="0.25">
      <c r="A263" s="14"/>
      <c r="B263" s="14"/>
      <c r="C263" s="46"/>
      <c r="D263" s="14"/>
      <c r="E263" s="14"/>
      <c r="F263" s="14"/>
      <c r="G263" s="14"/>
    </row>
    <row r="264" spans="1:7" x14ac:dyDescent="0.25">
      <c r="A264" s="14"/>
      <c r="B264" s="14"/>
      <c r="C264" s="46"/>
      <c r="D264" s="14"/>
      <c r="E264" s="14"/>
      <c r="F264" s="14"/>
      <c r="G264" s="14"/>
    </row>
    <row r="265" spans="1:7" x14ac:dyDescent="0.25">
      <c r="A265" s="14"/>
      <c r="B265" s="14"/>
      <c r="C265" s="46"/>
      <c r="D265" s="14"/>
      <c r="E265" s="14"/>
      <c r="F265" s="14"/>
      <c r="G265" s="14"/>
    </row>
    <row r="266" spans="1:7" x14ac:dyDescent="0.25">
      <c r="A266" s="14"/>
      <c r="B266" s="14"/>
      <c r="C266" s="46"/>
      <c r="D266" s="14"/>
      <c r="E266" s="14"/>
      <c r="F266" s="14"/>
      <c r="G266" s="14"/>
    </row>
    <row r="267" spans="1:7" x14ac:dyDescent="0.25">
      <c r="A267" s="14"/>
      <c r="B267" s="14"/>
      <c r="C267" s="46"/>
      <c r="D267" s="14"/>
      <c r="E267" s="14"/>
      <c r="F267" s="14"/>
      <c r="G267" s="14"/>
    </row>
    <row r="268" spans="1:7" x14ac:dyDescent="0.25">
      <c r="A268" s="14"/>
      <c r="B268" s="14"/>
      <c r="C268" s="46"/>
      <c r="D268" s="14"/>
      <c r="E268" s="14"/>
      <c r="F268" s="14"/>
      <c r="G268" s="14"/>
    </row>
    <row r="269" spans="1:7" x14ac:dyDescent="0.25">
      <c r="A269" s="14"/>
      <c r="B269" s="14"/>
      <c r="C269" s="46"/>
      <c r="D269" s="14"/>
      <c r="E269" s="14"/>
      <c r="F269" s="14"/>
      <c r="G269" s="14"/>
    </row>
    <row r="270" spans="1:7" x14ac:dyDescent="0.25">
      <c r="A270" s="14"/>
      <c r="B270" s="14"/>
      <c r="C270" s="46"/>
      <c r="D270" s="14"/>
      <c r="E270" s="14"/>
      <c r="F270" s="14"/>
      <c r="G270" s="14"/>
    </row>
    <row r="271" spans="1:7" x14ac:dyDescent="0.25">
      <c r="A271" s="14"/>
      <c r="B271" s="14"/>
      <c r="C271" s="46"/>
      <c r="D271" s="14"/>
      <c r="E271" s="14"/>
      <c r="F271" s="14"/>
      <c r="G271" s="14"/>
    </row>
    <row r="272" spans="1:7" x14ac:dyDescent="0.25">
      <c r="A272" s="14"/>
      <c r="B272" s="14"/>
      <c r="C272" s="46"/>
      <c r="D272" s="14"/>
      <c r="E272" s="14"/>
      <c r="F272" s="14"/>
      <c r="G272" s="14"/>
    </row>
    <row r="273" spans="1:7" x14ac:dyDescent="0.25">
      <c r="A273" s="14"/>
      <c r="B273" s="14"/>
      <c r="C273" s="46"/>
      <c r="D273" s="14"/>
      <c r="E273" s="14"/>
      <c r="F273" s="14"/>
      <c r="G273" s="14"/>
    </row>
    <row r="274" spans="1:7" x14ac:dyDescent="0.25">
      <c r="A274" s="14"/>
      <c r="B274" s="14"/>
      <c r="C274" s="46"/>
      <c r="D274" s="14"/>
      <c r="E274" s="14"/>
      <c r="F274" s="14"/>
      <c r="G274" s="14"/>
    </row>
    <row r="275" spans="1:7" x14ac:dyDescent="0.25">
      <c r="A275" s="14"/>
      <c r="B275" s="14"/>
      <c r="C275" s="46"/>
      <c r="D275" s="14"/>
      <c r="E275" s="14"/>
      <c r="F275" s="14"/>
      <c r="G275" s="14"/>
    </row>
    <row r="276" spans="1:7" x14ac:dyDescent="0.25">
      <c r="A276" s="14"/>
      <c r="B276" s="14"/>
      <c r="C276" s="46"/>
      <c r="D276" s="14"/>
      <c r="E276" s="14"/>
      <c r="F276" s="14"/>
      <c r="G276" s="14"/>
    </row>
    <row r="277" spans="1:7" x14ac:dyDescent="0.25">
      <c r="A277" s="14"/>
      <c r="B277" s="14"/>
      <c r="C277" s="46"/>
      <c r="D277" s="14"/>
      <c r="E277" s="14"/>
      <c r="F277" s="14"/>
      <c r="G277" s="14"/>
    </row>
    <row r="278" spans="1:7" x14ac:dyDescent="0.25">
      <c r="A278" s="14"/>
      <c r="B278" s="14"/>
      <c r="C278" s="46"/>
      <c r="D278" s="14"/>
      <c r="E278" s="14"/>
      <c r="F278" s="14"/>
      <c r="G278" s="14"/>
    </row>
    <row r="279" spans="1:7" x14ac:dyDescent="0.25">
      <c r="A279" s="14"/>
      <c r="B279" s="14"/>
      <c r="C279" s="46"/>
      <c r="D279" s="14"/>
      <c r="E279" s="14"/>
      <c r="F279" s="14"/>
      <c r="G279" s="14"/>
    </row>
    <row r="280" spans="1:7" x14ac:dyDescent="0.25">
      <c r="A280" s="14"/>
      <c r="B280" s="14"/>
      <c r="C280" s="46"/>
      <c r="D280" s="14"/>
      <c r="E280" s="14"/>
      <c r="F280" s="14"/>
      <c r="G280" s="14"/>
    </row>
    <row r="281" spans="1:7" x14ac:dyDescent="0.25">
      <c r="A281" s="14"/>
      <c r="B281" s="14"/>
      <c r="C281" s="46"/>
      <c r="D281" s="14"/>
      <c r="E281" s="14"/>
      <c r="F281" s="14"/>
      <c r="G281" s="14"/>
    </row>
    <row r="282" spans="1:7" x14ac:dyDescent="0.25">
      <c r="A282" s="14"/>
      <c r="B282" s="14"/>
      <c r="C282" s="46"/>
      <c r="D282" s="14"/>
      <c r="E282" s="14"/>
      <c r="F282" s="14"/>
      <c r="G282" s="14"/>
    </row>
    <row r="283" spans="1:7" x14ac:dyDescent="0.25">
      <c r="A283" s="14"/>
      <c r="B283" s="14"/>
      <c r="C283" s="46"/>
      <c r="D283" s="14"/>
      <c r="E283" s="14"/>
      <c r="F283" s="14"/>
      <c r="G283" s="14"/>
    </row>
    <row r="284" spans="1:7" x14ac:dyDescent="0.25">
      <c r="A284" s="14"/>
      <c r="B284" s="14"/>
      <c r="C284" s="46"/>
      <c r="D284" s="14"/>
      <c r="E284" s="14"/>
      <c r="F284" s="14"/>
      <c r="G284" s="14"/>
    </row>
    <row r="285" spans="1:7" x14ac:dyDescent="0.25">
      <c r="A285" s="14"/>
      <c r="B285" s="14"/>
      <c r="C285" s="46"/>
      <c r="D285" s="14"/>
      <c r="E285" s="14"/>
      <c r="F285" s="14"/>
      <c r="G285" s="14"/>
    </row>
    <row r="286" spans="1:7" x14ac:dyDescent="0.25">
      <c r="A286" s="14"/>
      <c r="B286" s="14"/>
      <c r="C286" s="46"/>
      <c r="D286" s="14"/>
      <c r="E286" s="14"/>
      <c r="F286" s="14"/>
      <c r="G286" s="14"/>
    </row>
    <row r="287" spans="1:7" x14ac:dyDescent="0.25">
      <c r="A287" s="14"/>
      <c r="B287" s="14"/>
      <c r="C287" s="46"/>
      <c r="D287" s="14"/>
      <c r="E287" s="14"/>
      <c r="F287" s="14"/>
      <c r="G287" s="14"/>
    </row>
    <row r="288" spans="1:7" x14ac:dyDescent="0.25">
      <c r="A288" s="14"/>
      <c r="B288" s="14"/>
      <c r="C288" s="46"/>
      <c r="D288" s="14"/>
      <c r="E288" s="14"/>
      <c r="F288" s="14"/>
      <c r="G288" s="14"/>
    </row>
    <row r="289" spans="1:7" x14ac:dyDescent="0.25">
      <c r="A289" s="14"/>
      <c r="B289" s="14"/>
      <c r="C289" s="46"/>
      <c r="D289" s="14"/>
      <c r="E289" s="14"/>
      <c r="F289" s="14"/>
      <c r="G289" s="14"/>
    </row>
    <row r="290" spans="1:7" x14ac:dyDescent="0.25">
      <c r="A290" s="14"/>
      <c r="B290" s="14"/>
      <c r="C290" s="46"/>
      <c r="D290" s="14"/>
      <c r="E290" s="14"/>
      <c r="F290" s="14"/>
      <c r="G290" s="14"/>
    </row>
    <row r="291" spans="1:7" x14ac:dyDescent="0.25">
      <c r="A291" s="14"/>
      <c r="B291" s="14"/>
      <c r="C291" s="46"/>
      <c r="D291" s="14"/>
      <c r="E291" s="14"/>
      <c r="F291" s="14"/>
      <c r="G291" s="14"/>
    </row>
    <row r="292" spans="1:7" x14ac:dyDescent="0.25">
      <c r="A292" s="14"/>
      <c r="B292" s="14"/>
      <c r="C292" s="46"/>
      <c r="D292" s="14"/>
      <c r="E292" s="14"/>
      <c r="F292" s="14"/>
      <c r="G292" s="14"/>
    </row>
    <row r="293" spans="1:7" x14ac:dyDescent="0.25">
      <c r="A293" s="14"/>
      <c r="B293" s="14"/>
      <c r="C293" s="46"/>
      <c r="D293" s="14"/>
      <c r="E293" s="14"/>
      <c r="F293" s="14"/>
      <c r="G293" s="14"/>
    </row>
    <row r="294" spans="1:7" x14ac:dyDescent="0.25">
      <c r="A294" s="14"/>
      <c r="B294" s="14"/>
      <c r="C294" s="46"/>
      <c r="D294" s="14"/>
      <c r="E294" s="14"/>
      <c r="F294" s="14"/>
      <c r="G294" s="14"/>
    </row>
    <row r="295" spans="1:7" x14ac:dyDescent="0.25">
      <c r="A295" s="14"/>
      <c r="B295" s="14"/>
      <c r="C295" s="46"/>
      <c r="D295" s="14"/>
      <c r="E295" s="14"/>
      <c r="F295" s="14"/>
      <c r="G295" s="14"/>
    </row>
    <row r="296" spans="1:7" x14ac:dyDescent="0.25">
      <c r="A296" s="14"/>
      <c r="B296" s="14"/>
      <c r="C296" s="46"/>
      <c r="D296" s="14"/>
      <c r="E296" s="14"/>
      <c r="F296" s="14"/>
      <c r="G296" s="14"/>
    </row>
    <row r="297" spans="1:7" x14ac:dyDescent="0.25">
      <c r="A297" s="14"/>
      <c r="B297" s="14"/>
      <c r="C297" s="46"/>
      <c r="D297" s="14"/>
      <c r="E297" s="14"/>
      <c r="F297" s="14"/>
      <c r="G297" s="14"/>
    </row>
    <row r="298" spans="1:7" x14ac:dyDescent="0.25">
      <c r="A298" s="14"/>
      <c r="B298" s="14"/>
      <c r="C298" s="46"/>
      <c r="D298" s="14"/>
      <c r="E298" s="14"/>
      <c r="F298" s="14"/>
      <c r="G298" s="14"/>
    </row>
    <row r="299" spans="1:7" x14ac:dyDescent="0.25">
      <c r="A299" s="14"/>
      <c r="B299" s="14"/>
      <c r="C299" s="46"/>
      <c r="D299" s="14"/>
      <c r="E299" s="14"/>
      <c r="F299" s="14"/>
      <c r="G299" s="14"/>
    </row>
    <row r="300" spans="1:7" x14ac:dyDescent="0.25">
      <c r="A300" s="14"/>
      <c r="B300" s="14"/>
      <c r="C300" s="46"/>
      <c r="D300" s="14"/>
      <c r="E300" s="14"/>
      <c r="F300" s="14"/>
      <c r="G300" s="14"/>
    </row>
    <row r="301" spans="1:7" x14ac:dyDescent="0.25">
      <c r="A301" s="14"/>
      <c r="B301" s="14"/>
      <c r="C301" s="46"/>
      <c r="D301" s="14"/>
      <c r="E301" s="14"/>
      <c r="F301" s="14"/>
      <c r="G301" s="14"/>
    </row>
    <row r="302" spans="1:7" x14ac:dyDescent="0.25">
      <c r="A302" s="14"/>
      <c r="B302" s="14"/>
      <c r="C302" s="46"/>
      <c r="D302" s="14"/>
      <c r="E302" s="14"/>
      <c r="F302" s="14"/>
      <c r="G302" s="14"/>
    </row>
    <row r="303" spans="1:7" x14ac:dyDescent="0.25">
      <c r="A303" s="14"/>
      <c r="B303" s="14"/>
      <c r="C303" s="46"/>
      <c r="D303" s="14"/>
      <c r="E303" s="14"/>
      <c r="F303" s="14"/>
      <c r="G303" s="14"/>
    </row>
    <row r="304" spans="1:7" x14ac:dyDescent="0.25">
      <c r="A304" s="14"/>
      <c r="B304" s="14"/>
      <c r="C304" s="46"/>
      <c r="D304" s="14"/>
      <c r="E304" s="14"/>
      <c r="F304" s="14"/>
      <c r="G304" s="14"/>
    </row>
    <row r="305" spans="1:7" x14ac:dyDescent="0.25">
      <c r="A305" s="14"/>
      <c r="B305" s="14"/>
      <c r="C305" s="46"/>
      <c r="D305" s="14"/>
      <c r="E305" s="14"/>
      <c r="F305" s="14"/>
      <c r="G305" s="14"/>
    </row>
    <row r="306" spans="1:7" x14ac:dyDescent="0.25">
      <c r="A306" s="14"/>
      <c r="B306" s="14"/>
      <c r="C306" s="46"/>
      <c r="D306" s="14"/>
      <c r="E306" s="14"/>
      <c r="F306" s="14"/>
      <c r="G306" s="14"/>
    </row>
    <row r="307" spans="1:7" x14ac:dyDescent="0.25">
      <c r="A307" s="14"/>
      <c r="B307" s="14"/>
      <c r="C307" s="46"/>
      <c r="D307" s="14"/>
      <c r="E307" s="14"/>
      <c r="F307" s="14"/>
      <c r="G307" s="14"/>
    </row>
    <row r="308" spans="1:7" x14ac:dyDescent="0.25">
      <c r="A308" s="14"/>
      <c r="B308" s="14"/>
      <c r="C308" s="46"/>
      <c r="D308" s="14"/>
      <c r="E308" s="14"/>
      <c r="F308" s="14"/>
      <c r="G308" s="14"/>
    </row>
    <row r="309" spans="1:7" x14ac:dyDescent="0.25">
      <c r="A309" s="14"/>
      <c r="B309" s="14"/>
      <c r="C309" s="46"/>
      <c r="D309" s="14"/>
      <c r="E309" s="14"/>
      <c r="F309" s="14"/>
      <c r="G309" s="14"/>
    </row>
    <row r="310" spans="1:7" x14ac:dyDescent="0.25">
      <c r="C310" s="47"/>
    </row>
    <row r="311" spans="1:7" x14ac:dyDescent="0.25">
      <c r="C311" s="47"/>
    </row>
    <row r="312" spans="1:7" x14ac:dyDescent="0.25">
      <c r="C312" s="47"/>
    </row>
    <row r="313" spans="1:7" x14ac:dyDescent="0.25">
      <c r="C313" s="47"/>
    </row>
    <row r="314" spans="1:7" x14ac:dyDescent="0.25">
      <c r="C314" s="47"/>
    </row>
    <row r="315" spans="1:7" x14ac:dyDescent="0.25">
      <c r="C315" s="47"/>
    </row>
    <row r="316" spans="1:7" x14ac:dyDescent="0.25">
      <c r="C316" s="47"/>
    </row>
    <row r="317" spans="1:7" x14ac:dyDescent="0.25">
      <c r="C317" s="47"/>
    </row>
    <row r="318" spans="1:7" x14ac:dyDescent="0.25">
      <c r="C318" s="47"/>
    </row>
    <row r="319" spans="1:7" x14ac:dyDescent="0.25">
      <c r="C319" s="47"/>
    </row>
    <row r="320" spans="1:7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</sheetData>
  <mergeCells count="22">
    <mergeCell ref="I13:J13"/>
    <mergeCell ref="A8:G8"/>
    <mergeCell ref="A10:A12"/>
    <mergeCell ref="B10:B12"/>
    <mergeCell ref="C10:C12"/>
    <mergeCell ref="D10:D12"/>
    <mergeCell ref="E10:G10"/>
    <mergeCell ref="E11:F11"/>
    <mergeCell ref="G11:G12"/>
    <mergeCell ref="B6:G6"/>
    <mergeCell ref="B181:G181"/>
    <mergeCell ref="B13:G13"/>
    <mergeCell ref="B41:G41"/>
    <mergeCell ref="B76:G76"/>
    <mergeCell ref="B83:G83"/>
    <mergeCell ref="B141:G141"/>
    <mergeCell ref="B149:G149"/>
    <mergeCell ref="B1:G1"/>
    <mergeCell ref="B2:G2"/>
    <mergeCell ref="B3:G3"/>
    <mergeCell ref="B4:G4"/>
    <mergeCell ref="B5:G5"/>
  </mergeCells>
  <pageMargins left="0.98425196850393704" right="0.39370078740157483" top="0.78740157480314965" bottom="0.78740157480314965" header="0.31496062992125984" footer="0.31496062992125984"/>
  <pageSetup paperSize="9" scale="9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showZeros="0" tabSelected="1" workbookViewId="0">
      <selection activeCell="B12" sqref="B12:N12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216" t="s">
        <v>422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7" x14ac:dyDescent="0.25">
      <c r="B2" s="216" t="s">
        <v>421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</row>
    <row r="3" spans="1:17" x14ac:dyDescent="0.25">
      <c r="B3" s="216" t="s">
        <v>420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7" x14ac:dyDescent="0.25">
      <c r="B4" s="216" t="s">
        <v>441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</row>
    <row r="5" spans="1:17" ht="15" customHeight="1" x14ac:dyDescent="0.25">
      <c r="B5" s="217" t="s">
        <v>418</v>
      </c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</row>
    <row r="6" spans="1:17" ht="15" customHeight="1" x14ac:dyDescent="0.25">
      <c r="B6" s="217" t="s">
        <v>444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</row>
    <row r="7" spans="1:17" ht="15" customHeight="1" x14ac:dyDescent="0.25">
      <c r="B7" s="217" t="s">
        <v>443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</row>
    <row r="8" spans="1:17" ht="15" customHeight="1" x14ac:dyDescent="0.25">
      <c r="B8" s="217" t="s">
        <v>445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</row>
    <row r="9" spans="1:17" ht="15" customHeight="1" x14ac:dyDescent="0.25">
      <c r="B9" s="217" t="s">
        <v>447</v>
      </c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</row>
    <row r="10" spans="1:17" ht="15" customHeight="1" x14ac:dyDescent="0.25">
      <c r="B10" s="217" t="s">
        <v>451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</row>
    <row r="11" spans="1:17" ht="15" customHeight="1" x14ac:dyDescent="0.25">
      <c r="B11" s="217" t="s">
        <v>464</v>
      </c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</row>
    <row r="12" spans="1:17" ht="15" customHeight="1" x14ac:dyDescent="0.25">
      <c r="B12" s="217" t="s">
        <v>463</v>
      </c>
      <c r="C12" s="217"/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</row>
    <row r="14" spans="1:17" x14ac:dyDescent="0.25">
      <c r="A14" s="220" t="s">
        <v>280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</row>
    <row r="15" spans="1:17" ht="17.25" customHeight="1" x14ac:dyDescent="0.25">
      <c r="A15" s="424"/>
      <c r="B15" s="424"/>
      <c r="C15" s="424"/>
      <c r="D15" s="423"/>
      <c r="E15" s="423"/>
      <c r="F15" s="423"/>
      <c r="G15" s="423"/>
      <c r="H15" s="423"/>
      <c r="I15" s="423"/>
      <c r="J15" s="423"/>
      <c r="K15" s="423"/>
      <c r="L15" s="423"/>
      <c r="M15" s="423"/>
      <c r="N15" s="4" t="s">
        <v>188</v>
      </c>
      <c r="O15" s="4"/>
    </row>
    <row r="16" spans="1:17" ht="15" customHeight="1" x14ac:dyDescent="0.25">
      <c r="A16" s="252" t="s">
        <v>5</v>
      </c>
      <c r="B16" s="255" t="s">
        <v>279</v>
      </c>
      <c r="C16" s="340" t="s">
        <v>468</v>
      </c>
      <c r="D16" s="338" t="s">
        <v>219</v>
      </c>
      <c r="E16" s="338"/>
      <c r="F16" s="337"/>
      <c r="G16" s="336" t="s">
        <v>470</v>
      </c>
      <c r="H16" s="335" t="s">
        <v>219</v>
      </c>
      <c r="I16" s="334"/>
      <c r="J16" s="333"/>
      <c r="K16" s="223" t="s">
        <v>0</v>
      </c>
      <c r="L16" s="224" t="s">
        <v>219</v>
      </c>
      <c r="M16" s="225"/>
      <c r="N16" s="226"/>
      <c r="P16" s="174"/>
      <c r="Q16" s="474" t="s">
        <v>442</v>
      </c>
    </row>
    <row r="17" spans="1:17" ht="15" customHeight="1" x14ac:dyDescent="0.25">
      <c r="A17" s="253"/>
      <c r="B17" s="256"/>
      <c r="C17" s="332"/>
      <c r="D17" s="337" t="s">
        <v>1</v>
      </c>
      <c r="E17" s="349"/>
      <c r="F17" s="326" t="s">
        <v>2</v>
      </c>
      <c r="G17" s="330"/>
      <c r="H17" s="348" t="s">
        <v>1</v>
      </c>
      <c r="I17" s="348"/>
      <c r="J17" s="323" t="s">
        <v>2</v>
      </c>
      <c r="K17" s="223"/>
      <c r="L17" s="223" t="s">
        <v>1</v>
      </c>
      <c r="M17" s="223"/>
      <c r="N17" s="222" t="s">
        <v>2</v>
      </c>
      <c r="P17" s="387" t="s">
        <v>435</v>
      </c>
      <c r="Q17" s="386">
        <f>'4 pr._savarankiškos f-jos (2)'!Q18+'5 pr._valstybinės f-jos (2)'!R14+'6 pr._mokinio krepšelis (2)'!Q15+'7 pr._kita dotacija (2)'!R20+'[1]8 pr._aplinkos apsaugos s. p.'!Q12+'9 pr._įstaigų pajamos (2)'!Q20+'[1]10 pr._skolintos lėšos'!Q14+'[1]11 pr._apyvartinės lėšos'!Q17</f>
        <v>4219747</v>
      </c>
    </row>
    <row r="18" spans="1:17" ht="28.5" customHeight="1" x14ac:dyDescent="0.25">
      <c r="A18" s="254"/>
      <c r="B18" s="257"/>
      <c r="C18" s="328"/>
      <c r="D18" s="347" t="s">
        <v>3</v>
      </c>
      <c r="E18" s="346" t="s">
        <v>4</v>
      </c>
      <c r="F18" s="326"/>
      <c r="G18" s="325"/>
      <c r="H18" s="345" t="s">
        <v>3</v>
      </c>
      <c r="I18" s="344" t="s">
        <v>4</v>
      </c>
      <c r="J18" s="323"/>
      <c r="K18" s="223"/>
      <c r="L18" s="203" t="s">
        <v>3</v>
      </c>
      <c r="M18" s="202" t="s">
        <v>4</v>
      </c>
      <c r="N18" s="222"/>
      <c r="P18" s="387" t="s">
        <v>434</v>
      </c>
      <c r="Q18" s="386">
        <f>'4 pr._savarankiškos f-jos (2)'!Q19+'5 pr._valstybinės f-jos (2)'!R15+'6 pr._mokinio krepšelis (2)'!Q16+'7 pr._kita dotacija (2)'!R21+'[1]8 pr._aplinkos apsaugos s. p.'!Q13+'9 pr._įstaigų pajamos (2)'!Q21+'[1]10 pr._skolintos lėšos'!Q15+'[1]11 pr._apyvartinės lėšos'!Q18</f>
        <v>24356</v>
      </c>
    </row>
    <row r="19" spans="1:17" ht="15" customHeight="1" x14ac:dyDescent="0.25">
      <c r="A19" s="7" t="s">
        <v>79</v>
      </c>
      <c r="B19" s="8" t="s">
        <v>6</v>
      </c>
      <c r="C19" s="317">
        <f>D19+F19</f>
        <v>6002370</v>
      </c>
      <c r="D19" s="317">
        <f>'4 pr._savarankiškos f-jos (2)'!E81+'5 pr._valstybinės f-jos (2)'!E76+'9 pr._įstaigų pajamos (2)'!E28+'[1]10 pr._skolintos lėšos'!E17+'[1]11 pr._apyvartinės lėšos'!E38</f>
        <v>4803192</v>
      </c>
      <c r="E19" s="317">
        <f>'4 pr._savarankiškos f-jos (2)'!F81+'5 pr._valstybinės f-jos (2)'!F76+'9 pr._įstaigų pajamos (2)'!F28+'[1]10 pr._skolintos lėšos'!F17+'[1]11 pr._apyvartinės lėšos'!F38</f>
        <v>2473000</v>
      </c>
      <c r="F19" s="317">
        <f>'4 pr._savarankiškos f-jos (2)'!G81+'5 pr._valstybinės f-jos (2)'!G76+'9 pr._įstaigų pajamos (2)'!G28+'[1]10 pr._skolintos lėšos'!G17+'[1]11 pr._apyvartinės lėšos'!G38</f>
        <v>1199178</v>
      </c>
      <c r="G19" s="314">
        <f>H19+J19</f>
        <v>215260</v>
      </c>
      <c r="H19" s="314">
        <f>'4 pr._savarankiškos f-jos (2)'!I81+'5 pr._valstybinės f-jos (2)'!I76+'9 pr._įstaigų pajamos (2)'!I28+'[1]10 pr._skolintos lėšos'!I17+'[1]11 pr._apyvartinės lėšos'!I38</f>
        <v>166423</v>
      </c>
      <c r="I19" s="314">
        <f>'4 pr._savarankiškos f-jos (2)'!J81+'5 pr._valstybinės f-jos (2)'!J76+'9 pr._įstaigų pajamos (2)'!J28+'[1]10 pr._skolintos lėšos'!J17+'[1]11 pr._apyvartinės lėšos'!J38</f>
        <v>-1</v>
      </c>
      <c r="J19" s="314">
        <f>'4 pr._savarankiškos f-jos (2)'!K81+'5 pr._valstybinės f-jos (2)'!K76+'9 pr._įstaigų pajamos (2)'!K28+'[1]10 pr._skolintos lėšos'!K17+'[1]11 pr._apyvartinės lėšos'!K38</f>
        <v>48837</v>
      </c>
      <c r="K19" s="10">
        <f>L19+N19</f>
        <v>6217630</v>
      </c>
      <c r="L19" s="10">
        <f>D19+H19</f>
        <v>4969615</v>
      </c>
      <c r="M19" s="10">
        <f>E19+I19</f>
        <v>2472999</v>
      </c>
      <c r="N19" s="10">
        <f>F19+J19</f>
        <v>1248015</v>
      </c>
      <c r="P19" s="387" t="s">
        <v>433</v>
      </c>
      <c r="Q19" s="386">
        <f>'4 pr._savarankiškos f-jos (2)'!Q20+'5 pr._valstybinės f-jos (2)'!R16+'6 pr._mokinio krepšelis (2)'!Q17+'7 pr._kita dotacija (2)'!R22+'[1]8 pr._aplinkos apsaugos s. p.'!Q14+'9 pr._įstaigų pajamos (2)'!Q22+'[1]10 pr._skolintos lėšos'!Q16+'[1]11 pr._apyvartinės lėšos'!Q19</f>
        <v>444281</v>
      </c>
    </row>
    <row r="20" spans="1:17" ht="15" customHeight="1" x14ac:dyDescent="0.25">
      <c r="A20" s="7" t="s">
        <v>203</v>
      </c>
      <c r="B20" s="8" t="s">
        <v>66</v>
      </c>
      <c r="C20" s="317">
        <f t="shared" ref="C20:C25" si="0">D20+F20</f>
        <v>5390885</v>
      </c>
      <c r="D20" s="317">
        <f>'4 pr._savarankiškos f-jos (2)'!E134+'[1]8 pr._aplinkos apsaugos s. p.'!E15+'9 pr._įstaigų pajamos (2)'!E41+'[1]10 pr._skolintos lėšos'!E24+'[1]11 pr._apyvartinės lėšos'!E72+'7 pr._kita dotacija (2)'!E21</f>
        <v>3185427</v>
      </c>
      <c r="E20" s="317">
        <f>'4 pr._savarankiškos f-jos (2)'!F134+'[1]8 pr._aplinkos apsaugos s. p.'!F15+'9 pr._įstaigų pajamos (2)'!F41+'[1]10 pr._skolintos lėšos'!F24+'[1]11 pr._apyvartinės lėšos'!F72+'7 pr._kita dotacija (2)'!F21</f>
        <v>2607</v>
      </c>
      <c r="F20" s="317">
        <f>'4 pr._savarankiškos f-jos (2)'!G134+'[1]8 pr._aplinkos apsaugos s. p.'!G15+'9 pr._įstaigų pajamos (2)'!G41+'[1]10 pr._skolintos lėšos'!G24+'[1]11 pr._apyvartinės lėšos'!G72+'7 pr._kita dotacija (2)'!G21</f>
        <v>2205458</v>
      </c>
      <c r="G20" s="314">
        <f>'4 pr._savarankiškos f-jos (2)'!H134+'[1]8 pr._aplinkos apsaugos s. p.'!H15+'9 pr._įstaigų pajamos (2)'!H41+'[1]10 pr._skolintos lėšos'!H24+'[1]11 pr._apyvartinės lėšos'!H72+'7 pr._kita dotacija (2)'!H21</f>
        <v>1831</v>
      </c>
      <c r="H20" s="314">
        <f>'4 pr._savarankiškos f-jos (2)'!I134+'[1]8 pr._aplinkos apsaugos s. p.'!I15+'9 pr._įstaigų pajamos (2)'!I41+'[1]10 pr._skolintos lėšos'!I24+'[1]11 pr._apyvartinės lėšos'!I72+'7 pr._kita dotacija (2)'!I21</f>
        <v>1310</v>
      </c>
      <c r="I20" s="314">
        <f>'4 pr._savarankiškos f-jos (2)'!J134+'[1]8 pr._aplinkos apsaugos s. p.'!J15+'9 pr._įstaigų pajamos (2)'!J41+'[1]10 pr._skolintos lėšos'!J24+'[1]11 pr._apyvartinės lėšos'!J72+'7 pr._kita dotacija (2)'!J21</f>
        <v>0</v>
      </c>
      <c r="J20" s="314">
        <f>'4 pr._savarankiškos f-jos (2)'!K134+'[1]8 pr._aplinkos apsaugos s. p.'!K15+'9 pr._įstaigų pajamos (2)'!K41+'[1]10 pr._skolintos lėšos'!K24+'[1]11 pr._apyvartinės lėšos'!K72+'7 pr._kita dotacija (2)'!K21</f>
        <v>521</v>
      </c>
      <c r="K20" s="10">
        <f>'4 pr._savarankiškos f-jos (2)'!L134+'[1]8 pr._aplinkos apsaugos s. p.'!L15+'9 pr._įstaigų pajamos (2)'!L41+'[1]10 pr._skolintos lėšos'!L24+'[1]11 pr._apyvartinės lėšos'!L72+'7 pr._kita dotacija (2)'!L21</f>
        <v>5392716</v>
      </c>
      <c r="L20" s="10">
        <f>'4 pr._savarankiškos f-jos (2)'!M134+'[1]8 pr._aplinkos apsaugos s. p.'!M15+'9 pr._įstaigų pajamos (2)'!M41+'[1]10 pr._skolintos lėšos'!M24+'[1]11 pr._apyvartinės lėšos'!M72+'7 pr._kita dotacija (2)'!M21</f>
        <v>3186737</v>
      </c>
      <c r="M20" s="10">
        <f>'4 pr._savarankiškos f-jos (2)'!N134+'[1]8 pr._aplinkos apsaugos s. p.'!N15+'9 pr._įstaigų pajamos (2)'!N41+'[1]10 pr._skolintos lėšos'!N24+'[1]11 pr._apyvartinės lėšos'!N72+'7 pr._kita dotacija (2)'!N21</f>
        <v>2607</v>
      </c>
      <c r="N20" s="10">
        <f>'4 pr._savarankiškos f-jos (2)'!O134+'[1]8 pr._aplinkos apsaugos s. p.'!O15+'9 pr._įstaigų pajamos (2)'!O41+'[1]10 pr._skolintos lėšos'!O24+'[1]11 pr._apyvartinės lėšos'!O72+'7 pr._kita dotacija (2)'!O21</f>
        <v>2205979</v>
      </c>
      <c r="P20" s="387" t="s">
        <v>432</v>
      </c>
      <c r="Q20" s="386">
        <f>'4 pr._savarankiškos f-jos (2)'!Q21+'5 pr._valstybinės f-jos (2)'!R17+'6 pr._mokinio krepšelis (2)'!Q18+'7 pr._kita dotacija (2)'!R23+'[1]8 pr._aplinkos apsaugos s. p.'!Q15+'9 pr._įstaigų pajamos (2)'!Q23+'[1]10 pr._skolintos lėšos'!Q17+'[1]11 pr._apyvartinės lėšos'!Q20</f>
        <v>3834741</v>
      </c>
    </row>
    <row r="21" spans="1:17" ht="15.95" customHeight="1" x14ac:dyDescent="0.25">
      <c r="A21" s="7" t="s">
        <v>80</v>
      </c>
      <c r="B21" s="8" t="s">
        <v>70</v>
      </c>
      <c r="C21" s="317">
        <f t="shared" si="0"/>
        <v>726068</v>
      </c>
      <c r="D21" s="317">
        <f>'4 pr._savarankiškos f-jos (2)'!E139+'5 pr._valstybinės f-jos (2)'!E82+'[1]8 pr._aplinkos apsaugos s. p.'!E18+'9 pr._įstaigų pajamos (2)'!E44+'[1]10 pr._skolintos lėšos'!E27+'[1]11 pr._apyvartinės lėšos'!E83+'7 pr._kita dotacija (2)'!E23</f>
        <v>256712</v>
      </c>
      <c r="E21" s="317">
        <f>'4 pr._savarankiškos f-jos (2)'!F139+'5 pr._valstybinės f-jos (2)'!F82+'[1]8 pr._aplinkos apsaugos s. p.'!F18+'9 pr._įstaigų pajamos (2)'!F44+'[1]10 pr._skolintos lėšos'!F27+'[1]11 pr._apyvartinės lėšos'!F83+'7 pr._kita dotacija (2)'!F23</f>
        <v>102988</v>
      </c>
      <c r="F21" s="317">
        <f>'4 pr._savarankiškos f-jos (2)'!G139+'5 pr._valstybinės f-jos (2)'!G82+'[1]8 pr._aplinkos apsaugos s. p.'!G18+'9 pr._įstaigų pajamos (2)'!G44+'[1]10 pr._skolintos lėšos'!G27+'[1]11 pr._apyvartinės lėšos'!G83+'7 pr._kita dotacija (2)'!G23</f>
        <v>469356</v>
      </c>
      <c r="G21" s="314">
        <f>'4 pr._savarankiškos f-jos (2)'!H139+'5 pr._valstybinės f-jos (2)'!H82+'[1]8 pr._aplinkos apsaugos s. p.'!H18+'9 pr._įstaigų pajamos (2)'!H44+'[1]10 pr._skolintos lėšos'!H27+'[1]11 pr._apyvartinės lėšos'!H83+'7 pr._kita dotacija (2)'!H23</f>
        <v>0</v>
      </c>
      <c r="H21" s="314">
        <f>'4 pr._savarankiškos f-jos (2)'!I139+'5 pr._valstybinės f-jos (2)'!I82+'[1]8 pr._aplinkos apsaugos s. p.'!I18+'9 pr._įstaigų pajamos (2)'!I44+'[1]10 pr._skolintos lėšos'!I27+'[1]11 pr._apyvartinės lėšos'!I83+'7 pr._kita dotacija (2)'!I23</f>
        <v>0</v>
      </c>
      <c r="I21" s="314">
        <f>'4 pr._savarankiškos f-jos (2)'!J139+'5 pr._valstybinės f-jos (2)'!J82+'[1]8 pr._aplinkos apsaugos s. p.'!J18+'9 pr._įstaigų pajamos (2)'!J44+'[1]10 pr._skolintos lėšos'!J27+'[1]11 pr._apyvartinės lėšos'!J83+'7 pr._kita dotacija (2)'!J23</f>
        <v>0</v>
      </c>
      <c r="J21" s="314">
        <f>'4 pr._savarankiškos f-jos (2)'!K139+'5 pr._valstybinės f-jos (2)'!K82+'[1]8 pr._aplinkos apsaugos s. p.'!K18+'9 pr._įstaigų pajamos (2)'!K44+'[1]10 pr._skolintos lėšos'!K27+'[1]11 pr._apyvartinės lėšos'!K83+'7 pr._kita dotacija (2)'!K23</f>
        <v>0</v>
      </c>
      <c r="K21" s="10">
        <f>'4 pr._savarankiškos f-jos (2)'!L139+'5 pr._valstybinės f-jos (2)'!L82+'[1]8 pr._aplinkos apsaugos s. p.'!L18+'9 pr._įstaigų pajamos (2)'!L44+'[1]10 pr._skolintos lėšos'!L27+'[1]11 pr._apyvartinės lėšos'!L83+'7 pr._kita dotacija (2)'!L23</f>
        <v>726068</v>
      </c>
      <c r="L21" s="10">
        <f>'4 pr._savarankiškos f-jos (2)'!M139+'5 pr._valstybinės f-jos (2)'!M82+'[1]8 pr._aplinkos apsaugos s. p.'!M18+'9 pr._įstaigų pajamos (2)'!M44+'[1]10 pr._skolintos lėšos'!M27+'[1]11 pr._apyvartinės lėšos'!M83+'7 pr._kita dotacija (2)'!M23</f>
        <v>256712</v>
      </c>
      <c r="M21" s="10">
        <f>'4 pr._savarankiškos f-jos (2)'!N139+'5 pr._valstybinės f-jos (2)'!N82+'[1]8 pr._aplinkos apsaugos s. p.'!N18+'9 pr._įstaigų pajamos (2)'!N44+'[1]10 pr._skolintos lėšos'!N27+'[1]11 pr._apyvartinės lėšos'!N83+'7 pr._kita dotacija (2)'!N23</f>
        <v>102988</v>
      </c>
      <c r="N21" s="10">
        <f>'4 pr._savarankiškos f-jos (2)'!O139+'5 pr._valstybinės f-jos (2)'!O82+'[1]8 pr._aplinkos apsaugos s. p.'!O18+'9 pr._įstaigų pajamos (2)'!O44+'[1]10 pr._skolintos lėšos'!O27+'[1]11 pr._apyvartinės lėšos'!O83+'7 pr._kita dotacija (2)'!O23</f>
        <v>469356</v>
      </c>
      <c r="P21" s="387" t="s">
        <v>431</v>
      </c>
      <c r="Q21" s="386">
        <f>'4 pr._savarankiškos f-jos (2)'!Q22+'5 pr._valstybinės f-jos (2)'!R18+'6 pr._mokinio krepšelis (2)'!Q19+'7 pr._kita dotacija (2)'!R24+'[1]8 pr._aplinkos apsaugos s. p.'!Q16+'9 pr._įstaigų pajamos (2)'!Q24+'[1]10 pr._skolintos lėšos'!Q18+'[1]11 pr._apyvartinės lėšos'!Q21</f>
        <v>2316630</v>
      </c>
    </row>
    <row r="22" spans="1:17" ht="15" customHeight="1" x14ac:dyDescent="0.25">
      <c r="A22" s="7" t="s">
        <v>81</v>
      </c>
      <c r="B22" s="8" t="s">
        <v>190</v>
      </c>
      <c r="C22" s="317">
        <f>D22+F22</f>
        <v>16486802</v>
      </c>
      <c r="D22" s="317">
        <f>'4 pr._savarankiškos f-jos (2)'!E181+'6 pr._mokinio krepšelis (2)'!E55+'7 pr._kita dotacija (2)'!E49+'9 pr._įstaigų pajamos (2)'!E73+'[1]10 pr._skolintos lėšos'!E35+'[1]11 pr._apyvartinės lėšos'!E140</f>
        <v>14918803</v>
      </c>
      <c r="E22" s="317">
        <f>'4 pr._savarankiškos f-jos (2)'!F181+'6 pr._mokinio krepšelis (2)'!F55+'7 pr._kita dotacija (2)'!F49+'9 pr._įstaigų pajamos (2)'!F73+'[1]10 pr._skolintos lėšos'!F35+'[1]11 pr._apyvartinės lėšos'!F140</f>
        <v>9759608</v>
      </c>
      <c r="F22" s="317">
        <f>'4 pr._savarankiškos f-jos (2)'!G181+'6 pr._mokinio krepšelis (2)'!G55+'7 pr._kita dotacija (2)'!G49+'9 pr._įstaigų pajamos (2)'!G73+'[1]10 pr._skolintos lėšos'!G35+'[1]11 pr._apyvartinės lėšos'!G140</f>
        <v>1567999</v>
      </c>
      <c r="G22" s="314">
        <f>'4 pr._savarankiškos f-jos (2)'!H181+'6 pr._mokinio krepšelis (2)'!H55+'7 pr._kita dotacija (2)'!H49+'9 pr._įstaigų pajamos (2)'!H73+'[1]10 pr._skolintos lėšos'!H35+'[1]11 pr._apyvartinės lėšos'!H140</f>
        <v>487446</v>
      </c>
      <c r="H22" s="314">
        <f>'4 pr._savarankiškos f-jos (2)'!I181+'6 pr._mokinio krepšelis (2)'!I55+'7 pr._kita dotacija (2)'!I49+'9 pr._įstaigų pajamos (2)'!I73+'[1]10 pr._skolintos lėšos'!I35+'[1]11 pr._apyvartinės lėšos'!I140</f>
        <v>332412</v>
      </c>
      <c r="I22" s="314">
        <f>'4 pr._savarankiškos f-jos (2)'!J181+'6 pr._mokinio krepšelis (2)'!J55+'7 pr._kita dotacija (2)'!J49+'9 pr._įstaigų pajamos (2)'!J73+'[1]10 pr._skolintos lėšos'!J35+'[1]11 pr._apyvartinės lėšos'!J140</f>
        <v>15431</v>
      </c>
      <c r="J22" s="314">
        <f>'4 pr._savarankiškos f-jos (2)'!K181+'6 pr._mokinio krepšelis (2)'!K55+'7 pr._kita dotacija (2)'!K49+'9 pr._įstaigų pajamos (2)'!K73+'[1]10 pr._skolintos lėšos'!K35+'[1]11 pr._apyvartinės lėšos'!K140</f>
        <v>155034</v>
      </c>
      <c r="K22" s="10">
        <f>'4 pr._savarankiškos f-jos (2)'!L181+'6 pr._mokinio krepšelis (2)'!L55+'7 pr._kita dotacija (2)'!L49+'9 pr._įstaigų pajamos (2)'!L73+'[1]10 pr._skolintos lėšos'!L35+'[1]11 pr._apyvartinės lėšos'!L140</f>
        <v>16974248</v>
      </c>
      <c r="L22" s="10">
        <f>'4 pr._savarankiškos f-jos (2)'!M181+'6 pr._mokinio krepšelis (2)'!M55+'7 pr._kita dotacija (2)'!M49+'9 pr._įstaigų pajamos (2)'!M73+'[1]10 pr._skolintos lėšos'!M35+'[1]11 pr._apyvartinės lėšos'!M140</f>
        <v>15251215</v>
      </c>
      <c r="M22" s="10">
        <f>'4 pr._savarankiškos f-jos (2)'!N181+'6 pr._mokinio krepšelis (2)'!N55+'7 pr._kita dotacija (2)'!N49+'9 pr._įstaigų pajamos (2)'!N73+'[1]10 pr._skolintos lėšos'!N35+'[1]11 pr._apyvartinės lėšos'!N140</f>
        <v>9775039</v>
      </c>
      <c r="N22" s="10">
        <f>'4 pr._savarankiškos f-jos (2)'!O181+'6 pr._mokinio krepšelis (2)'!O55+'7 pr._kita dotacija (2)'!O49+'9 pr._įstaigų pajamos (2)'!O73+'[1]10 pr._skolintos lėšos'!O35+'[1]11 pr._apyvartinės lėšos'!O140</f>
        <v>1723033</v>
      </c>
      <c r="P22" s="387" t="s">
        <v>430</v>
      </c>
      <c r="Q22" s="386">
        <f>'4 pr._savarankiškos f-jos (2)'!Q23+'5 pr._valstybinės f-jos (2)'!R19+'6 pr._mokinio krepšelis (2)'!Q20+'7 pr._kita dotacija (2)'!R25+'[1]8 pr._aplinkos apsaugos s. p.'!Q17+'9 pr._įstaigų pajamos (2)'!Q25+'[1]10 pr._skolintos lėšos'!Q19+'[1]11 pr._apyvartinės lėšos'!Q22</f>
        <v>1182252</v>
      </c>
    </row>
    <row r="23" spans="1:17" x14ac:dyDescent="0.25">
      <c r="A23" s="7" t="s">
        <v>82</v>
      </c>
      <c r="B23" s="8" t="s">
        <v>202</v>
      </c>
      <c r="C23" s="317">
        <f t="shared" si="0"/>
        <v>713265</v>
      </c>
      <c r="D23" s="317">
        <f>'4 pr._savarankiškos f-jos (2)'!E186+'5 pr._valstybinės f-jos (2)'!E108+'[1]10 pr._skolintos lėšos'!E38+'[1]11 pr._apyvartinės lėšos'!E150</f>
        <v>604428</v>
      </c>
      <c r="E23" s="317">
        <f>'4 pr._savarankiškos f-jos (2)'!F186+'5 pr._valstybinės f-jos (2)'!F108+'[1]10 pr._skolintos lėšos'!F38+'[1]11 pr._apyvartinės lėšos'!F150</f>
        <v>129488</v>
      </c>
      <c r="F23" s="317">
        <f>'4 pr._savarankiškos f-jos (2)'!G186+'5 pr._valstybinės f-jos (2)'!G108+'[1]10 pr._skolintos lėšos'!G38+'[1]11 pr._apyvartinės lėšos'!G150</f>
        <v>108837</v>
      </c>
      <c r="G23" s="314">
        <f>H23+J23</f>
        <v>0</v>
      </c>
      <c r="H23" s="314">
        <f>'4 pr._savarankiškos f-jos (2)'!I186+'5 pr._valstybinės f-jos (2)'!I108+'[1]10 pr._skolintos lėšos'!I38+'[1]11 pr._apyvartinės lėšos'!I150</f>
        <v>0</v>
      </c>
      <c r="I23" s="314">
        <f>'4 pr._savarankiškos f-jos (2)'!J186+'5 pr._valstybinės f-jos (2)'!J108+'[1]10 pr._skolintos lėšos'!J38+'[1]11 pr._apyvartinės lėšos'!J150</f>
        <v>0</v>
      </c>
      <c r="J23" s="314">
        <f>'4 pr._savarankiškos f-jos (2)'!K186+'5 pr._valstybinės f-jos (2)'!K108+'[1]10 pr._skolintos lėšos'!K38+'[1]11 pr._apyvartinės lėšos'!K150</f>
        <v>0</v>
      </c>
      <c r="K23" s="10">
        <f>L23+N23</f>
        <v>713265</v>
      </c>
      <c r="L23" s="10">
        <f>D23+H23</f>
        <v>604428</v>
      </c>
      <c r="M23" s="10">
        <f>E23+I23</f>
        <v>129488</v>
      </c>
      <c r="N23" s="10">
        <f>F23+J23</f>
        <v>108837</v>
      </c>
      <c r="P23" s="387" t="s">
        <v>429</v>
      </c>
      <c r="Q23" s="386">
        <f>'4 pr._savarankiškos f-jos (2)'!Q24+'5 pr._valstybinės f-jos (2)'!R20+'6 pr._mokinio krepšelis (2)'!Q21+'7 pr._kita dotacija (2)'!R26+'[1]8 pr._aplinkos apsaugos s. p.'!Q18+'9 pr._įstaigų pajamos (2)'!Q26+'[1]10 pr._skolintos lėšos'!Q20+'[1]11 pr._apyvartinės lėšos'!Q23</f>
        <v>726068</v>
      </c>
    </row>
    <row r="24" spans="1:17" x14ac:dyDescent="0.25">
      <c r="A24" s="7" t="s">
        <v>83</v>
      </c>
      <c r="B24" s="8" t="s">
        <v>74</v>
      </c>
      <c r="C24" s="317">
        <f t="shared" si="0"/>
        <v>2986445</v>
      </c>
      <c r="D24" s="317">
        <f>'4 pr._savarankiškos f-jos (2)'!E204+'9 pr._įstaigų pajamos (2)'!E89+'[1]10 pr._skolintos lėšos'!E42+'[1]11 pr._apyvartinės lėšos'!E181+'7 pr._kita dotacija (2)'!E53</f>
        <v>1762642</v>
      </c>
      <c r="E24" s="317">
        <f>'4 pr._savarankiškos f-jos (2)'!F204+'9 pr._įstaigų pajamos (2)'!F89+'[1]10 pr._skolintos lėšos'!F42+'[1]11 pr._apyvartinės lėšos'!F181+'7 pr._kita dotacija (2)'!F53</f>
        <v>914715</v>
      </c>
      <c r="F24" s="317">
        <f>'4 pr._savarankiškos f-jos (2)'!G204+'9 pr._įstaigų pajamos (2)'!G89+'[1]10 pr._skolintos lėšos'!G42+'[1]11 pr._apyvartinės lėšos'!G181+'7 pr._kita dotacija (2)'!G53</f>
        <v>1223803</v>
      </c>
      <c r="G24" s="314">
        <f>'4 pr._savarankiškos f-jos (2)'!H204+'9 pr._įstaigų pajamos (2)'!H89+'[1]10 pr._skolintos lėšos'!H42+'[1]11 pr._apyvartinės lėšos'!H181+'7 pr._kita dotacija (2)'!H53</f>
        <v>36736</v>
      </c>
      <c r="H24" s="314">
        <f>'4 pr._savarankiškos f-jos (2)'!I204+'9 pr._įstaigų pajamos (2)'!I89+'[1]10 pr._skolintos lėšos'!I42+'[1]11 pr._apyvartinės lėšos'!I181+'7 pr._kita dotacija (2)'!I53</f>
        <v>26957</v>
      </c>
      <c r="I24" s="314">
        <f>'4 pr._savarankiškos f-jos (2)'!J204+'9 pr._įstaigų pajamos (2)'!J89+'[1]10 pr._skolintos lėšos'!J42+'[1]11 pr._apyvartinės lėšos'!J181+'7 pr._kita dotacija (2)'!J53</f>
        <v>0</v>
      </c>
      <c r="J24" s="314">
        <f>'4 pr._savarankiškos f-jos (2)'!K204+'9 pr._įstaigų pajamos (2)'!K89+'[1]10 pr._skolintos lėšos'!K42+'[1]11 pr._apyvartinės lėšos'!K181+'7 pr._kita dotacija (2)'!K53</f>
        <v>9779</v>
      </c>
      <c r="K24" s="10">
        <f>'4 pr._savarankiškos f-jos (2)'!L204+'9 pr._įstaigų pajamos (2)'!L89+'[1]10 pr._skolintos lėšos'!L42+'[1]11 pr._apyvartinės lėšos'!L181+'7 pr._kita dotacija (2)'!L53</f>
        <v>3023181</v>
      </c>
      <c r="L24" s="10">
        <f>'4 pr._savarankiškos f-jos (2)'!M204+'9 pr._įstaigų pajamos (2)'!M89+'[1]10 pr._skolintos lėšos'!M42+'[1]11 pr._apyvartinės lėšos'!M181+'7 pr._kita dotacija (2)'!M53</f>
        <v>1789599</v>
      </c>
      <c r="M24" s="10">
        <f>'4 pr._savarankiškos f-jos (2)'!N204+'9 pr._įstaigų pajamos (2)'!N89+'[1]10 pr._skolintos lėšos'!N42+'[1]11 pr._apyvartinės lėšos'!N181+'7 pr._kita dotacija (2)'!N53</f>
        <v>914715</v>
      </c>
      <c r="N24" s="10">
        <f>'4 pr._savarankiškos f-jos (2)'!O204+'9 pr._įstaigų pajamos (2)'!O89+'[1]10 pr._skolintos lėšos'!O42+'[1]11 pr._apyvartinės lėšos'!O181+'7 pr._kita dotacija (2)'!O53</f>
        <v>1233582</v>
      </c>
      <c r="P24" s="387" t="s">
        <v>428</v>
      </c>
      <c r="Q24" s="386">
        <f>'4 pr._savarankiškos f-jos (2)'!Q25+'5 pr._valstybinės f-jos (2)'!R21+'6 pr._mokinio krepšelis (2)'!Q22+'7 pr._kita dotacija (2)'!R27+'[1]8 pr._aplinkos apsaugos s. p.'!Q19+'9 pr._įstaigų pajamos (2)'!Q27+'[1]10 pr._skolintos lėšos'!Q21+'[1]11 pr._apyvartinės lėšos'!Q24</f>
        <v>3255324</v>
      </c>
    </row>
    <row r="25" spans="1:17" x14ac:dyDescent="0.25">
      <c r="A25" s="7" t="s">
        <v>84</v>
      </c>
      <c r="B25" s="8" t="s">
        <v>76</v>
      </c>
      <c r="C25" s="317">
        <f t="shared" si="0"/>
        <v>6262838</v>
      </c>
      <c r="D25" s="317">
        <f>'4 pr._savarankiškos f-jos (2)'!E213+'5 pr._valstybinės f-jos (2)'!E118+'9 pr._įstaigų pajamos (2)'!E95+'[1]11 pr._apyvartinės lėšos'!E192+'7 pr._kita dotacija (2)'!E59</f>
        <v>6118028</v>
      </c>
      <c r="E25" s="317">
        <f>'4 pr._savarankiškos f-jos (2)'!F213+'5 pr._valstybinės f-jos (2)'!F118+'9 pr._įstaigų pajamos (2)'!F95+'[1]11 pr._apyvartinės lėšos'!F192+'7 pr._kita dotacija (2)'!F59</f>
        <v>930644</v>
      </c>
      <c r="F25" s="317">
        <f>'4 pr._savarankiškos f-jos (2)'!G213+'5 pr._valstybinės f-jos (2)'!G118+'9 pr._įstaigų pajamos (2)'!G95+'[1]11 pr._apyvartinės lėšos'!G192+'7 pr._kita dotacija (2)'!G59</f>
        <v>144810</v>
      </c>
      <c r="G25" s="314">
        <f>'4 pr._savarankiškos f-jos (2)'!H213+'5 pr._valstybinės f-jos (2)'!H118+'9 pr._įstaigų pajamos (2)'!H95+'[1]11 pr._apyvartinės lėšos'!H192+'7 pr._kita dotacija (2)'!H59</f>
        <v>-488924</v>
      </c>
      <c r="H25" s="314">
        <f>'4 pr._savarankiškos f-jos (2)'!I213+'5 pr._valstybinės f-jos (2)'!I118+'9 pr._įstaigų pajamos (2)'!I95+'[1]11 pr._apyvartinės lėšos'!I192+'7 pr._kita dotacija (2)'!I59</f>
        <v>-488924</v>
      </c>
      <c r="I25" s="314">
        <f>'4 pr._savarankiškos f-jos (2)'!J213+'5 pr._valstybinės f-jos (2)'!J118+'9 pr._įstaigų pajamos (2)'!J95+'[1]11 pr._apyvartinės lėšos'!J192+'7 pr._kita dotacija (2)'!J59</f>
        <v>0</v>
      </c>
      <c r="J25" s="314">
        <f>'4 pr._savarankiškos f-jos (2)'!K213+'5 pr._valstybinės f-jos (2)'!K118+'9 pr._įstaigų pajamos (2)'!K95+'[1]11 pr._apyvartinės lėšos'!K192+'7 pr._kita dotacija (2)'!K59</f>
        <v>0</v>
      </c>
      <c r="K25" s="10">
        <f>'4 pr._savarankiškos f-jos (2)'!L213+'5 pr._valstybinės f-jos (2)'!L118+'9 pr._įstaigų pajamos (2)'!L95+'[1]11 pr._apyvartinės lėšos'!L192+'7 pr._kita dotacija (2)'!L59</f>
        <v>5773914</v>
      </c>
      <c r="L25" s="10">
        <f>'4 pr._savarankiškos f-jos (2)'!M213+'5 pr._valstybinės f-jos (2)'!M118+'9 pr._įstaigų pajamos (2)'!M95+'[1]11 pr._apyvartinės lėšos'!M192+'7 pr._kita dotacija (2)'!M59</f>
        <v>5629104</v>
      </c>
      <c r="M25" s="10">
        <f>'4 pr._savarankiškos f-jos (2)'!N213+'5 pr._valstybinės f-jos (2)'!N118+'9 pr._įstaigų pajamos (2)'!N95+'[1]11 pr._apyvartinės lėšos'!N192+'7 pr._kita dotacija (2)'!N59</f>
        <v>930644</v>
      </c>
      <c r="N25" s="10">
        <f>'4 pr._savarankiškos f-jos (2)'!O213+'5 pr._valstybinės f-jos (2)'!O118+'9 pr._įstaigų pajamos (2)'!O95+'[1]11 pr._apyvartinės lėšos'!O192+'7 pr._kita dotacija (2)'!O59</f>
        <v>144810</v>
      </c>
      <c r="P25" s="387" t="s">
        <v>427</v>
      </c>
      <c r="Q25" s="386">
        <f>'4 pr._savarankiškos f-jos (2)'!Q26+'5 pr._valstybinės f-jos (2)'!R22+'6 pr._mokinio krepšelis (2)'!Q23+'7 pr._kita dotacija (2)'!R28+'[1]8 pr._aplinkos apsaugos s. p.'!Q20+'9 pr._įstaigų pajamos (2)'!Q28+'[1]10 pr._skolintos lėšos'!Q22+'[1]11 pr._apyvartinės lėšos'!Q25</f>
        <v>16873325</v>
      </c>
    </row>
    <row r="26" spans="1:17" x14ac:dyDescent="0.25">
      <c r="A26" s="36" t="s">
        <v>85</v>
      </c>
      <c r="B26" s="37" t="s">
        <v>191</v>
      </c>
      <c r="C26" s="313">
        <f>SUM(C19:C25)</f>
        <v>38568673</v>
      </c>
      <c r="D26" s="313">
        <f>SUM(D19:D25)</f>
        <v>31649232</v>
      </c>
      <c r="E26" s="313">
        <f>SUM(E19:E25)</f>
        <v>14313050</v>
      </c>
      <c r="F26" s="313">
        <f>SUM(F19:F25)</f>
        <v>6919441</v>
      </c>
      <c r="G26" s="312">
        <f t="shared" ref="G26:N26" si="1">SUM(G19:G25)</f>
        <v>252349</v>
      </c>
      <c r="H26" s="312">
        <f t="shared" si="1"/>
        <v>38178</v>
      </c>
      <c r="I26" s="312">
        <f t="shared" si="1"/>
        <v>15430</v>
      </c>
      <c r="J26" s="312">
        <f t="shared" si="1"/>
        <v>214171</v>
      </c>
      <c r="K26" s="39">
        <f t="shared" si="1"/>
        <v>38821022</v>
      </c>
      <c r="L26" s="39">
        <f t="shared" si="1"/>
        <v>31687410</v>
      </c>
      <c r="M26" s="39">
        <f t="shared" si="1"/>
        <v>14328480</v>
      </c>
      <c r="N26" s="39">
        <f t="shared" si="1"/>
        <v>7133612</v>
      </c>
      <c r="P26" s="387" t="s">
        <v>426</v>
      </c>
      <c r="Q26" s="386">
        <f>'4 pr._savarankiškos f-jos (2)'!Q27+'5 pr._valstybinės f-jos (2)'!R23+'6 pr._mokinio krepšelis (2)'!Q24+'7 pr._kita dotacija (2)'!R29+'[1]8 pr._aplinkos apsaugos s. p.'!Q21+'9 pr._įstaigų pajamos (2)'!Q29+'[1]10 pr._skolintos lėšos'!Q23+'[1]11 pr._apyvartinės lėšos'!Q26</f>
        <v>5944298</v>
      </c>
    </row>
    <row r="27" spans="1:17" x14ac:dyDescent="0.25">
      <c r="A27" s="14"/>
      <c r="B27" s="14"/>
      <c r="C27" s="14"/>
      <c r="D27" s="14"/>
      <c r="E27" s="14"/>
      <c r="F27" s="14"/>
      <c r="P27" s="385" t="s">
        <v>191</v>
      </c>
      <c r="Q27" s="384">
        <f>SUM(Q17:Q26)</f>
        <v>38821022</v>
      </c>
    </row>
    <row r="28" spans="1:17" x14ac:dyDescent="0.25">
      <c r="A28" s="14"/>
      <c r="B28" s="14"/>
      <c r="C28" s="14"/>
      <c r="D28" s="14"/>
      <c r="E28" s="14"/>
      <c r="F28" s="14"/>
      <c r="P28" s="174"/>
      <c r="Q28" s="174"/>
    </row>
    <row r="29" spans="1:17" x14ac:dyDescent="0.25">
      <c r="A29" s="14"/>
      <c r="B29" s="14"/>
      <c r="C29" s="14"/>
      <c r="D29" s="14"/>
      <c r="E29" s="14"/>
      <c r="F29" s="14"/>
      <c r="P29" s="174"/>
      <c r="Q29" s="174">
        <f>K26-Q27</f>
        <v>0</v>
      </c>
    </row>
    <row r="30" spans="1:17" x14ac:dyDescent="0.25">
      <c r="A30" s="14"/>
      <c r="B30" s="14"/>
      <c r="C30" s="14"/>
      <c r="D30" s="14"/>
      <c r="E30" s="14"/>
      <c r="F30" s="14"/>
    </row>
    <row r="31" spans="1:17" x14ac:dyDescent="0.25">
      <c r="A31" s="14"/>
      <c r="B31" s="14"/>
      <c r="C31" s="14"/>
      <c r="D31" s="14"/>
      <c r="E31" s="14"/>
      <c r="F31" s="14"/>
    </row>
    <row r="32" spans="1:17" x14ac:dyDescent="0.25">
      <c r="A32" s="14"/>
      <c r="B32" s="14"/>
      <c r="C32" s="14"/>
      <c r="D32" s="14"/>
      <c r="E32" s="14"/>
      <c r="F32" s="14"/>
    </row>
    <row r="33" spans="1:7" x14ac:dyDescent="0.25">
      <c r="A33" s="14"/>
      <c r="B33" s="14"/>
      <c r="C33" s="14"/>
      <c r="D33" s="14"/>
      <c r="E33" s="14"/>
      <c r="F33" s="14"/>
    </row>
    <row r="34" spans="1:7" x14ac:dyDescent="0.25">
      <c r="A34" s="14"/>
      <c r="B34" s="14"/>
      <c r="C34" s="14"/>
      <c r="D34" s="14"/>
      <c r="E34" s="14"/>
      <c r="F34" s="14"/>
    </row>
    <row r="35" spans="1:7" x14ac:dyDescent="0.25">
      <c r="A35" s="14"/>
      <c r="B35" s="14"/>
      <c r="C35" s="14"/>
      <c r="D35" s="14"/>
      <c r="E35" s="14"/>
      <c r="F35" s="14"/>
      <c r="G35" s="2" t="s">
        <v>192</v>
      </c>
    </row>
    <row r="36" spans="1:7" x14ac:dyDescent="0.25">
      <c r="A36" s="14"/>
      <c r="B36" s="14"/>
      <c r="C36" s="14"/>
      <c r="D36" s="14"/>
      <c r="E36" s="14"/>
      <c r="F36" s="14"/>
    </row>
    <row r="37" spans="1:7" x14ac:dyDescent="0.25">
      <c r="A37" s="14"/>
      <c r="B37" s="14"/>
      <c r="C37" s="14"/>
      <c r="D37" s="14"/>
      <c r="E37" s="14"/>
      <c r="F37" s="14"/>
    </row>
    <row r="38" spans="1:7" x14ac:dyDescent="0.25">
      <c r="A38" s="14"/>
      <c r="B38" s="14"/>
      <c r="C38" s="14"/>
      <c r="D38" s="14"/>
      <c r="E38" s="14"/>
      <c r="F38" s="14"/>
    </row>
    <row r="39" spans="1:7" x14ac:dyDescent="0.25">
      <c r="A39" s="14"/>
      <c r="B39" s="14"/>
      <c r="C39" s="14"/>
      <c r="D39" s="14"/>
      <c r="E39" s="14"/>
      <c r="F39" s="14"/>
    </row>
    <row r="40" spans="1:7" x14ac:dyDescent="0.25">
      <c r="A40" s="14"/>
      <c r="B40" s="14"/>
      <c r="C40" s="14"/>
      <c r="D40" s="14"/>
      <c r="E40" s="14"/>
      <c r="F40" s="14"/>
    </row>
    <row r="41" spans="1:7" x14ac:dyDescent="0.25">
      <c r="A41" s="14"/>
      <c r="B41" s="14"/>
      <c r="C41" s="14"/>
      <c r="D41" s="14"/>
      <c r="E41" s="14"/>
      <c r="F41" s="14"/>
    </row>
    <row r="42" spans="1:7" x14ac:dyDescent="0.25">
      <c r="A42" s="14"/>
      <c r="B42" s="14"/>
      <c r="C42" s="14"/>
      <c r="D42" s="14"/>
      <c r="E42" s="14"/>
      <c r="F42" s="14"/>
    </row>
    <row r="43" spans="1:7" x14ac:dyDescent="0.25">
      <c r="A43" s="14"/>
      <c r="B43" s="14"/>
      <c r="C43" s="14"/>
      <c r="D43" s="14"/>
      <c r="E43" s="14"/>
      <c r="F43" s="14"/>
    </row>
    <row r="44" spans="1:7" x14ac:dyDescent="0.25">
      <c r="A44" s="14"/>
      <c r="B44" s="14"/>
      <c r="C44" s="14"/>
      <c r="D44" s="14"/>
      <c r="E44" s="14"/>
      <c r="F44" s="14"/>
    </row>
    <row r="45" spans="1:7" x14ac:dyDescent="0.25">
      <c r="A45" s="14"/>
      <c r="B45" s="14"/>
      <c r="C45" s="14"/>
      <c r="D45" s="14"/>
      <c r="E45" s="14"/>
      <c r="F45" s="14"/>
    </row>
    <row r="46" spans="1:7" x14ac:dyDescent="0.25">
      <c r="A46" s="14"/>
      <c r="B46" s="14"/>
      <c r="C46" s="14"/>
      <c r="D46" s="14"/>
      <c r="E46" s="14"/>
      <c r="F46" s="14"/>
    </row>
    <row r="47" spans="1:7" x14ac:dyDescent="0.25">
      <c r="A47" s="14"/>
      <c r="B47" s="14"/>
      <c r="C47" s="14"/>
      <c r="D47" s="14"/>
      <c r="E47" s="14"/>
      <c r="F47" s="14"/>
    </row>
    <row r="48" spans="1: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</sheetData>
  <mergeCells count="27">
    <mergeCell ref="F17:F18"/>
    <mergeCell ref="H17:I17"/>
    <mergeCell ref="J17:J18"/>
    <mergeCell ref="L17:M17"/>
    <mergeCell ref="N17:N18"/>
    <mergeCell ref="A14:N14"/>
    <mergeCell ref="A16:A18"/>
    <mergeCell ref="B16:B18"/>
    <mergeCell ref="C16:C18"/>
    <mergeCell ref="D16:F16"/>
    <mergeCell ref="G16:G18"/>
    <mergeCell ref="H16:J16"/>
    <mergeCell ref="K16:K18"/>
    <mergeCell ref="L16:N16"/>
    <mergeCell ref="D17:E17"/>
    <mergeCell ref="B7:N7"/>
    <mergeCell ref="B8:N8"/>
    <mergeCell ref="B9:N9"/>
    <mergeCell ref="B10:N10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3"/>
  <sheetViews>
    <sheetView showZeros="0" topLeftCell="A43" workbookViewId="0">
      <selection activeCell="B10" sqref="B10:O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6384" width="9.140625" style="2"/>
  </cols>
  <sheetData>
    <row r="1" spans="1:15" x14ac:dyDescent="0.25">
      <c r="B1" s="342" t="s">
        <v>422</v>
      </c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</row>
    <row r="2" spans="1:15" x14ac:dyDescent="0.25">
      <c r="B2" s="342" t="s">
        <v>421</v>
      </c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</row>
    <row r="3" spans="1:15" x14ac:dyDescent="0.25">
      <c r="B3" s="342" t="s">
        <v>420</v>
      </c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  <c r="O3" s="342"/>
    </row>
    <row r="4" spans="1:15" x14ac:dyDescent="0.25">
      <c r="B4" s="342" t="s">
        <v>423</v>
      </c>
      <c r="C4" s="342"/>
      <c r="D4" s="342"/>
      <c r="E4" s="342"/>
      <c r="F4" s="342"/>
      <c r="G4" s="342"/>
      <c r="H4" s="342"/>
      <c r="I4" s="342"/>
      <c r="J4" s="342"/>
      <c r="K4" s="342"/>
      <c r="L4" s="342"/>
      <c r="M4" s="342"/>
      <c r="N4" s="342"/>
      <c r="O4" s="342"/>
    </row>
    <row r="5" spans="1:15" ht="15" customHeight="1" x14ac:dyDescent="0.25">
      <c r="B5" s="341" t="s">
        <v>418</v>
      </c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</row>
    <row r="6" spans="1:15" x14ac:dyDescent="0.25">
      <c r="B6" s="341" t="s">
        <v>450</v>
      </c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</row>
    <row r="7" spans="1:15" ht="15" customHeight="1" x14ac:dyDescent="0.25">
      <c r="B7" s="341" t="s">
        <v>447</v>
      </c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</row>
    <row r="8" spans="1:15" x14ac:dyDescent="0.25">
      <c r="B8" s="341" t="s">
        <v>446</v>
      </c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  <c r="O8" s="341"/>
    </row>
    <row r="9" spans="1:15" x14ac:dyDescent="0.25">
      <c r="B9" s="341" t="s">
        <v>464</v>
      </c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1"/>
    </row>
    <row r="10" spans="1:15" x14ac:dyDescent="0.25">
      <c r="B10" s="341" t="s">
        <v>463</v>
      </c>
      <c r="C10" s="341"/>
      <c r="D10" s="341"/>
      <c r="E10" s="341"/>
      <c r="F10" s="341"/>
      <c r="G10" s="341"/>
      <c r="H10" s="341"/>
      <c r="I10" s="341"/>
      <c r="J10" s="341"/>
      <c r="K10" s="341"/>
      <c r="L10" s="341"/>
      <c r="M10" s="341"/>
      <c r="N10" s="341"/>
      <c r="O10" s="341"/>
    </row>
    <row r="11" spans="1:15" ht="15" customHeight="1" x14ac:dyDescent="0.25">
      <c r="E11" s="3"/>
      <c r="F11" s="3"/>
      <c r="G11" s="3"/>
    </row>
    <row r="12" spans="1:15" ht="31.5" customHeight="1" x14ac:dyDescent="0.25">
      <c r="A12" s="220" t="s">
        <v>449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188</v>
      </c>
    </row>
    <row r="14" spans="1:15" ht="15" customHeight="1" x14ac:dyDescent="0.25">
      <c r="A14" s="252" t="s">
        <v>5</v>
      </c>
      <c r="B14" s="255" t="s">
        <v>469</v>
      </c>
      <c r="C14" s="255" t="s">
        <v>60</v>
      </c>
      <c r="D14" s="340" t="s">
        <v>468</v>
      </c>
      <c r="E14" s="339" t="s">
        <v>219</v>
      </c>
      <c r="F14" s="338"/>
      <c r="G14" s="337"/>
      <c r="H14" s="336" t="s">
        <v>467</v>
      </c>
      <c r="I14" s="335" t="s">
        <v>219</v>
      </c>
      <c r="J14" s="334"/>
      <c r="K14" s="333"/>
      <c r="L14" s="223" t="s">
        <v>0</v>
      </c>
      <c r="M14" s="224" t="s">
        <v>219</v>
      </c>
      <c r="N14" s="225"/>
      <c r="O14" s="226"/>
    </row>
    <row r="15" spans="1:15" x14ac:dyDescent="0.25">
      <c r="A15" s="253"/>
      <c r="B15" s="256"/>
      <c r="C15" s="256"/>
      <c r="D15" s="332"/>
      <c r="E15" s="326" t="s">
        <v>220</v>
      </c>
      <c r="F15" s="331" t="s">
        <v>221</v>
      </c>
      <c r="G15" s="326" t="s">
        <v>222</v>
      </c>
      <c r="H15" s="330"/>
      <c r="I15" s="323" t="s">
        <v>220</v>
      </c>
      <c r="J15" s="329" t="s">
        <v>221</v>
      </c>
      <c r="K15" s="323" t="s">
        <v>222</v>
      </c>
      <c r="L15" s="223"/>
      <c r="M15" s="222" t="s">
        <v>220</v>
      </c>
      <c r="N15" s="233" t="s">
        <v>221</v>
      </c>
      <c r="O15" s="222" t="s">
        <v>222</v>
      </c>
    </row>
    <row r="16" spans="1:15" ht="70.5" customHeight="1" x14ac:dyDescent="0.25">
      <c r="A16" s="254"/>
      <c r="B16" s="257"/>
      <c r="C16" s="257"/>
      <c r="D16" s="328"/>
      <c r="E16" s="326"/>
      <c r="F16" s="327"/>
      <c r="G16" s="326"/>
      <c r="H16" s="325"/>
      <c r="I16" s="323"/>
      <c r="J16" s="324"/>
      <c r="K16" s="323"/>
      <c r="L16" s="223"/>
      <c r="M16" s="222"/>
      <c r="N16" s="234"/>
      <c r="O16" s="222"/>
    </row>
    <row r="17" spans="1:15" ht="15.95" customHeight="1" x14ac:dyDescent="0.25">
      <c r="A17" s="7" t="s">
        <v>79</v>
      </c>
      <c r="B17" s="262" t="s">
        <v>6</v>
      </c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9"/>
    </row>
    <row r="18" spans="1:15" ht="15" customHeight="1" x14ac:dyDescent="0.25">
      <c r="A18" s="7" t="s">
        <v>203</v>
      </c>
      <c r="B18" s="14" t="s">
        <v>20</v>
      </c>
      <c r="C18" s="86" t="s">
        <v>9</v>
      </c>
      <c r="D18" s="320">
        <f>E18+F18+G18</f>
        <v>5764</v>
      </c>
      <c r="E18" s="320">
        <v>5474</v>
      </c>
      <c r="F18" s="320">
        <v>290</v>
      </c>
      <c r="G18" s="320"/>
      <c r="H18" s="321">
        <f>I18+J18+K18</f>
        <v>0</v>
      </c>
      <c r="I18" s="316"/>
      <c r="J18" s="316"/>
      <c r="K18" s="316"/>
      <c r="L18" s="87">
        <f>M18+N18+O18</f>
        <v>5764</v>
      </c>
      <c r="M18" s="10">
        <f>E18+I18</f>
        <v>5474</v>
      </c>
      <c r="N18" s="10">
        <f>F18+J18</f>
        <v>290</v>
      </c>
      <c r="O18" s="10">
        <f>G18+K18</f>
        <v>0</v>
      </c>
    </row>
    <row r="19" spans="1:15" x14ac:dyDescent="0.25">
      <c r="A19" s="11" t="s">
        <v>80</v>
      </c>
      <c r="B19" s="322" t="s">
        <v>466</v>
      </c>
      <c r="C19" s="9" t="s">
        <v>9</v>
      </c>
      <c r="D19" s="317">
        <f>E19+F19+G19</f>
        <v>2867</v>
      </c>
      <c r="E19" s="317">
        <v>2867</v>
      </c>
      <c r="F19" s="317"/>
      <c r="G19" s="317"/>
      <c r="H19" s="316"/>
      <c r="I19" s="316"/>
      <c r="J19" s="316"/>
      <c r="K19" s="316"/>
      <c r="L19" s="10">
        <f>M19+N19+O19</f>
        <v>2867</v>
      </c>
      <c r="M19" s="10">
        <f>E19+I19</f>
        <v>2867</v>
      </c>
      <c r="N19" s="10">
        <f>F19+J19</f>
        <v>0</v>
      </c>
      <c r="O19" s="10">
        <f>G19+K19</f>
        <v>0</v>
      </c>
    </row>
    <row r="20" spans="1:15" ht="15" customHeight="1" x14ac:dyDescent="0.25">
      <c r="A20" s="7" t="s">
        <v>81</v>
      </c>
      <c r="B20" s="8" t="s">
        <v>10</v>
      </c>
      <c r="C20" s="9" t="s">
        <v>9</v>
      </c>
      <c r="D20" s="317">
        <f>E20+F20+G20</f>
        <v>580</v>
      </c>
      <c r="E20" s="317">
        <v>580</v>
      </c>
      <c r="F20" s="317"/>
      <c r="G20" s="317"/>
      <c r="H20" s="316">
        <f>I20+J20+K20</f>
        <v>0</v>
      </c>
      <c r="I20" s="316"/>
      <c r="J20" s="316"/>
      <c r="K20" s="316"/>
      <c r="L20" s="10">
        <f>M20+N20+O20</f>
        <v>580</v>
      </c>
      <c r="M20" s="10">
        <f>E20+I20</f>
        <v>580</v>
      </c>
      <c r="N20" s="10">
        <f>F20+J20</f>
        <v>0</v>
      </c>
      <c r="O20" s="10">
        <f>G20+K20</f>
        <v>0</v>
      </c>
    </row>
    <row r="21" spans="1:15" ht="15" customHeight="1" x14ac:dyDescent="0.25">
      <c r="A21" s="7" t="s">
        <v>82</v>
      </c>
      <c r="B21" s="8" t="s">
        <v>11</v>
      </c>
      <c r="C21" s="9" t="s">
        <v>9</v>
      </c>
      <c r="D21" s="317">
        <f>E21+F21+G21</f>
        <v>464</v>
      </c>
      <c r="E21" s="317">
        <v>464</v>
      </c>
      <c r="F21" s="317"/>
      <c r="G21" s="317"/>
      <c r="H21" s="316">
        <f>I21+J21+K21</f>
        <v>0</v>
      </c>
      <c r="I21" s="316"/>
      <c r="J21" s="316"/>
      <c r="K21" s="316"/>
      <c r="L21" s="10">
        <f>M21+N21+O21</f>
        <v>464</v>
      </c>
      <c r="M21" s="10">
        <f>E21+I21</f>
        <v>464</v>
      </c>
      <c r="N21" s="10">
        <f>F21+J21</f>
        <v>0</v>
      </c>
      <c r="O21" s="10">
        <f>G21+K21</f>
        <v>0</v>
      </c>
    </row>
    <row r="22" spans="1:15" ht="15" customHeight="1" x14ac:dyDescent="0.25">
      <c r="A22" s="7" t="s">
        <v>83</v>
      </c>
      <c r="B22" s="8" t="s">
        <v>12</v>
      </c>
      <c r="C22" s="9" t="s">
        <v>9</v>
      </c>
      <c r="D22" s="317">
        <f>E22+F22+G22</f>
        <v>1304</v>
      </c>
      <c r="E22" s="317">
        <v>1304</v>
      </c>
      <c r="F22" s="317"/>
      <c r="G22" s="317"/>
      <c r="H22" s="316">
        <f>I22+J22+K22</f>
        <v>0</v>
      </c>
      <c r="I22" s="316"/>
      <c r="J22" s="316"/>
      <c r="K22" s="316"/>
      <c r="L22" s="10">
        <f>M22+N22+O22</f>
        <v>1304</v>
      </c>
      <c r="M22" s="10">
        <f>E22+I22</f>
        <v>1304</v>
      </c>
      <c r="N22" s="10">
        <f>F22+J22</f>
        <v>0</v>
      </c>
      <c r="O22" s="10">
        <f>G22+K22</f>
        <v>0</v>
      </c>
    </row>
    <row r="23" spans="1:15" ht="15" customHeight="1" x14ac:dyDescent="0.25">
      <c r="A23" s="11" t="s">
        <v>84</v>
      </c>
      <c r="B23" s="12" t="s">
        <v>14</v>
      </c>
      <c r="C23" s="9" t="s">
        <v>9</v>
      </c>
      <c r="D23" s="317">
        <f>E23+F23+G23</f>
        <v>724</v>
      </c>
      <c r="E23" s="317">
        <v>724</v>
      </c>
      <c r="F23" s="317"/>
      <c r="G23" s="317"/>
      <c r="H23" s="316">
        <f>I23+J23+K23</f>
        <v>0</v>
      </c>
      <c r="I23" s="316"/>
      <c r="J23" s="316"/>
      <c r="K23" s="316"/>
      <c r="L23" s="10">
        <f>M23+N23+O23</f>
        <v>724</v>
      </c>
      <c r="M23" s="10">
        <f>E23+I23</f>
        <v>724</v>
      </c>
      <c r="N23" s="10">
        <f>F23+J23</f>
        <v>0</v>
      </c>
      <c r="O23" s="10">
        <f>G23+K23</f>
        <v>0</v>
      </c>
    </row>
    <row r="24" spans="1:15" ht="15" customHeight="1" x14ac:dyDescent="0.25">
      <c r="A24" s="13" t="s">
        <v>85</v>
      </c>
      <c r="B24" s="14" t="s">
        <v>15</v>
      </c>
      <c r="C24" s="9" t="s">
        <v>9</v>
      </c>
      <c r="D24" s="317">
        <f>E24+F24+G24</f>
        <v>87</v>
      </c>
      <c r="E24" s="317">
        <v>87</v>
      </c>
      <c r="F24" s="317"/>
      <c r="G24" s="317"/>
      <c r="H24" s="316">
        <f>I24+J24+K24</f>
        <v>0</v>
      </c>
      <c r="I24" s="316"/>
      <c r="J24" s="316"/>
      <c r="K24" s="316"/>
      <c r="L24" s="10">
        <f>M24+N24+O24</f>
        <v>87</v>
      </c>
      <c r="M24" s="10">
        <f>E24+I24</f>
        <v>87</v>
      </c>
      <c r="N24" s="10">
        <f>F24+J24</f>
        <v>0</v>
      </c>
      <c r="O24" s="10">
        <f>G24+K24</f>
        <v>0</v>
      </c>
    </row>
    <row r="25" spans="1:15" ht="15" customHeight="1" x14ac:dyDescent="0.25">
      <c r="A25" s="7" t="s">
        <v>86</v>
      </c>
      <c r="B25" s="8" t="s">
        <v>16</v>
      </c>
      <c r="C25" s="9" t="s">
        <v>9</v>
      </c>
      <c r="D25" s="317">
        <f>E25+F25+G25</f>
        <v>4055</v>
      </c>
      <c r="E25" s="317">
        <v>4055</v>
      </c>
      <c r="F25" s="317"/>
      <c r="G25" s="317"/>
      <c r="H25" s="316">
        <f>I25+J25+K25</f>
        <v>0</v>
      </c>
      <c r="I25" s="316"/>
      <c r="J25" s="316"/>
      <c r="K25" s="316"/>
      <c r="L25" s="10">
        <f>M25+N25+O25</f>
        <v>4055</v>
      </c>
      <c r="M25" s="10">
        <f>E25+I25</f>
        <v>4055</v>
      </c>
      <c r="N25" s="10">
        <f>F25+J25</f>
        <v>0</v>
      </c>
      <c r="O25" s="10">
        <f>G25+K25</f>
        <v>0</v>
      </c>
    </row>
    <row r="26" spans="1:15" ht="15" customHeight="1" x14ac:dyDescent="0.25">
      <c r="A26" s="7" t="s">
        <v>87</v>
      </c>
      <c r="B26" s="8" t="s">
        <v>17</v>
      </c>
      <c r="C26" s="9" t="s">
        <v>9</v>
      </c>
      <c r="D26" s="317">
        <f>E26+F26+G26</f>
        <v>493</v>
      </c>
      <c r="E26" s="317">
        <v>493</v>
      </c>
      <c r="F26" s="317"/>
      <c r="G26" s="317"/>
      <c r="H26" s="316">
        <f>I26+J26+K26</f>
        <v>0</v>
      </c>
      <c r="I26" s="316"/>
      <c r="J26" s="316"/>
      <c r="K26" s="316"/>
      <c r="L26" s="10">
        <f>M26+N26+O26</f>
        <v>493</v>
      </c>
      <c r="M26" s="10">
        <f>E26+I26</f>
        <v>493</v>
      </c>
      <c r="N26" s="10">
        <f>F26+J26</f>
        <v>0</v>
      </c>
      <c r="O26" s="10">
        <f>G26+K26</f>
        <v>0</v>
      </c>
    </row>
    <row r="27" spans="1:15" ht="15" customHeight="1" x14ac:dyDescent="0.25">
      <c r="A27" s="7" t="s">
        <v>88</v>
      </c>
      <c r="B27" s="8" t="s">
        <v>18</v>
      </c>
      <c r="C27" s="9" t="s">
        <v>9</v>
      </c>
      <c r="D27" s="317">
        <f>E27+F27+G27</f>
        <v>754</v>
      </c>
      <c r="E27" s="317">
        <v>754</v>
      </c>
      <c r="F27" s="317"/>
      <c r="G27" s="317"/>
      <c r="H27" s="316">
        <f>I27+J27+K27</f>
        <v>0</v>
      </c>
      <c r="I27" s="316"/>
      <c r="J27" s="316"/>
      <c r="K27" s="316"/>
      <c r="L27" s="10">
        <f>M27+N27+O27</f>
        <v>754</v>
      </c>
      <c r="M27" s="10">
        <f>E27+I27</f>
        <v>754</v>
      </c>
      <c r="N27" s="10">
        <f>F27+J27</f>
        <v>0</v>
      </c>
      <c r="O27" s="10">
        <f>G27+K27</f>
        <v>0</v>
      </c>
    </row>
    <row r="28" spans="1:15" ht="15.95" customHeight="1" x14ac:dyDescent="0.25">
      <c r="A28" s="15" t="s">
        <v>89</v>
      </c>
      <c r="B28" s="1" t="s">
        <v>195</v>
      </c>
      <c r="C28" s="16"/>
      <c r="D28" s="315">
        <f>SUM(D18:D27)</f>
        <v>17092</v>
      </c>
      <c r="E28" s="315">
        <f>SUM(E18:E27)</f>
        <v>16802</v>
      </c>
      <c r="F28" s="315">
        <f>SUM(F18:F27)</f>
        <v>290</v>
      </c>
      <c r="G28" s="315">
        <f>SUM(G18:G27)</f>
        <v>0</v>
      </c>
      <c r="H28" s="314">
        <f>SUM(H18:H27)</f>
        <v>0</v>
      </c>
      <c r="I28" s="314">
        <f>SUM(I18:I27)</f>
        <v>0</v>
      </c>
      <c r="J28" s="314">
        <f>SUM(J18:J27)</f>
        <v>0</v>
      </c>
      <c r="K28" s="314">
        <f>SUM(K18:K27)</f>
        <v>0</v>
      </c>
      <c r="L28" s="1">
        <f>SUM(L18:L27)</f>
        <v>17092</v>
      </c>
      <c r="M28" s="1">
        <f>SUM(M18:M27)</f>
        <v>16802</v>
      </c>
      <c r="N28" s="1">
        <f>SUM(N18:N27)</f>
        <v>290</v>
      </c>
      <c r="O28" s="1">
        <f>SUM(O18:O27)</f>
        <v>0</v>
      </c>
    </row>
    <row r="29" spans="1:15" ht="15.95" customHeight="1" x14ac:dyDescent="0.25">
      <c r="A29" s="13" t="s">
        <v>90</v>
      </c>
      <c r="B29" s="219" t="s">
        <v>66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</row>
    <row r="30" spans="1:15" ht="15" customHeight="1" x14ac:dyDescent="0.25">
      <c r="A30" s="7" t="s">
        <v>91</v>
      </c>
      <c r="B30" s="14" t="s">
        <v>7</v>
      </c>
      <c r="C30" s="86" t="s">
        <v>22</v>
      </c>
      <c r="D30" s="320">
        <f>E30+F30+G30</f>
        <v>87</v>
      </c>
      <c r="E30" s="320">
        <v>87</v>
      </c>
      <c r="F30" s="320"/>
      <c r="G30" s="320"/>
      <c r="H30" s="321">
        <f>I30+J30+K30</f>
        <v>0</v>
      </c>
      <c r="I30" s="321"/>
      <c r="J30" s="321"/>
      <c r="K30" s="321"/>
      <c r="L30" s="87">
        <f>M30+N30+O30</f>
        <v>87</v>
      </c>
      <c r="M30" s="87">
        <f>E30+I30</f>
        <v>87</v>
      </c>
      <c r="N30" s="87">
        <f>F30+J30</f>
        <v>0</v>
      </c>
      <c r="O30" s="87">
        <f>G30+K30</f>
        <v>0</v>
      </c>
    </row>
    <row r="31" spans="1:15" ht="15" customHeight="1" x14ac:dyDescent="0.25">
      <c r="A31" s="7" t="s">
        <v>92</v>
      </c>
      <c r="B31" s="8" t="s">
        <v>10</v>
      </c>
      <c r="C31" s="9" t="s">
        <v>22</v>
      </c>
      <c r="D31" s="317">
        <f>E31+F31+G31</f>
        <v>985</v>
      </c>
      <c r="E31" s="317">
        <v>145</v>
      </c>
      <c r="F31" s="317">
        <v>840</v>
      </c>
      <c r="G31" s="317"/>
      <c r="H31" s="316">
        <f>I31+J31+K31</f>
        <v>0</v>
      </c>
      <c r="I31" s="316"/>
      <c r="J31" s="316"/>
      <c r="K31" s="316"/>
      <c r="L31" s="10">
        <f>M31+N31+O31</f>
        <v>985</v>
      </c>
      <c r="M31" s="10">
        <f>E31+I31</f>
        <v>145</v>
      </c>
      <c r="N31" s="10">
        <f>F31+J31</f>
        <v>840</v>
      </c>
      <c r="O31" s="10">
        <f>G31+K31</f>
        <v>0</v>
      </c>
    </row>
    <row r="32" spans="1:15" ht="15" customHeight="1" x14ac:dyDescent="0.25">
      <c r="A32" s="7" t="s">
        <v>93</v>
      </c>
      <c r="B32" s="8" t="s">
        <v>11</v>
      </c>
      <c r="C32" s="9" t="s">
        <v>22</v>
      </c>
      <c r="D32" s="317">
        <f>E32+F32+G32</f>
        <v>16942</v>
      </c>
      <c r="E32" s="317">
        <v>16218</v>
      </c>
      <c r="F32" s="317">
        <v>724</v>
      </c>
      <c r="G32" s="317"/>
      <c r="H32" s="316">
        <f>I32+J32+K32</f>
        <v>0</v>
      </c>
      <c r="I32" s="316"/>
      <c r="J32" s="316"/>
      <c r="K32" s="316"/>
      <c r="L32" s="10">
        <f>M32+N32+O32</f>
        <v>16942</v>
      </c>
      <c r="M32" s="10">
        <f>E32+I32</f>
        <v>16218</v>
      </c>
      <c r="N32" s="10">
        <f>F32+J32</f>
        <v>724</v>
      </c>
      <c r="O32" s="10">
        <f>G32+K32</f>
        <v>0</v>
      </c>
    </row>
    <row r="33" spans="1:15" ht="15" customHeight="1" x14ac:dyDescent="0.25">
      <c r="A33" s="7" t="s">
        <v>94</v>
      </c>
      <c r="B33" s="8" t="s">
        <v>12</v>
      </c>
      <c r="C33" s="9" t="s">
        <v>22</v>
      </c>
      <c r="D33" s="317">
        <f>E33+F33+G33</f>
        <v>811</v>
      </c>
      <c r="E33" s="317"/>
      <c r="F33" s="317">
        <v>811</v>
      </c>
      <c r="G33" s="317"/>
      <c r="H33" s="316">
        <f>I33+J33+K33</f>
        <v>0</v>
      </c>
      <c r="I33" s="316"/>
      <c r="J33" s="316"/>
      <c r="K33" s="316"/>
      <c r="L33" s="10">
        <f>M33+N33+O33</f>
        <v>811</v>
      </c>
      <c r="M33" s="10">
        <f>E33+I33</f>
        <v>0</v>
      </c>
      <c r="N33" s="10">
        <f>F33+J33</f>
        <v>811</v>
      </c>
      <c r="O33" s="10">
        <f>G33+K33</f>
        <v>0</v>
      </c>
    </row>
    <row r="34" spans="1:15" ht="15" customHeight="1" x14ac:dyDescent="0.25">
      <c r="A34" s="7" t="s">
        <v>95</v>
      </c>
      <c r="B34" s="8" t="s">
        <v>13</v>
      </c>
      <c r="C34" s="9" t="s">
        <v>22</v>
      </c>
      <c r="D34" s="317">
        <f>E34+F34+G34</f>
        <v>2027</v>
      </c>
      <c r="E34" s="317">
        <v>1737</v>
      </c>
      <c r="F34" s="317">
        <v>290</v>
      </c>
      <c r="G34" s="317"/>
      <c r="H34" s="316">
        <f>I34+J34+K34</f>
        <v>0</v>
      </c>
      <c r="I34" s="316"/>
      <c r="J34" s="316"/>
      <c r="K34" s="316"/>
      <c r="L34" s="10">
        <f>M34+N34+O34</f>
        <v>2027</v>
      </c>
      <c r="M34" s="10">
        <f>E34+I34</f>
        <v>1737</v>
      </c>
      <c r="N34" s="10">
        <f>F34+J34</f>
        <v>290</v>
      </c>
      <c r="O34" s="10">
        <f>G34+K34</f>
        <v>0</v>
      </c>
    </row>
    <row r="35" spans="1:15" ht="15" customHeight="1" x14ac:dyDescent="0.25">
      <c r="A35" s="11" t="s">
        <v>96</v>
      </c>
      <c r="B35" s="12" t="s">
        <v>14</v>
      </c>
      <c r="C35" s="9" t="s">
        <v>22</v>
      </c>
      <c r="D35" s="317">
        <f>E35+F35+G35</f>
        <v>3766</v>
      </c>
      <c r="E35" s="317">
        <v>1883</v>
      </c>
      <c r="F35" s="317">
        <v>1883</v>
      </c>
      <c r="G35" s="317"/>
      <c r="H35" s="316">
        <f>I35+J35+K35</f>
        <v>0</v>
      </c>
      <c r="I35" s="316"/>
      <c r="J35" s="316"/>
      <c r="K35" s="316"/>
      <c r="L35" s="10">
        <f>M35+N35+O35</f>
        <v>3766</v>
      </c>
      <c r="M35" s="10">
        <f>E35+I35</f>
        <v>1883</v>
      </c>
      <c r="N35" s="10">
        <f>F35+J35</f>
        <v>1883</v>
      </c>
      <c r="O35" s="10">
        <f>G35+K35</f>
        <v>0</v>
      </c>
    </row>
    <row r="36" spans="1:15" ht="15" customHeight="1" x14ac:dyDescent="0.25">
      <c r="A36" s="11" t="s">
        <v>97</v>
      </c>
      <c r="B36" s="14" t="s">
        <v>15</v>
      </c>
      <c r="C36" s="9" t="s">
        <v>22</v>
      </c>
      <c r="D36" s="317">
        <f>E36+F36+G36</f>
        <v>7289</v>
      </c>
      <c r="E36" s="317">
        <v>1854</v>
      </c>
      <c r="F36" s="317">
        <v>5435</v>
      </c>
      <c r="G36" s="317"/>
      <c r="H36" s="316">
        <f>I36+J36+K36</f>
        <v>0</v>
      </c>
      <c r="I36" s="316"/>
      <c r="J36" s="316"/>
      <c r="K36" s="316"/>
      <c r="L36" s="10">
        <f>M36+N36+O36</f>
        <v>7289</v>
      </c>
      <c r="M36" s="10">
        <f>E36+I36</f>
        <v>1854</v>
      </c>
      <c r="N36" s="10">
        <f>F36+J36</f>
        <v>5435</v>
      </c>
      <c r="O36" s="10">
        <f>G36+K36</f>
        <v>0</v>
      </c>
    </row>
    <row r="37" spans="1:15" ht="15" customHeight="1" x14ac:dyDescent="0.25">
      <c r="A37" s="7" t="s">
        <v>98</v>
      </c>
      <c r="B37" s="8" t="s">
        <v>16</v>
      </c>
      <c r="C37" s="9" t="s">
        <v>22</v>
      </c>
      <c r="D37" s="317">
        <f>E37+F37+G37</f>
        <v>8228</v>
      </c>
      <c r="E37" s="317">
        <v>5041</v>
      </c>
      <c r="F37" s="317">
        <v>3187</v>
      </c>
      <c r="G37" s="317"/>
      <c r="H37" s="316">
        <f>I37+J37+K37</f>
        <v>0</v>
      </c>
      <c r="I37" s="316"/>
      <c r="J37" s="316"/>
      <c r="K37" s="316"/>
      <c r="L37" s="10">
        <f>M37+N37+O37</f>
        <v>8228</v>
      </c>
      <c r="M37" s="10">
        <f>E37+I37</f>
        <v>5041</v>
      </c>
      <c r="N37" s="10">
        <f>F37+J37</f>
        <v>3187</v>
      </c>
      <c r="O37" s="10">
        <f>G37+K37</f>
        <v>0</v>
      </c>
    </row>
    <row r="38" spans="1:15" ht="15" customHeight="1" x14ac:dyDescent="0.25">
      <c r="A38" s="7" t="s">
        <v>99</v>
      </c>
      <c r="B38" s="8" t="s">
        <v>17</v>
      </c>
      <c r="C38" s="9" t="s">
        <v>22</v>
      </c>
      <c r="D38" s="317">
        <f>E38+F38+G38</f>
        <v>464</v>
      </c>
      <c r="E38" s="317">
        <v>58</v>
      </c>
      <c r="F38" s="317">
        <v>406</v>
      </c>
      <c r="G38" s="317"/>
      <c r="H38" s="316">
        <f>I38+J38+K38</f>
        <v>0</v>
      </c>
      <c r="I38" s="316"/>
      <c r="J38" s="316"/>
      <c r="K38" s="316"/>
      <c r="L38" s="10">
        <f>M38+N38+O38</f>
        <v>464</v>
      </c>
      <c r="M38" s="10">
        <f>E38+I38</f>
        <v>58</v>
      </c>
      <c r="N38" s="10">
        <f>F38+J38</f>
        <v>406</v>
      </c>
      <c r="O38" s="10">
        <f>G38+K38</f>
        <v>0</v>
      </c>
    </row>
    <row r="39" spans="1:15" ht="15" customHeight="1" x14ac:dyDescent="0.25">
      <c r="A39" s="7" t="s">
        <v>100</v>
      </c>
      <c r="B39" s="8" t="s">
        <v>18</v>
      </c>
      <c r="C39" s="9" t="s">
        <v>22</v>
      </c>
      <c r="D39" s="317">
        <f>E39+F39+G39</f>
        <v>2202</v>
      </c>
      <c r="E39" s="317">
        <v>985</v>
      </c>
      <c r="F39" s="317">
        <v>1217</v>
      </c>
      <c r="G39" s="317"/>
      <c r="H39" s="316">
        <f>I39+J39+K39</f>
        <v>0</v>
      </c>
      <c r="I39" s="316"/>
      <c r="J39" s="316"/>
      <c r="K39" s="316"/>
      <c r="L39" s="10">
        <f>M39+N39+O39</f>
        <v>2202</v>
      </c>
      <c r="M39" s="10">
        <f>E39+I39</f>
        <v>985</v>
      </c>
      <c r="N39" s="10">
        <f>F39+J39</f>
        <v>1217</v>
      </c>
      <c r="O39" s="10">
        <f>G39+K39</f>
        <v>0</v>
      </c>
    </row>
    <row r="40" spans="1:15" ht="15" customHeight="1" x14ac:dyDescent="0.25">
      <c r="A40" s="7" t="s">
        <v>101</v>
      </c>
      <c r="B40" s="8" t="s">
        <v>19</v>
      </c>
      <c r="C40" s="9" t="s">
        <v>22</v>
      </c>
      <c r="D40" s="317">
        <f>E40+F40+G40</f>
        <v>869</v>
      </c>
      <c r="E40" s="317"/>
      <c r="F40" s="317">
        <v>869</v>
      </c>
      <c r="G40" s="317"/>
      <c r="H40" s="316">
        <f>I40+J40+K40</f>
        <v>0</v>
      </c>
      <c r="I40" s="316"/>
      <c r="J40" s="316"/>
      <c r="K40" s="316"/>
      <c r="L40" s="10">
        <f>M40+N40+O40</f>
        <v>869</v>
      </c>
      <c r="M40" s="10">
        <f>E40+I40</f>
        <v>0</v>
      </c>
      <c r="N40" s="10">
        <f>F40+J40</f>
        <v>869</v>
      </c>
      <c r="O40" s="10">
        <f>G40+K40</f>
        <v>0</v>
      </c>
    </row>
    <row r="41" spans="1:15" ht="15.95" customHeight="1" x14ac:dyDescent="0.25">
      <c r="A41" s="15" t="s">
        <v>102</v>
      </c>
      <c r="B41" s="1" t="s">
        <v>196</v>
      </c>
      <c r="C41" s="17"/>
      <c r="D41" s="315">
        <f>SUM(D30:D40)</f>
        <v>43670</v>
      </c>
      <c r="E41" s="315">
        <f>SUM(E30:E40)</f>
        <v>28008</v>
      </c>
      <c r="F41" s="315">
        <f>SUM(F30:F40)</f>
        <v>15662</v>
      </c>
      <c r="G41" s="315">
        <f>SUM(G30:G40)</f>
        <v>0</v>
      </c>
      <c r="H41" s="314">
        <f>SUM(H30:H40)</f>
        <v>0</v>
      </c>
      <c r="I41" s="314">
        <f>SUM(I30:I40)</f>
        <v>0</v>
      </c>
      <c r="J41" s="314">
        <f>SUM(J30:J40)</f>
        <v>0</v>
      </c>
      <c r="K41" s="314">
        <f>SUM(K30:K40)</f>
        <v>0</v>
      </c>
      <c r="L41" s="1">
        <f>SUM(L30:L40)</f>
        <v>43670</v>
      </c>
      <c r="M41" s="1">
        <f>SUM(M30:M40)</f>
        <v>28008</v>
      </c>
      <c r="N41" s="1">
        <f>SUM(N30:N40)</f>
        <v>15662</v>
      </c>
      <c r="O41" s="1">
        <f>SUM(O30:O40)</f>
        <v>0</v>
      </c>
    </row>
    <row r="42" spans="1:15" ht="15.95" customHeight="1" x14ac:dyDescent="0.25">
      <c r="A42" s="13" t="s">
        <v>103</v>
      </c>
      <c r="B42" s="219" t="s">
        <v>70</v>
      </c>
      <c r="C42" s="219"/>
      <c r="D42" s="219"/>
      <c r="E42" s="219"/>
      <c r="F42" s="219"/>
      <c r="G42" s="219"/>
      <c r="H42" s="219"/>
      <c r="I42" s="219"/>
      <c r="J42" s="219"/>
      <c r="K42" s="219"/>
      <c r="L42" s="219"/>
      <c r="M42" s="219"/>
      <c r="N42" s="219"/>
      <c r="O42" s="219"/>
    </row>
    <row r="43" spans="1:15" ht="15" customHeight="1" x14ac:dyDescent="0.25">
      <c r="A43" s="7" t="s">
        <v>104</v>
      </c>
      <c r="B43" s="66" t="s">
        <v>20</v>
      </c>
      <c r="C43" s="86" t="s">
        <v>34</v>
      </c>
      <c r="D43" s="320">
        <f>E43+F43+G43</f>
        <v>99484</v>
      </c>
      <c r="E43" s="320">
        <v>99484</v>
      </c>
      <c r="F43" s="320"/>
      <c r="G43" s="320"/>
      <c r="H43" s="316">
        <f>I43+J43+K43</f>
        <v>0</v>
      </c>
      <c r="I43" s="316"/>
      <c r="J43" s="316"/>
      <c r="K43" s="316"/>
      <c r="L43" s="10">
        <f>M43+N43+O43</f>
        <v>99484</v>
      </c>
      <c r="M43" s="10">
        <f>E43+I43</f>
        <v>99484</v>
      </c>
      <c r="N43" s="10">
        <f>F43+J43</f>
        <v>0</v>
      </c>
      <c r="O43" s="10">
        <f>G43+K43</f>
        <v>0</v>
      </c>
    </row>
    <row r="44" spans="1:15" ht="15.95" customHeight="1" x14ac:dyDescent="0.25">
      <c r="A44" s="15" t="s">
        <v>105</v>
      </c>
      <c r="B44" s="19" t="s">
        <v>197</v>
      </c>
      <c r="C44" s="20"/>
      <c r="D44" s="315">
        <f>D43</f>
        <v>99484</v>
      </c>
      <c r="E44" s="315">
        <f>E43</f>
        <v>99484</v>
      </c>
      <c r="F44" s="315">
        <f>F43</f>
        <v>0</v>
      </c>
      <c r="G44" s="315">
        <f>G43</f>
        <v>0</v>
      </c>
      <c r="H44" s="314">
        <f>H43</f>
        <v>0</v>
      </c>
      <c r="I44" s="314">
        <f>I43</f>
        <v>0</v>
      </c>
      <c r="J44" s="314">
        <f>J43</f>
        <v>0</v>
      </c>
      <c r="K44" s="314">
        <f>K43</f>
        <v>0</v>
      </c>
      <c r="L44" s="1">
        <f>L43</f>
        <v>99484</v>
      </c>
      <c r="M44" s="1">
        <f>M43</f>
        <v>99484</v>
      </c>
      <c r="N44" s="1">
        <f>N43</f>
        <v>0</v>
      </c>
      <c r="O44" s="1">
        <f>O43</f>
        <v>0</v>
      </c>
    </row>
    <row r="45" spans="1:15" ht="15.95" customHeight="1" x14ac:dyDescent="0.25">
      <c r="A45" s="13" t="s">
        <v>106</v>
      </c>
      <c r="B45" s="219" t="s">
        <v>190</v>
      </c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</row>
    <row r="46" spans="1:15" ht="15" customHeight="1" x14ac:dyDescent="0.25">
      <c r="A46" s="7" t="s">
        <v>107</v>
      </c>
      <c r="B46" s="21" t="s">
        <v>176</v>
      </c>
      <c r="C46" s="22" t="s">
        <v>57</v>
      </c>
      <c r="D46" s="317">
        <f>E46+F46+G46</f>
        <v>1738</v>
      </c>
      <c r="E46" s="317">
        <v>1738</v>
      </c>
      <c r="F46" s="317"/>
      <c r="G46" s="317"/>
      <c r="H46" s="316">
        <f>I46+J46+K46</f>
        <v>87</v>
      </c>
      <c r="I46" s="316"/>
      <c r="J46" s="316">
        <v>87</v>
      </c>
      <c r="K46" s="316"/>
      <c r="L46" s="10">
        <f>M46+N46+O46</f>
        <v>1825</v>
      </c>
      <c r="M46" s="10">
        <f>E46+I46</f>
        <v>1738</v>
      </c>
      <c r="N46" s="10">
        <f>F46+J46</f>
        <v>87</v>
      </c>
      <c r="O46" s="10">
        <f>G46+K46</f>
        <v>0</v>
      </c>
    </row>
    <row r="47" spans="1:15" ht="15" customHeight="1" x14ac:dyDescent="0.25">
      <c r="A47" s="7" t="s">
        <v>108</v>
      </c>
      <c r="B47" s="21" t="s">
        <v>184</v>
      </c>
      <c r="C47" s="22" t="s">
        <v>57</v>
      </c>
      <c r="D47" s="317">
        <f>E47+F47+G47</f>
        <v>6563</v>
      </c>
      <c r="E47" s="317"/>
      <c r="F47" s="317"/>
      <c r="G47" s="317">
        <v>6563</v>
      </c>
      <c r="H47" s="316">
        <f>I47+J47+K47</f>
        <v>0</v>
      </c>
      <c r="I47" s="316"/>
      <c r="J47" s="316"/>
      <c r="K47" s="316"/>
      <c r="L47" s="10">
        <f>M47+N47+O47</f>
        <v>6563</v>
      </c>
      <c r="M47" s="10">
        <f>E47+I47</f>
        <v>0</v>
      </c>
      <c r="N47" s="10">
        <f>F47+J47</f>
        <v>0</v>
      </c>
      <c r="O47" s="10">
        <f>G47+K47</f>
        <v>6563</v>
      </c>
    </row>
    <row r="48" spans="1:15" ht="15" customHeight="1" x14ac:dyDescent="0.25">
      <c r="A48" s="11" t="s">
        <v>109</v>
      </c>
      <c r="B48" s="12" t="s">
        <v>163</v>
      </c>
      <c r="C48" s="22" t="s">
        <v>57</v>
      </c>
      <c r="D48" s="317">
        <f>E48+F48+G48</f>
        <v>7327</v>
      </c>
      <c r="E48" s="317"/>
      <c r="F48" s="317">
        <v>7327</v>
      </c>
      <c r="G48" s="317"/>
      <c r="H48" s="316">
        <f>I48+J48+K48</f>
        <v>0</v>
      </c>
      <c r="I48" s="316"/>
      <c r="J48" s="316"/>
      <c r="K48" s="316"/>
      <c r="L48" s="10">
        <f>M48+N48+O48</f>
        <v>7327</v>
      </c>
      <c r="M48" s="10">
        <f>E48+I48</f>
        <v>0</v>
      </c>
      <c r="N48" s="10">
        <f>F48+J48</f>
        <v>7327</v>
      </c>
      <c r="O48" s="10">
        <f>G48+K48</f>
        <v>0</v>
      </c>
    </row>
    <row r="49" spans="1:15" ht="15" customHeight="1" x14ac:dyDescent="0.25">
      <c r="A49" s="13" t="s">
        <v>110</v>
      </c>
      <c r="B49" s="23" t="s">
        <v>465</v>
      </c>
      <c r="C49" s="22" t="s">
        <v>57</v>
      </c>
      <c r="D49" s="317">
        <f>E49+F49+G49</f>
        <v>5797</v>
      </c>
      <c r="E49" s="317"/>
      <c r="F49" s="317"/>
      <c r="G49" s="317">
        <v>5797</v>
      </c>
      <c r="H49" s="316">
        <f>I49+J49+K49</f>
        <v>0</v>
      </c>
      <c r="I49" s="316"/>
      <c r="J49" s="316"/>
      <c r="K49" s="316"/>
      <c r="L49" s="10">
        <f>M49+N49+O49</f>
        <v>5797</v>
      </c>
      <c r="M49" s="10">
        <f>E49+I49</f>
        <v>0</v>
      </c>
      <c r="N49" s="10">
        <f>F49+J49</f>
        <v>0</v>
      </c>
      <c r="O49" s="10">
        <f>G49+K49</f>
        <v>5797</v>
      </c>
    </row>
    <row r="50" spans="1:15" ht="15" customHeight="1" x14ac:dyDescent="0.25">
      <c r="A50" s="7" t="s">
        <v>111</v>
      </c>
      <c r="B50" s="21" t="s">
        <v>45</v>
      </c>
      <c r="C50" s="22" t="s">
        <v>57</v>
      </c>
      <c r="D50" s="317">
        <f>E50+F50+G50</f>
        <v>6957</v>
      </c>
      <c r="E50" s="317"/>
      <c r="F50" s="317"/>
      <c r="G50" s="317">
        <v>6957</v>
      </c>
      <c r="H50" s="316">
        <f>I50+J50+K50</f>
        <v>0</v>
      </c>
      <c r="I50" s="316"/>
      <c r="J50" s="316"/>
      <c r="K50" s="316"/>
      <c r="L50" s="10">
        <f>M50+N50+O50</f>
        <v>6957</v>
      </c>
      <c r="M50" s="10">
        <f>E50+I50</f>
        <v>0</v>
      </c>
      <c r="N50" s="10">
        <f>F50+J50</f>
        <v>0</v>
      </c>
      <c r="O50" s="10">
        <f>G50+K50</f>
        <v>6957</v>
      </c>
    </row>
    <row r="51" spans="1:15" ht="15" customHeight="1" x14ac:dyDescent="0.25">
      <c r="A51" s="7" t="s">
        <v>112</v>
      </c>
      <c r="B51" s="21" t="s">
        <v>167</v>
      </c>
      <c r="C51" s="9" t="s">
        <v>57</v>
      </c>
      <c r="D51" s="317">
        <f>E51+F51+G51</f>
        <v>32878</v>
      </c>
      <c r="E51" s="317">
        <v>724</v>
      </c>
      <c r="F51" s="317">
        <v>28962</v>
      </c>
      <c r="G51" s="317">
        <v>3192</v>
      </c>
      <c r="H51" s="316">
        <f>I51+J51+K51</f>
        <v>674</v>
      </c>
      <c r="I51" s="316">
        <v>674</v>
      </c>
      <c r="J51" s="316"/>
      <c r="K51" s="316"/>
      <c r="L51" s="10">
        <f>M51+N51+O51</f>
        <v>33552</v>
      </c>
      <c r="M51" s="10">
        <f>E51+I51</f>
        <v>1398</v>
      </c>
      <c r="N51" s="10">
        <f>F51+J51</f>
        <v>28962</v>
      </c>
      <c r="O51" s="10">
        <f>G51+K51</f>
        <v>3192</v>
      </c>
    </row>
    <row r="52" spans="1:15" ht="15" customHeight="1" x14ac:dyDescent="0.25">
      <c r="A52" s="7" t="s">
        <v>113</v>
      </c>
      <c r="B52" s="21" t="s">
        <v>165</v>
      </c>
      <c r="C52" s="9" t="s">
        <v>57</v>
      </c>
      <c r="D52" s="317">
        <f>E52+F52+G52</f>
        <v>1449</v>
      </c>
      <c r="E52" s="317">
        <v>869</v>
      </c>
      <c r="F52" s="317">
        <v>580</v>
      </c>
      <c r="G52" s="317"/>
      <c r="H52" s="316">
        <f>I52+J52+K52</f>
        <v>0</v>
      </c>
      <c r="I52" s="316"/>
      <c r="J52" s="316"/>
      <c r="K52" s="316"/>
      <c r="L52" s="10">
        <f>M52+N52+O52</f>
        <v>1449</v>
      </c>
      <c r="M52" s="10">
        <f>E52+I52</f>
        <v>869</v>
      </c>
      <c r="N52" s="10">
        <f>F52+J52</f>
        <v>580</v>
      </c>
      <c r="O52" s="10">
        <f>G52+K52</f>
        <v>0</v>
      </c>
    </row>
    <row r="53" spans="1:15" ht="15" customHeight="1" x14ac:dyDescent="0.25">
      <c r="A53" s="7" t="s">
        <v>114</v>
      </c>
      <c r="B53" s="21" t="s">
        <v>166</v>
      </c>
      <c r="C53" s="9" t="s">
        <v>57</v>
      </c>
      <c r="D53" s="317">
        <f>E53+F53+G53</f>
        <v>1738</v>
      </c>
      <c r="E53" s="317">
        <v>1738</v>
      </c>
      <c r="F53" s="317"/>
      <c r="G53" s="317"/>
      <c r="H53" s="316">
        <f>I53+J53+K53</f>
        <v>0</v>
      </c>
      <c r="I53" s="316"/>
      <c r="J53" s="316"/>
      <c r="K53" s="316"/>
      <c r="L53" s="10">
        <f>M53+N53+O53</f>
        <v>1738</v>
      </c>
      <c r="M53" s="10">
        <f>E53+I53</f>
        <v>1738</v>
      </c>
      <c r="N53" s="10">
        <f>F53+J53</f>
        <v>0</v>
      </c>
      <c r="O53" s="10">
        <f>G53+K53</f>
        <v>0</v>
      </c>
    </row>
    <row r="54" spans="1:15" ht="15" customHeight="1" x14ac:dyDescent="0.25">
      <c r="A54" s="7" t="s">
        <v>115</v>
      </c>
      <c r="B54" s="24" t="s">
        <v>52</v>
      </c>
      <c r="C54" s="22" t="s">
        <v>57</v>
      </c>
      <c r="D54" s="317">
        <f>E54+F54+G54</f>
        <v>5593</v>
      </c>
      <c r="E54" s="317"/>
      <c r="F54" s="317"/>
      <c r="G54" s="317">
        <v>5593</v>
      </c>
      <c r="H54" s="316">
        <f>I54+J54+K54</f>
        <v>0</v>
      </c>
      <c r="I54" s="316"/>
      <c r="J54" s="316"/>
      <c r="K54" s="316"/>
      <c r="L54" s="10">
        <f>M54+N54+O54</f>
        <v>5593</v>
      </c>
      <c r="M54" s="10">
        <f>E54+I54</f>
        <v>0</v>
      </c>
      <c r="N54" s="10">
        <f>F54+J54</f>
        <v>0</v>
      </c>
      <c r="O54" s="10">
        <f>G54+K54</f>
        <v>5593</v>
      </c>
    </row>
    <row r="55" spans="1:15" ht="15" customHeight="1" x14ac:dyDescent="0.25">
      <c r="A55" s="7" t="s">
        <v>116</v>
      </c>
      <c r="B55" s="21" t="s">
        <v>71</v>
      </c>
      <c r="C55" s="22" t="s">
        <v>57</v>
      </c>
      <c r="D55" s="317">
        <f>E55+F55+G55</f>
        <v>5730</v>
      </c>
      <c r="E55" s="317"/>
      <c r="F55" s="317"/>
      <c r="G55" s="317">
        <v>5730</v>
      </c>
      <c r="H55" s="316">
        <f>I55+J55+K55</f>
        <v>0</v>
      </c>
      <c r="I55" s="316"/>
      <c r="J55" s="316"/>
      <c r="K55" s="316"/>
      <c r="L55" s="10">
        <f>M55+N55+O55</f>
        <v>5730</v>
      </c>
      <c r="M55" s="10">
        <f>E55+I55</f>
        <v>0</v>
      </c>
      <c r="N55" s="10">
        <f>F55+J55</f>
        <v>0</v>
      </c>
      <c r="O55" s="10">
        <f>G55+K55</f>
        <v>5730</v>
      </c>
    </row>
    <row r="56" spans="1:15" ht="15" customHeight="1" x14ac:dyDescent="0.25">
      <c r="A56" s="7" t="s">
        <v>117</v>
      </c>
      <c r="B56" s="21" t="s">
        <v>44</v>
      </c>
      <c r="C56" s="22" t="s">
        <v>57</v>
      </c>
      <c r="D56" s="317">
        <f>E56+F56+G56</f>
        <v>24312</v>
      </c>
      <c r="E56" s="317"/>
      <c r="F56" s="317"/>
      <c r="G56" s="317">
        <v>24312</v>
      </c>
      <c r="H56" s="316">
        <f>I56+J56+K56</f>
        <v>0</v>
      </c>
      <c r="I56" s="316"/>
      <c r="J56" s="316"/>
      <c r="K56" s="316"/>
      <c r="L56" s="10">
        <f>M56+N56+O56</f>
        <v>24312</v>
      </c>
      <c r="M56" s="10">
        <f>E56+I56</f>
        <v>0</v>
      </c>
      <c r="N56" s="10">
        <f>F56+J56</f>
        <v>0</v>
      </c>
      <c r="O56" s="10">
        <f>G56+K56</f>
        <v>24312</v>
      </c>
    </row>
    <row r="57" spans="1:15" ht="15" customHeight="1" x14ac:dyDescent="0.25">
      <c r="A57" s="7" t="s">
        <v>170</v>
      </c>
      <c r="B57" s="24" t="s">
        <v>43</v>
      </c>
      <c r="C57" s="22" t="s">
        <v>57</v>
      </c>
      <c r="D57" s="317">
        <f>E57+F57+G57</f>
        <v>21904</v>
      </c>
      <c r="E57" s="317"/>
      <c r="F57" s="317"/>
      <c r="G57" s="317">
        <v>21904</v>
      </c>
      <c r="H57" s="316">
        <f>I57+J57+K57</f>
        <v>0</v>
      </c>
      <c r="I57" s="316"/>
      <c r="J57" s="316"/>
      <c r="K57" s="316"/>
      <c r="L57" s="10">
        <f>M57+N57+O57</f>
        <v>21904</v>
      </c>
      <c r="M57" s="10">
        <f>E57+I57</f>
        <v>0</v>
      </c>
      <c r="N57" s="10">
        <f>F57+J57</f>
        <v>0</v>
      </c>
      <c r="O57" s="10">
        <f>G57+K57</f>
        <v>21904</v>
      </c>
    </row>
    <row r="58" spans="1:15" ht="15" customHeight="1" x14ac:dyDescent="0.25">
      <c r="A58" s="7" t="s">
        <v>171</v>
      </c>
      <c r="B58" s="21" t="s">
        <v>177</v>
      </c>
      <c r="C58" s="22" t="s">
        <v>57</v>
      </c>
      <c r="D58" s="317">
        <f>E58+F58+G58</f>
        <v>10015</v>
      </c>
      <c r="E58" s="317">
        <v>2317</v>
      </c>
      <c r="F58" s="317"/>
      <c r="G58" s="317">
        <v>7698</v>
      </c>
      <c r="H58" s="316">
        <f>I58+J58+K58</f>
        <v>0</v>
      </c>
      <c r="I58" s="316"/>
      <c r="J58" s="316"/>
      <c r="K58" s="316"/>
      <c r="L58" s="10">
        <f>M58+N58+O58</f>
        <v>10015</v>
      </c>
      <c r="M58" s="10">
        <f>E58+I58</f>
        <v>2317</v>
      </c>
      <c r="N58" s="10">
        <f>F58+J58</f>
        <v>0</v>
      </c>
      <c r="O58" s="10">
        <f>G58+K58</f>
        <v>7698</v>
      </c>
    </row>
    <row r="59" spans="1:15" ht="15" customHeight="1" x14ac:dyDescent="0.25">
      <c r="A59" s="7" t="s">
        <v>118</v>
      </c>
      <c r="B59" s="21" t="s">
        <v>168</v>
      </c>
      <c r="C59" s="22" t="s">
        <v>57</v>
      </c>
      <c r="D59" s="317">
        <f>E59+F59+G59</f>
        <v>57941</v>
      </c>
      <c r="E59" s="317"/>
      <c r="F59" s="317"/>
      <c r="G59" s="317">
        <v>57941</v>
      </c>
      <c r="H59" s="316">
        <f>I59+J59+K59</f>
        <v>0</v>
      </c>
      <c r="I59" s="316"/>
      <c r="J59" s="316"/>
      <c r="K59" s="316"/>
      <c r="L59" s="10">
        <f>M59+N59+O59</f>
        <v>57941</v>
      </c>
      <c r="M59" s="10">
        <f>E59+I59</f>
        <v>0</v>
      </c>
      <c r="N59" s="10">
        <f>F59+J59</f>
        <v>0</v>
      </c>
      <c r="O59" s="10">
        <f>G59+K59</f>
        <v>57941</v>
      </c>
    </row>
    <row r="60" spans="1:15" ht="15" customHeight="1" x14ac:dyDescent="0.25">
      <c r="A60" s="7" t="s">
        <v>172</v>
      </c>
      <c r="B60" s="21" t="s">
        <v>36</v>
      </c>
      <c r="C60" s="22" t="s">
        <v>57</v>
      </c>
      <c r="D60" s="317">
        <f>E60+F60+G60</f>
        <v>33475</v>
      </c>
      <c r="E60" s="317"/>
      <c r="F60" s="317"/>
      <c r="G60" s="317">
        <v>33475</v>
      </c>
      <c r="H60" s="316">
        <f>I60+J60+K60</f>
        <v>0</v>
      </c>
      <c r="I60" s="316"/>
      <c r="J60" s="316"/>
      <c r="K60" s="316"/>
      <c r="L60" s="10">
        <f>M60+N60+O60</f>
        <v>33475</v>
      </c>
      <c r="M60" s="10">
        <f>E60+I60</f>
        <v>0</v>
      </c>
      <c r="N60" s="10">
        <f>F60+J60</f>
        <v>0</v>
      </c>
      <c r="O60" s="10">
        <f>G60+K60</f>
        <v>33475</v>
      </c>
    </row>
    <row r="61" spans="1:15" ht="15" customHeight="1" x14ac:dyDescent="0.25">
      <c r="A61" s="7" t="s">
        <v>173</v>
      </c>
      <c r="B61" s="21" t="s">
        <v>38</v>
      </c>
      <c r="C61" s="22" t="s">
        <v>57</v>
      </c>
      <c r="D61" s="317">
        <f>E61+F61+G61</f>
        <v>32467</v>
      </c>
      <c r="E61" s="317"/>
      <c r="F61" s="317"/>
      <c r="G61" s="317">
        <v>32467</v>
      </c>
      <c r="H61" s="316">
        <f>I61+J61+K61</f>
        <v>0</v>
      </c>
      <c r="I61" s="316"/>
      <c r="J61" s="316"/>
      <c r="K61" s="316"/>
      <c r="L61" s="10">
        <f>M61+N61+O61</f>
        <v>32467</v>
      </c>
      <c r="M61" s="10">
        <f>E61+I61</f>
        <v>0</v>
      </c>
      <c r="N61" s="10">
        <f>F61+J61</f>
        <v>0</v>
      </c>
      <c r="O61" s="10">
        <f>G61+K61</f>
        <v>32467</v>
      </c>
    </row>
    <row r="62" spans="1:15" ht="15" customHeight="1" x14ac:dyDescent="0.25">
      <c r="A62" s="7" t="s">
        <v>119</v>
      </c>
      <c r="B62" s="21" t="s">
        <v>40</v>
      </c>
      <c r="C62" s="22" t="s">
        <v>57</v>
      </c>
      <c r="D62" s="317">
        <f>E62+F62+G62</f>
        <v>72516</v>
      </c>
      <c r="E62" s="317"/>
      <c r="F62" s="317"/>
      <c r="G62" s="317">
        <v>72516</v>
      </c>
      <c r="H62" s="316">
        <f>I62+J62+K62</f>
        <v>0</v>
      </c>
      <c r="I62" s="316"/>
      <c r="J62" s="316"/>
      <c r="K62" s="316"/>
      <c r="L62" s="10">
        <f>M62+N62+O62</f>
        <v>72516</v>
      </c>
      <c r="M62" s="10">
        <f>E62+I62</f>
        <v>0</v>
      </c>
      <c r="N62" s="10">
        <f>F62+J62</f>
        <v>0</v>
      </c>
      <c r="O62" s="10">
        <f>G62+K62</f>
        <v>72516</v>
      </c>
    </row>
    <row r="63" spans="1:15" ht="15" customHeight="1" x14ac:dyDescent="0.25">
      <c r="A63" s="7" t="s">
        <v>120</v>
      </c>
      <c r="B63" s="21" t="s">
        <v>39</v>
      </c>
      <c r="C63" s="22" t="s">
        <v>57</v>
      </c>
      <c r="D63" s="317">
        <f>E63+F63+G63</f>
        <v>34183</v>
      </c>
      <c r="E63" s="317"/>
      <c r="F63" s="317"/>
      <c r="G63" s="317">
        <v>34183</v>
      </c>
      <c r="H63" s="316">
        <f>I63+J63+K63</f>
        <v>0</v>
      </c>
      <c r="I63" s="316"/>
      <c r="J63" s="316"/>
      <c r="K63" s="316"/>
      <c r="L63" s="10">
        <f>M63+N63+O63</f>
        <v>34183</v>
      </c>
      <c r="M63" s="10">
        <f>E63+I63</f>
        <v>0</v>
      </c>
      <c r="N63" s="10">
        <f>F63+J63</f>
        <v>0</v>
      </c>
      <c r="O63" s="10">
        <f>G63+K63</f>
        <v>34183</v>
      </c>
    </row>
    <row r="64" spans="1:15" ht="15" customHeight="1" x14ac:dyDescent="0.25">
      <c r="A64" s="7" t="s">
        <v>121</v>
      </c>
      <c r="B64" s="18" t="s">
        <v>37</v>
      </c>
      <c r="C64" s="9" t="s">
        <v>57</v>
      </c>
      <c r="D64" s="317">
        <f>E64+F64+G64</f>
        <v>55947</v>
      </c>
      <c r="E64" s="317"/>
      <c r="F64" s="317"/>
      <c r="G64" s="317">
        <v>55947</v>
      </c>
      <c r="H64" s="316">
        <f>I64+J64+K64</f>
        <v>0</v>
      </c>
      <c r="I64" s="316"/>
      <c r="J64" s="316"/>
      <c r="K64" s="316"/>
      <c r="L64" s="10">
        <f>M64+N64+O64</f>
        <v>55947</v>
      </c>
      <c r="M64" s="10">
        <f>E64+I64</f>
        <v>0</v>
      </c>
      <c r="N64" s="10">
        <f>F64+J64</f>
        <v>0</v>
      </c>
      <c r="O64" s="10">
        <f>G64+K64</f>
        <v>55947</v>
      </c>
    </row>
    <row r="65" spans="1:15" ht="15" customHeight="1" x14ac:dyDescent="0.25">
      <c r="A65" s="7" t="s">
        <v>122</v>
      </c>
      <c r="B65" s="25" t="s">
        <v>41</v>
      </c>
      <c r="C65" s="9" t="s">
        <v>57</v>
      </c>
      <c r="D65" s="317">
        <f>E65+F65+G65</f>
        <v>9185</v>
      </c>
      <c r="E65" s="317"/>
      <c r="F65" s="317"/>
      <c r="G65" s="317">
        <v>9185</v>
      </c>
      <c r="H65" s="316">
        <f>I65+J65+K65</f>
        <v>0</v>
      </c>
      <c r="I65" s="316"/>
      <c r="J65" s="316"/>
      <c r="K65" s="316"/>
      <c r="L65" s="10">
        <f>M65+N65+O65</f>
        <v>9185</v>
      </c>
      <c r="M65" s="10">
        <f>E65+I65</f>
        <v>0</v>
      </c>
      <c r="N65" s="10">
        <f>F65+J65</f>
        <v>0</v>
      </c>
      <c r="O65" s="10">
        <f>G65+K65</f>
        <v>9185</v>
      </c>
    </row>
    <row r="66" spans="1:15" ht="15" customHeight="1" x14ac:dyDescent="0.25">
      <c r="A66" s="7" t="s">
        <v>123</v>
      </c>
      <c r="B66" s="25" t="s">
        <v>42</v>
      </c>
      <c r="C66" s="9" t="s">
        <v>57</v>
      </c>
      <c r="D66" s="317">
        <f>E66+F66+G66</f>
        <v>15391</v>
      </c>
      <c r="E66" s="317"/>
      <c r="F66" s="317"/>
      <c r="G66" s="317">
        <v>15391</v>
      </c>
      <c r="H66" s="316">
        <f>I66+J66+K66</f>
        <v>0</v>
      </c>
      <c r="I66" s="316"/>
      <c r="J66" s="316"/>
      <c r="K66" s="316"/>
      <c r="L66" s="10">
        <f>M66+N66+O66</f>
        <v>15391</v>
      </c>
      <c r="M66" s="10">
        <f>E66+I66</f>
        <v>0</v>
      </c>
      <c r="N66" s="10">
        <f>F66+J66</f>
        <v>0</v>
      </c>
      <c r="O66" s="10">
        <f>G66+K66</f>
        <v>15391</v>
      </c>
    </row>
    <row r="67" spans="1:15" ht="15" customHeight="1" x14ac:dyDescent="0.25">
      <c r="A67" s="7" t="s">
        <v>183</v>
      </c>
      <c r="B67" s="18" t="s">
        <v>55</v>
      </c>
      <c r="C67" s="9" t="s">
        <v>57</v>
      </c>
      <c r="D67" s="317">
        <f>E67+F67+G67</f>
        <v>2984</v>
      </c>
      <c r="E67" s="317"/>
      <c r="F67" s="317">
        <v>29</v>
      </c>
      <c r="G67" s="317">
        <v>2955</v>
      </c>
      <c r="H67" s="316">
        <f>I67+J67+K67</f>
        <v>0</v>
      </c>
      <c r="I67" s="316"/>
      <c r="J67" s="316"/>
      <c r="K67" s="316"/>
      <c r="L67" s="10">
        <f>M67+N67+O67</f>
        <v>2984</v>
      </c>
      <c r="M67" s="10">
        <f>E67+I67</f>
        <v>0</v>
      </c>
      <c r="N67" s="10">
        <f>F67+J67</f>
        <v>29</v>
      </c>
      <c r="O67" s="10">
        <f>G67+K67</f>
        <v>2955</v>
      </c>
    </row>
    <row r="68" spans="1:15" ht="15" customHeight="1" x14ac:dyDescent="0.25">
      <c r="A68" s="7" t="s">
        <v>124</v>
      </c>
      <c r="B68" s="18" t="s">
        <v>54</v>
      </c>
      <c r="C68" s="9" t="s">
        <v>57</v>
      </c>
      <c r="D68" s="317">
        <f>E68+F68+G68</f>
        <v>47310</v>
      </c>
      <c r="E68" s="317"/>
      <c r="F68" s="317">
        <v>348</v>
      </c>
      <c r="G68" s="317">
        <v>46962</v>
      </c>
      <c r="H68" s="316">
        <f>I68+J68+K68</f>
        <v>0</v>
      </c>
      <c r="I68" s="316"/>
      <c r="J68" s="316"/>
      <c r="K68" s="316"/>
      <c r="L68" s="10">
        <f>M68+N68+O68</f>
        <v>47310</v>
      </c>
      <c r="M68" s="10">
        <f>E68+I68</f>
        <v>0</v>
      </c>
      <c r="N68" s="10">
        <f>F68+J68</f>
        <v>348</v>
      </c>
      <c r="O68" s="10">
        <f>G68+K68</f>
        <v>46962</v>
      </c>
    </row>
    <row r="69" spans="1:15" ht="15" customHeight="1" x14ac:dyDescent="0.25">
      <c r="A69" s="7" t="s">
        <v>125</v>
      </c>
      <c r="B69" s="18" t="s">
        <v>73</v>
      </c>
      <c r="C69" s="9" t="s">
        <v>57</v>
      </c>
      <c r="D69" s="317">
        <f>E69+F69+G69</f>
        <v>7937</v>
      </c>
      <c r="E69" s="317"/>
      <c r="F69" s="317"/>
      <c r="G69" s="317">
        <v>7937</v>
      </c>
      <c r="H69" s="316">
        <f>I69+J69+K69</f>
        <v>0</v>
      </c>
      <c r="I69" s="316"/>
      <c r="J69" s="316"/>
      <c r="K69" s="316"/>
      <c r="L69" s="10">
        <f>M69+N69+O69</f>
        <v>7937</v>
      </c>
      <c r="M69" s="10">
        <f>E69+I69</f>
        <v>0</v>
      </c>
      <c r="N69" s="10">
        <f>F69+J69</f>
        <v>0</v>
      </c>
      <c r="O69" s="10">
        <f>G69+K69</f>
        <v>7937</v>
      </c>
    </row>
    <row r="70" spans="1:15" ht="15" customHeight="1" x14ac:dyDescent="0.25">
      <c r="A70" s="7" t="s">
        <v>126</v>
      </c>
      <c r="B70" s="18" t="s">
        <v>56</v>
      </c>
      <c r="C70" s="9" t="s">
        <v>57</v>
      </c>
      <c r="D70" s="317">
        <f>E70+F70+G70</f>
        <v>26065</v>
      </c>
      <c r="E70" s="317"/>
      <c r="F70" s="317">
        <v>26065</v>
      </c>
      <c r="G70" s="317"/>
      <c r="H70" s="316">
        <f>I70+J70+K70</f>
        <v>0</v>
      </c>
      <c r="I70" s="316"/>
      <c r="J70" s="316"/>
      <c r="K70" s="316"/>
      <c r="L70" s="10">
        <f>M70+N70+O70</f>
        <v>26065</v>
      </c>
      <c r="M70" s="10">
        <f>E70+I70</f>
        <v>0</v>
      </c>
      <c r="N70" s="10">
        <f>F70+J70</f>
        <v>26065</v>
      </c>
      <c r="O70" s="10">
        <f>G70+K70</f>
        <v>0</v>
      </c>
    </row>
    <row r="71" spans="1:15" ht="15" customHeight="1" x14ac:dyDescent="0.25">
      <c r="A71" s="7" t="s">
        <v>127</v>
      </c>
      <c r="B71" s="18" t="s">
        <v>185</v>
      </c>
      <c r="C71" s="9" t="s">
        <v>57</v>
      </c>
      <c r="D71" s="317">
        <f>E71+F71+G71</f>
        <v>12354</v>
      </c>
      <c r="E71" s="317"/>
      <c r="F71" s="317"/>
      <c r="G71" s="317">
        <v>12354</v>
      </c>
      <c r="H71" s="316">
        <f>I71+J71+K71</f>
        <v>0</v>
      </c>
      <c r="I71" s="316"/>
      <c r="J71" s="316"/>
      <c r="K71" s="316"/>
      <c r="L71" s="10">
        <f>M71+N71+O71</f>
        <v>12354</v>
      </c>
      <c r="M71" s="10">
        <f>E71+I71</f>
        <v>0</v>
      </c>
      <c r="N71" s="10">
        <f>F71+J71</f>
        <v>0</v>
      </c>
      <c r="O71" s="10">
        <f>G71+K71</f>
        <v>12354</v>
      </c>
    </row>
    <row r="72" spans="1:15" s="26" customFormat="1" ht="15" customHeight="1" x14ac:dyDescent="0.25">
      <c r="A72" s="7" t="s">
        <v>128</v>
      </c>
      <c r="B72" s="18" t="s">
        <v>186</v>
      </c>
      <c r="C72" s="9" t="s">
        <v>57</v>
      </c>
      <c r="D72" s="317">
        <f>E72+F72+G72</f>
        <v>1738</v>
      </c>
      <c r="E72" s="317">
        <v>1738</v>
      </c>
      <c r="F72" s="317"/>
      <c r="G72" s="317"/>
      <c r="H72" s="316">
        <f>I72+J72+K72</f>
        <v>0</v>
      </c>
      <c r="I72" s="316"/>
      <c r="J72" s="316"/>
      <c r="K72" s="316"/>
      <c r="L72" s="10">
        <f>M72+N72+O72</f>
        <v>1738</v>
      </c>
      <c r="M72" s="10">
        <f>E72+I72</f>
        <v>1738</v>
      </c>
      <c r="N72" s="10">
        <f>F72+J72</f>
        <v>0</v>
      </c>
      <c r="O72" s="10">
        <f>G72+K72</f>
        <v>0</v>
      </c>
    </row>
    <row r="73" spans="1:15" ht="15.95" customHeight="1" x14ac:dyDescent="0.25">
      <c r="A73" s="15" t="s">
        <v>179</v>
      </c>
      <c r="B73" s="19" t="s">
        <v>198</v>
      </c>
      <c r="C73" s="17"/>
      <c r="D73" s="1">
        <f>SUM(D46:D72)</f>
        <v>541494</v>
      </c>
      <c r="E73" s="1">
        <f>SUM(E46:E72)</f>
        <v>9124</v>
      </c>
      <c r="F73" s="1">
        <f>SUM(F46:F72)</f>
        <v>63311</v>
      </c>
      <c r="G73" s="1">
        <f>SUM(G46:G72)</f>
        <v>469059</v>
      </c>
      <c r="H73" s="314">
        <f>SUM(H46:H72)</f>
        <v>761</v>
      </c>
      <c r="I73" s="314">
        <f>SUM(I46:I72)</f>
        <v>674</v>
      </c>
      <c r="J73" s="314">
        <f>SUM(J46:J72)</f>
        <v>87</v>
      </c>
      <c r="K73" s="314">
        <f>SUM(K46:K72)</f>
        <v>0</v>
      </c>
      <c r="L73" s="1">
        <f>SUM(L46:L72)</f>
        <v>542255</v>
      </c>
      <c r="M73" s="1">
        <f>SUM(M46:M72)</f>
        <v>9798</v>
      </c>
      <c r="N73" s="1">
        <f>SUM(N46:N72)</f>
        <v>63398</v>
      </c>
      <c r="O73" s="1">
        <f>SUM(O46:O72)</f>
        <v>469059</v>
      </c>
    </row>
    <row r="74" spans="1:15" ht="15.95" customHeight="1" x14ac:dyDescent="0.25">
      <c r="A74" s="13" t="s">
        <v>129</v>
      </c>
      <c r="B74" s="219" t="s">
        <v>74</v>
      </c>
      <c r="C74" s="219"/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219"/>
      <c r="O74" s="219"/>
    </row>
    <row r="75" spans="1:15" ht="15" customHeight="1" x14ac:dyDescent="0.25">
      <c r="A75" s="27" t="s">
        <v>130</v>
      </c>
      <c r="B75" s="21" t="s">
        <v>7</v>
      </c>
      <c r="C75" s="28" t="s">
        <v>32</v>
      </c>
      <c r="D75" s="317">
        <f>E75+F75+G75</f>
        <v>754</v>
      </c>
      <c r="E75" s="317">
        <v>435</v>
      </c>
      <c r="F75" s="317">
        <v>319</v>
      </c>
      <c r="G75" s="317"/>
      <c r="H75" s="316">
        <f>I75+J75+K75</f>
        <v>0</v>
      </c>
      <c r="I75" s="316"/>
      <c r="J75" s="316"/>
      <c r="K75" s="316"/>
      <c r="L75" s="10">
        <f>M75+N75+O75</f>
        <v>754</v>
      </c>
      <c r="M75" s="10">
        <f>E75+I75</f>
        <v>435</v>
      </c>
      <c r="N75" s="10">
        <f>F75+J75</f>
        <v>319</v>
      </c>
      <c r="O75" s="10">
        <f>G75+K75</f>
        <v>0</v>
      </c>
    </row>
    <row r="76" spans="1:15" ht="15" customHeight="1" x14ac:dyDescent="0.25">
      <c r="A76" s="27" t="s">
        <v>131</v>
      </c>
      <c r="B76" s="21" t="s">
        <v>10</v>
      </c>
      <c r="C76" s="28" t="s">
        <v>32</v>
      </c>
      <c r="D76" s="317">
        <f>E76+F76+G76</f>
        <v>812</v>
      </c>
      <c r="E76" s="317">
        <v>232</v>
      </c>
      <c r="F76" s="317">
        <v>580</v>
      </c>
      <c r="G76" s="317"/>
      <c r="H76" s="316">
        <f>I76+J76+K76</f>
        <v>0</v>
      </c>
      <c r="I76" s="316"/>
      <c r="J76" s="316"/>
      <c r="K76" s="316"/>
      <c r="L76" s="10">
        <f>M76+N76+O76</f>
        <v>812</v>
      </c>
      <c r="M76" s="10">
        <f>E76+I76</f>
        <v>232</v>
      </c>
      <c r="N76" s="10">
        <f>F76+J76</f>
        <v>580</v>
      </c>
      <c r="O76" s="10">
        <f>G76+K76</f>
        <v>0</v>
      </c>
    </row>
    <row r="77" spans="1:15" ht="15" customHeight="1" x14ac:dyDescent="0.25">
      <c r="A77" s="27" t="s">
        <v>132</v>
      </c>
      <c r="B77" s="21" t="s">
        <v>11</v>
      </c>
      <c r="C77" s="28" t="s">
        <v>32</v>
      </c>
      <c r="D77" s="317">
        <f>E77+F77+G77</f>
        <v>1246</v>
      </c>
      <c r="E77" s="317">
        <v>232</v>
      </c>
      <c r="F77" s="317">
        <v>1014</v>
      </c>
      <c r="G77" s="317"/>
      <c r="H77" s="316">
        <f>I77+J77+K77</f>
        <v>0</v>
      </c>
      <c r="I77" s="316"/>
      <c r="J77" s="316"/>
      <c r="K77" s="316"/>
      <c r="L77" s="10">
        <f>M77+N77+O77</f>
        <v>1246</v>
      </c>
      <c r="M77" s="10">
        <f>E77+I77</f>
        <v>232</v>
      </c>
      <c r="N77" s="10">
        <f>F77+J77</f>
        <v>1014</v>
      </c>
      <c r="O77" s="10">
        <f>G77+K77</f>
        <v>0</v>
      </c>
    </row>
    <row r="78" spans="1:15" ht="15" customHeight="1" x14ac:dyDescent="0.25">
      <c r="A78" s="30" t="s">
        <v>133</v>
      </c>
      <c r="B78" s="21" t="s">
        <v>15</v>
      </c>
      <c r="C78" s="28" t="s">
        <v>32</v>
      </c>
      <c r="D78" s="317">
        <f>E78+F78+G78</f>
        <v>957</v>
      </c>
      <c r="E78" s="317">
        <v>232</v>
      </c>
      <c r="F78" s="317">
        <v>725</v>
      </c>
      <c r="G78" s="317"/>
      <c r="H78" s="316">
        <f>I78+J78+K78</f>
        <v>0</v>
      </c>
      <c r="I78" s="316"/>
      <c r="J78" s="316"/>
      <c r="K78" s="316"/>
      <c r="L78" s="10">
        <f>M78+N78+O78</f>
        <v>957</v>
      </c>
      <c r="M78" s="10">
        <f>E78+I78</f>
        <v>232</v>
      </c>
      <c r="N78" s="10">
        <f>F78+J78</f>
        <v>725</v>
      </c>
      <c r="O78" s="10">
        <f>G78+K78</f>
        <v>0</v>
      </c>
    </row>
    <row r="79" spans="1:15" ht="15" customHeight="1" x14ac:dyDescent="0.25">
      <c r="A79" s="31" t="s">
        <v>134</v>
      </c>
      <c r="B79" s="21" t="s">
        <v>27</v>
      </c>
      <c r="C79" s="28" t="s">
        <v>32</v>
      </c>
      <c r="D79" s="317">
        <f>E79+F79+G79</f>
        <v>10426</v>
      </c>
      <c r="E79" s="317"/>
      <c r="F79" s="317">
        <v>8109</v>
      </c>
      <c r="G79" s="317">
        <v>2317</v>
      </c>
      <c r="H79" s="316">
        <f>I79+J79+K79</f>
        <v>0</v>
      </c>
      <c r="I79" s="316"/>
      <c r="J79" s="316"/>
      <c r="K79" s="316"/>
      <c r="L79" s="10">
        <f>M79+N79+O79</f>
        <v>10426</v>
      </c>
      <c r="M79" s="10">
        <f>E79+I79</f>
        <v>0</v>
      </c>
      <c r="N79" s="10">
        <f>F79+J79</f>
        <v>8109</v>
      </c>
      <c r="O79" s="10">
        <f>G79+K79</f>
        <v>2317</v>
      </c>
    </row>
    <row r="80" spans="1:15" ht="15" customHeight="1" x14ac:dyDescent="0.25">
      <c r="A80" s="27" t="s">
        <v>135</v>
      </c>
      <c r="B80" s="21" t="s">
        <v>64</v>
      </c>
      <c r="C80" s="28" t="s">
        <v>32</v>
      </c>
      <c r="D80" s="317">
        <f>E80+F80+G80</f>
        <v>2173</v>
      </c>
      <c r="E80" s="317">
        <v>145</v>
      </c>
      <c r="F80" s="317">
        <v>2028</v>
      </c>
      <c r="G80" s="317"/>
      <c r="H80" s="316">
        <f>I80+J80+K80</f>
        <v>515</v>
      </c>
      <c r="I80" s="316"/>
      <c r="J80" s="316">
        <v>515</v>
      </c>
      <c r="K80" s="316"/>
      <c r="L80" s="10">
        <f>M80+N80+O80</f>
        <v>2688</v>
      </c>
      <c r="M80" s="10">
        <f>E80+I80</f>
        <v>145</v>
      </c>
      <c r="N80" s="10">
        <f>F80+J80</f>
        <v>2543</v>
      </c>
      <c r="O80" s="10">
        <f>G80+K80</f>
        <v>0</v>
      </c>
    </row>
    <row r="81" spans="1:15" ht="15" customHeight="1" x14ac:dyDescent="0.25">
      <c r="A81" s="27" t="s">
        <v>136</v>
      </c>
      <c r="B81" s="21" t="s">
        <v>65</v>
      </c>
      <c r="C81" s="28" t="s">
        <v>32</v>
      </c>
      <c r="D81" s="317">
        <f>E81+F81+G81</f>
        <v>1160</v>
      </c>
      <c r="E81" s="317">
        <v>580</v>
      </c>
      <c r="F81" s="317">
        <v>580</v>
      </c>
      <c r="G81" s="317"/>
      <c r="H81" s="316">
        <f>I81+J81+K81</f>
        <v>420</v>
      </c>
      <c r="I81" s="316"/>
      <c r="J81" s="316">
        <v>420</v>
      </c>
      <c r="K81" s="316"/>
      <c r="L81" s="10">
        <f>M81+N81+O81</f>
        <v>1580</v>
      </c>
      <c r="M81" s="10">
        <f>E81+I81</f>
        <v>580</v>
      </c>
      <c r="N81" s="10">
        <f>F81+J81</f>
        <v>1000</v>
      </c>
      <c r="O81" s="10">
        <f>G81+K81</f>
        <v>0</v>
      </c>
    </row>
    <row r="82" spans="1:15" ht="15" customHeight="1" x14ac:dyDescent="0.25">
      <c r="A82" s="27" t="s">
        <v>137</v>
      </c>
      <c r="B82" s="21" t="s">
        <v>28</v>
      </c>
      <c r="C82" s="28" t="s">
        <v>32</v>
      </c>
      <c r="D82" s="317">
        <f>E82+F82+G82</f>
        <v>1159</v>
      </c>
      <c r="E82" s="317">
        <v>290</v>
      </c>
      <c r="F82" s="317">
        <v>869</v>
      </c>
      <c r="G82" s="317"/>
      <c r="H82" s="316">
        <f>I82+J82+K82</f>
        <v>0</v>
      </c>
      <c r="I82" s="316"/>
      <c r="J82" s="316"/>
      <c r="K82" s="316"/>
      <c r="L82" s="10">
        <f>M82+N82+O82</f>
        <v>1159</v>
      </c>
      <c r="M82" s="10">
        <f>E82+I82</f>
        <v>290</v>
      </c>
      <c r="N82" s="10">
        <f>F82+J82</f>
        <v>869</v>
      </c>
      <c r="O82" s="10">
        <f>G82+K82</f>
        <v>0</v>
      </c>
    </row>
    <row r="83" spans="1:15" ht="15" customHeight="1" x14ac:dyDescent="0.25">
      <c r="A83" s="27" t="s">
        <v>138</v>
      </c>
      <c r="B83" s="21" t="s">
        <v>29</v>
      </c>
      <c r="C83" s="28" t="s">
        <v>32</v>
      </c>
      <c r="D83" s="317">
        <f>E83+F83+G83</f>
        <v>725</v>
      </c>
      <c r="E83" s="317">
        <v>435</v>
      </c>
      <c r="F83" s="317">
        <v>290</v>
      </c>
      <c r="G83" s="317"/>
      <c r="H83" s="316">
        <f>I83+J83+K83</f>
        <v>800</v>
      </c>
      <c r="I83" s="316"/>
      <c r="J83" s="316">
        <v>800</v>
      </c>
      <c r="K83" s="316"/>
      <c r="L83" s="10">
        <f>M83+N83+O83</f>
        <v>1525</v>
      </c>
      <c r="M83" s="10">
        <f>E83+I83</f>
        <v>435</v>
      </c>
      <c r="N83" s="10">
        <f>F83+J83</f>
        <v>1090</v>
      </c>
      <c r="O83" s="10">
        <f>G83+K83</f>
        <v>0</v>
      </c>
    </row>
    <row r="84" spans="1:15" ht="15" customHeight="1" x14ac:dyDescent="0.25">
      <c r="A84" s="27" t="s">
        <v>139</v>
      </c>
      <c r="B84" s="21" t="s">
        <v>75</v>
      </c>
      <c r="C84" s="28" t="s">
        <v>32</v>
      </c>
      <c r="D84" s="317">
        <f>E84+F84+G84</f>
        <v>1015</v>
      </c>
      <c r="E84" s="317">
        <v>290</v>
      </c>
      <c r="F84" s="317">
        <v>725</v>
      </c>
      <c r="G84" s="317"/>
      <c r="H84" s="316">
        <f>I84+J84+K84</f>
        <v>0</v>
      </c>
      <c r="I84" s="316"/>
      <c r="J84" s="316"/>
      <c r="K84" s="316"/>
      <c r="L84" s="10">
        <f>M84+N84+O84</f>
        <v>1015</v>
      </c>
      <c r="M84" s="10">
        <f>E84+I84</f>
        <v>290</v>
      </c>
      <c r="N84" s="10">
        <f>F84+J84</f>
        <v>725</v>
      </c>
      <c r="O84" s="10">
        <f>G84+K84</f>
        <v>0</v>
      </c>
    </row>
    <row r="85" spans="1:15" ht="15" customHeight="1" x14ac:dyDescent="0.25">
      <c r="A85" s="27" t="s">
        <v>140</v>
      </c>
      <c r="B85" s="21" t="s">
        <v>169</v>
      </c>
      <c r="C85" s="28" t="s">
        <v>32</v>
      </c>
      <c r="D85" s="317">
        <f>E85+F85+G85</f>
        <v>1015</v>
      </c>
      <c r="E85" s="317">
        <v>435</v>
      </c>
      <c r="F85" s="317">
        <v>580</v>
      </c>
      <c r="G85" s="317"/>
      <c r="H85" s="316">
        <f>I85+J85+K85</f>
        <v>0</v>
      </c>
      <c r="I85" s="316"/>
      <c r="J85" s="316"/>
      <c r="K85" s="316"/>
      <c r="L85" s="10">
        <f>M85+N85+O85</f>
        <v>1015</v>
      </c>
      <c r="M85" s="10">
        <f>E85+I85</f>
        <v>435</v>
      </c>
      <c r="N85" s="10">
        <f>F85+J85</f>
        <v>580</v>
      </c>
      <c r="O85" s="10">
        <f>G85+K85</f>
        <v>0</v>
      </c>
    </row>
    <row r="86" spans="1:15" ht="15" customHeight="1" x14ac:dyDescent="0.25">
      <c r="A86" s="27" t="s">
        <v>180</v>
      </c>
      <c r="B86" s="21" t="s">
        <v>30</v>
      </c>
      <c r="C86" s="28" t="s">
        <v>32</v>
      </c>
      <c r="D86" s="317">
        <f>E86+F86+G86</f>
        <v>725</v>
      </c>
      <c r="E86" s="317"/>
      <c r="F86" s="317">
        <v>725</v>
      </c>
      <c r="G86" s="317"/>
      <c r="H86" s="316">
        <f>I86+J86+K86</f>
        <v>0</v>
      </c>
      <c r="I86" s="316"/>
      <c r="J86" s="316"/>
      <c r="K86" s="316"/>
      <c r="L86" s="10">
        <f>M86+N86+O86</f>
        <v>725</v>
      </c>
      <c r="M86" s="10">
        <f>E86+I86</f>
        <v>0</v>
      </c>
      <c r="N86" s="10">
        <f>F86+J86</f>
        <v>725</v>
      </c>
      <c r="O86" s="10">
        <f>G86+K86</f>
        <v>0</v>
      </c>
    </row>
    <row r="87" spans="1:15" ht="15" customHeight="1" x14ac:dyDescent="0.25">
      <c r="A87" s="27" t="s">
        <v>141</v>
      </c>
      <c r="B87" s="10" t="s">
        <v>31</v>
      </c>
      <c r="C87" s="28" t="s">
        <v>32</v>
      </c>
      <c r="D87" s="317">
        <f>E87+F87+G87</f>
        <v>11006</v>
      </c>
      <c r="E87" s="317">
        <v>6661</v>
      </c>
      <c r="F87" s="317">
        <v>4345</v>
      </c>
      <c r="G87" s="317"/>
      <c r="H87" s="316">
        <f>I87+J87+K87</f>
        <v>0</v>
      </c>
      <c r="I87" s="316"/>
      <c r="J87" s="316"/>
      <c r="K87" s="316"/>
      <c r="L87" s="10">
        <f>M87+N87+O87</f>
        <v>11006</v>
      </c>
      <c r="M87" s="10">
        <f>E87+I87</f>
        <v>6661</v>
      </c>
      <c r="N87" s="10">
        <f>F87+J87</f>
        <v>4345</v>
      </c>
      <c r="O87" s="10">
        <f>G87+K87</f>
        <v>0</v>
      </c>
    </row>
    <row r="88" spans="1:15" ht="15" customHeight="1" x14ac:dyDescent="0.25">
      <c r="A88" s="27" t="s">
        <v>142</v>
      </c>
      <c r="B88" s="32" t="s">
        <v>72</v>
      </c>
      <c r="C88" s="28" t="s">
        <v>32</v>
      </c>
      <c r="D88" s="317">
        <f>E88+F88+G88</f>
        <v>8688</v>
      </c>
      <c r="E88" s="317"/>
      <c r="F88" s="317"/>
      <c r="G88" s="317">
        <v>8688</v>
      </c>
      <c r="H88" s="316">
        <f>I88+J88+K88</f>
        <v>0</v>
      </c>
      <c r="I88" s="316"/>
      <c r="J88" s="316"/>
      <c r="K88" s="316"/>
      <c r="L88" s="10">
        <f>M88+N88+O88</f>
        <v>8688</v>
      </c>
      <c r="M88" s="10">
        <f>E88+I88</f>
        <v>0</v>
      </c>
      <c r="N88" s="10">
        <f>F88+J88</f>
        <v>0</v>
      </c>
      <c r="O88" s="10">
        <f>G88+K88</f>
        <v>8688</v>
      </c>
    </row>
    <row r="89" spans="1:15" ht="15.95" customHeight="1" x14ac:dyDescent="0.25">
      <c r="A89" s="15" t="s">
        <v>143</v>
      </c>
      <c r="B89" s="19" t="s">
        <v>200</v>
      </c>
      <c r="C89" s="17"/>
      <c r="D89" s="315">
        <f>SUM(D75:D88)</f>
        <v>41861</v>
      </c>
      <c r="E89" s="315">
        <f>SUM(E75:E88)</f>
        <v>9967</v>
      </c>
      <c r="F89" s="315">
        <f>SUM(F75:F88)</f>
        <v>20889</v>
      </c>
      <c r="G89" s="315">
        <f>SUM(G75:G88)</f>
        <v>11005</v>
      </c>
      <c r="H89" s="314">
        <f>SUM(H75:H88)</f>
        <v>1735</v>
      </c>
      <c r="I89" s="314">
        <f>SUM(I75:I88)</f>
        <v>0</v>
      </c>
      <c r="J89" s="314">
        <f>SUM(J75:J88)</f>
        <v>1735</v>
      </c>
      <c r="K89" s="314">
        <f>SUM(K75:K88)</f>
        <v>0</v>
      </c>
      <c r="L89" s="1">
        <f>SUM(L75:L88)</f>
        <v>43596</v>
      </c>
      <c r="M89" s="1">
        <f>SUM(M75:M88)</f>
        <v>9967</v>
      </c>
      <c r="N89" s="1">
        <f>SUM(N75:N88)</f>
        <v>22624</v>
      </c>
      <c r="O89" s="1">
        <f>SUM(O75:O88)</f>
        <v>11005</v>
      </c>
    </row>
    <row r="90" spans="1:15" ht="15.95" customHeight="1" x14ac:dyDescent="0.25">
      <c r="A90" s="11" t="s">
        <v>144</v>
      </c>
      <c r="B90" s="262" t="s">
        <v>76</v>
      </c>
      <c r="C90" s="228"/>
      <c r="D90" s="228"/>
      <c r="E90" s="228"/>
      <c r="F90" s="228"/>
      <c r="G90" s="228"/>
      <c r="H90" s="228"/>
      <c r="I90" s="228"/>
      <c r="J90" s="228"/>
      <c r="K90" s="228"/>
      <c r="L90" s="228"/>
      <c r="M90" s="228"/>
      <c r="N90" s="228"/>
      <c r="O90" s="229"/>
    </row>
    <row r="91" spans="1:15" ht="15" customHeight="1" x14ac:dyDescent="0.25">
      <c r="A91" s="11" t="s">
        <v>145</v>
      </c>
      <c r="B91" s="87" t="s">
        <v>58</v>
      </c>
      <c r="C91" s="86" t="s">
        <v>24</v>
      </c>
      <c r="D91" s="320">
        <f>E91+F91+G91</f>
        <v>173772</v>
      </c>
      <c r="E91" s="319"/>
      <c r="F91" s="319"/>
      <c r="G91" s="319">
        <v>173772</v>
      </c>
      <c r="H91" s="316">
        <f>I91+J91+K91</f>
        <v>0</v>
      </c>
      <c r="I91" s="316"/>
      <c r="J91" s="316"/>
      <c r="K91" s="316"/>
      <c r="L91" s="10">
        <f>M91+N91+O91</f>
        <v>173772</v>
      </c>
      <c r="M91" s="10">
        <f>E91+I91</f>
        <v>0</v>
      </c>
      <c r="N91" s="10">
        <f>F91+J91</f>
        <v>0</v>
      </c>
      <c r="O91" s="10">
        <f>G91+K91</f>
        <v>173772</v>
      </c>
    </row>
    <row r="92" spans="1:15" ht="15" customHeight="1" x14ac:dyDescent="0.25">
      <c r="A92" s="11" t="s">
        <v>146</v>
      </c>
      <c r="B92" s="10" t="s">
        <v>59</v>
      </c>
      <c r="C92" s="9" t="s">
        <v>24</v>
      </c>
      <c r="D92" s="317">
        <f>E92+F92+G92</f>
        <v>11586</v>
      </c>
      <c r="E92" s="317"/>
      <c r="F92" s="317"/>
      <c r="G92" s="317">
        <v>11586</v>
      </c>
      <c r="H92" s="316">
        <f>I92+J92+K92</f>
        <v>0</v>
      </c>
      <c r="I92" s="316"/>
      <c r="J92" s="316"/>
      <c r="K92" s="316"/>
      <c r="L92" s="10">
        <f>M92+N92+O92</f>
        <v>11586</v>
      </c>
      <c r="M92" s="10">
        <f>E92+I92</f>
        <v>0</v>
      </c>
      <c r="N92" s="10">
        <f>F92+J92</f>
        <v>0</v>
      </c>
      <c r="O92" s="10">
        <f>G92+K92</f>
        <v>11586</v>
      </c>
    </row>
    <row r="93" spans="1:15" ht="15" customHeight="1" x14ac:dyDescent="0.25">
      <c r="A93" s="11" t="s">
        <v>147</v>
      </c>
      <c r="B93" s="10" t="s">
        <v>185</v>
      </c>
      <c r="C93" s="9" t="s">
        <v>24</v>
      </c>
      <c r="D93" s="317">
        <f>E93+F93+G93</f>
        <v>5210</v>
      </c>
      <c r="E93" s="318"/>
      <c r="F93" s="318"/>
      <c r="G93" s="318">
        <v>5210</v>
      </c>
      <c r="H93" s="316">
        <f>I93+J93+K93</f>
        <v>0</v>
      </c>
      <c r="I93" s="316"/>
      <c r="J93" s="316"/>
      <c r="K93" s="316"/>
      <c r="L93" s="10">
        <f>M93+N93+O93</f>
        <v>5210</v>
      </c>
      <c r="M93" s="10">
        <f>E93+I93</f>
        <v>0</v>
      </c>
      <c r="N93" s="10">
        <f>F93+J93</f>
        <v>0</v>
      </c>
      <c r="O93" s="10">
        <f>G93+K93</f>
        <v>5210</v>
      </c>
    </row>
    <row r="94" spans="1:15" s="26" customFormat="1" ht="15" customHeight="1" x14ac:dyDescent="0.25">
      <c r="A94" s="11" t="s">
        <v>181</v>
      </c>
      <c r="B94" s="10" t="s">
        <v>77</v>
      </c>
      <c r="C94" s="22" t="s">
        <v>24</v>
      </c>
      <c r="D94" s="317">
        <f>E94+F94+G94</f>
        <v>1500</v>
      </c>
      <c r="E94" s="317"/>
      <c r="F94" s="317"/>
      <c r="G94" s="317">
        <v>1500</v>
      </c>
      <c r="H94" s="316">
        <f>I94+J94+K94</f>
        <v>0</v>
      </c>
      <c r="I94" s="316"/>
      <c r="J94" s="316"/>
      <c r="K94" s="316"/>
      <c r="L94" s="10">
        <f>M94+N94+O94</f>
        <v>1500</v>
      </c>
      <c r="M94" s="10">
        <f>E94+I94</f>
        <v>0</v>
      </c>
      <c r="N94" s="10">
        <f>F94+J94</f>
        <v>0</v>
      </c>
      <c r="O94" s="10">
        <f>G94+K94</f>
        <v>1500</v>
      </c>
    </row>
    <row r="95" spans="1:15" ht="15.95" customHeight="1" x14ac:dyDescent="0.25">
      <c r="A95" s="34" t="s">
        <v>148</v>
      </c>
      <c r="B95" s="35" t="s">
        <v>201</v>
      </c>
      <c r="C95" s="17"/>
      <c r="D95" s="315">
        <f>SUM(D91:D94)</f>
        <v>192068</v>
      </c>
      <c r="E95" s="315">
        <f>SUM(E91:E94)</f>
        <v>0</v>
      </c>
      <c r="F95" s="315">
        <f>SUM(F91:F94)</f>
        <v>0</v>
      </c>
      <c r="G95" s="315">
        <f>SUM(G91:G94)</f>
        <v>192068</v>
      </c>
      <c r="H95" s="314">
        <f>SUM(H91:H94)</f>
        <v>0</v>
      </c>
      <c r="I95" s="314">
        <f>SUM(I91:I94)</f>
        <v>0</v>
      </c>
      <c r="J95" s="314">
        <f>SUM(J91:J94)</f>
        <v>0</v>
      </c>
      <c r="K95" s="314">
        <f>SUM(K91:K94)</f>
        <v>0</v>
      </c>
      <c r="L95" s="1">
        <f>SUM(L91:L94)</f>
        <v>192068</v>
      </c>
      <c r="M95" s="1">
        <f>SUM(M91:M94)</f>
        <v>0</v>
      </c>
      <c r="N95" s="1">
        <f>SUM(N91:N94)</f>
        <v>0</v>
      </c>
      <c r="O95" s="1">
        <f>SUM(O91:O94)</f>
        <v>192068</v>
      </c>
    </row>
    <row r="96" spans="1:15" ht="15.95" customHeight="1" x14ac:dyDescent="0.25">
      <c r="A96" s="36" t="s">
        <v>204</v>
      </c>
      <c r="B96" s="37" t="s">
        <v>191</v>
      </c>
      <c r="C96" s="38"/>
      <c r="D96" s="313">
        <f>D28+D41+D44+D73+D89+D95</f>
        <v>935669</v>
      </c>
      <c r="E96" s="313">
        <f>E28+E41+E44+E73+E89+E95</f>
        <v>163385</v>
      </c>
      <c r="F96" s="313">
        <f>F28+F41+F44+F73+F89+F95</f>
        <v>100152</v>
      </c>
      <c r="G96" s="313">
        <f>G28+G41+G44+G73+G89+G95</f>
        <v>672132</v>
      </c>
      <c r="H96" s="312">
        <f>H28+H41+H44+H73+H89+H95</f>
        <v>2496</v>
      </c>
      <c r="I96" s="312">
        <f>I28+I41+I44+I73+I89+I95</f>
        <v>674</v>
      </c>
      <c r="J96" s="312">
        <f>J28+J41+J44+J73+J89+J95</f>
        <v>1822</v>
      </c>
      <c r="K96" s="312">
        <f>K28+K41+K44+K73+K89+K95</f>
        <v>0</v>
      </c>
      <c r="L96" s="39">
        <f>L28+L41+L44+L73+L89+L95</f>
        <v>938165</v>
      </c>
      <c r="M96" s="39">
        <f>M28+M41+M44+M73+M89+M95</f>
        <v>164059</v>
      </c>
      <c r="N96" s="39">
        <f>N28+N41+N44+N73+N89+N95</f>
        <v>101974</v>
      </c>
      <c r="O96" s="39">
        <f>O28+O41+O44+O73+O89+O95</f>
        <v>672132</v>
      </c>
    </row>
    <row r="97" spans="1:14" x14ac:dyDescent="0.25">
      <c r="A97" s="14"/>
      <c r="B97" s="310"/>
      <c r="C97" s="311"/>
      <c r="D97" s="310"/>
      <c r="E97" s="310"/>
      <c r="F97" s="310"/>
      <c r="G97" s="310"/>
      <c r="H97" s="310"/>
      <c r="I97" s="310"/>
      <c r="J97" s="310"/>
      <c r="K97" s="310"/>
      <c r="L97" s="310"/>
      <c r="M97" s="310"/>
      <c r="N97" s="310"/>
    </row>
    <row r="98" spans="1:14" x14ac:dyDescent="0.25">
      <c r="A98" s="14"/>
      <c r="B98" s="14"/>
      <c r="C98" s="46"/>
      <c r="D98" s="14"/>
      <c r="E98" s="14"/>
      <c r="F98" s="14"/>
      <c r="G98" s="14"/>
    </row>
    <row r="99" spans="1:14" x14ac:dyDescent="0.25">
      <c r="A99" s="14"/>
      <c r="B99" s="14"/>
      <c r="C99" s="46"/>
      <c r="D99" s="14"/>
      <c r="E99" s="14"/>
      <c r="F99" s="14"/>
      <c r="G99" s="14"/>
    </row>
    <row r="100" spans="1:14" x14ac:dyDescent="0.25">
      <c r="A100" s="14"/>
      <c r="B100" s="14"/>
      <c r="C100" s="46"/>
      <c r="D100" s="14"/>
      <c r="E100" s="14"/>
      <c r="F100" s="14"/>
      <c r="G100" s="14"/>
    </row>
    <row r="101" spans="1:14" x14ac:dyDescent="0.25">
      <c r="A101" s="14"/>
      <c r="B101" s="14"/>
      <c r="C101" s="46"/>
      <c r="D101" s="14"/>
      <c r="E101" s="14"/>
      <c r="F101" s="14"/>
      <c r="G101" s="14"/>
    </row>
    <row r="102" spans="1:14" x14ac:dyDescent="0.25">
      <c r="A102" s="14"/>
      <c r="B102" s="14"/>
      <c r="C102" s="46"/>
      <c r="D102" s="14"/>
      <c r="E102" s="14"/>
      <c r="F102" s="14"/>
      <c r="G102" s="14"/>
    </row>
    <row r="103" spans="1:14" x14ac:dyDescent="0.25">
      <c r="A103" s="14"/>
      <c r="B103" s="14"/>
      <c r="C103" s="46"/>
      <c r="D103" s="14"/>
      <c r="E103" s="14"/>
      <c r="F103" s="14"/>
      <c r="G103" s="14"/>
    </row>
    <row r="104" spans="1:14" x14ac:dyDescent="0.25">
      <c r="A104" s="14"/>
      <c r="B104" s="14"/>
      <c r="C104" s="46"/>
      <c r="D104" s="14"/>
      <c r="E104" s="14"/>
      <c r="F104" s="14"/>
      <c r="G104" s="14"/>
    </row>
    <row r="105" spans="1:14" x14ac:dyDescent="0.25">
      <c r="A105" s="14"/>
      <c r="B105" s="14"/>
      <c r="C105" s="46"/>
      <c r="D105" s="14"/>
      <c r="E105" s="14"/>
      <c r="F105" s="14"/>
      <c r="G105" s="14"/>
    </row>
    <row r="106" spans="1:14" x14ac:dyDescent="0.25">
      <c r="A106" s="14"/>
      <c r="B106" s="14"/>
      <c r="C106" s="46"/>
      <c r="D106" s="14"/>
      <c r="E106" s="14"/>
      <c r="F106" s="14"/>
      <c r="G106" s="14"/>
    </row>
    <row r="107" spans="1:14" x14ac:dyDescent="0.25">
      <c r="A107" s="14"/>
      <c r="B107" s="14"/>
      <c r="C107" s="46"/>
      <c r="D107" s="14"/>
      <c r="E107" s="14"/>
      <c r="F107" s="14"/>
      <c r="G107" s="14"/>
    </row>
    <row r="108" spans="1:14" x14ac:dyDescent="0.25">
      <c r="A108" s="14"/>
      <c r="B108" s="14"/>
      <c r="C108" s="46"/>
      <c r="D108" s="14"/>
      <c r="E108" s="14"/>
      <c r="F108" s="14"/>
      <c r="G108" s="14"/>
    </row>
    <row r="109" spans="1:14" x14ac:dyDescent="0.25">
      <c r="A109" s="14"/>
      <c r="B109" s="14"/>
      <c r="C109" s="46"/>
      <c r="D109" s="14"/>
      <c r="E109" s="14"/>
      <c r="F109" s="14"/>
      <c r="G109" s="14"/>
    </row>
    <row r="110" spans="1:14" x14ac:dyDescent="0.25">
      <c r="A110" s="14"/>
      <c r="B110" s="14"/>
      <c r="C110" s="46"/>
      <c r="D110" s="14"/>
      <c r="E110" s="14"/>
      <c r="F110" s="14"/>
      <c r="G110" s="14"/>
    </row>
    <row r="111" spans="1:14" x14ac:dyDescent="0.25">
      <c r="A111" s="14"/>
      <c r="B111" s="14"/>
      <c r="C111" s="46"/>
      <c r="D111" s="14"/>
      <c r="E111" s="14"/>
      <c r="F111" s="14"/>
      <c r="G111" s="14"/>
    </row>
    <row r="112" spans="1:14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C195" s="47"/>
    </row>
    <row r="196" spans="1:7" x14ac:dyDescent="0.25">
      <c r="C196" s="47"/>
    </row>
    <row r="197" spans="1:7" x14ac:dyDescent="0.25">
      <c r="C197" s="47"/>
    </row>
    <row r="198" spans="1:7" x14ac:dyDescent="0.25">
      <c r="C198" s="47"/>
    </row>
    <row r="199" spans="1:7" x14ac:dyDescent="0.25">
      <c r="C199" s="47"/>
    </row>
    <row r="200" spans="1:7" x14ac:dyDescent="0.25">
      <c r="C200" s="47"/>
    </row>
    <row r="201" spans="1:7" x14ac:dyDescent="0.25">
      <c r="C201" s="47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</sheetData>
  <mergeCells count="35">
    <mergeCell ref="B45:O45"/>
    <mergeCell ref="F15:F16"/>
    <mergeCell ref="B1:O1"/>
    <mergeCell ref="B2:O2"/>
    <mergeCell ref="B3:O3"/>
    <mergeCell ref="B4:O4"/>
    <mergeCell ref="B5:O5"/>
    <mergeCell ref="B90:O90"/>
    <mergeCell ref="L14:L16"/>
    <mergeCell ref="D14:D16"/>
    <mergeCell ref="E14:G14"/>
    <mergeCell ref="G15:G16"/>
    <mergeCell ref="E15:E16"/>
    <mergeCell ref="B29:O29"/>
    <mergeCell ref="K15:K16"/>
    <mergeCell ref="B17:O17"/>
    <mergeCell ref="B42:O42"/>
    <mergeCell ref="I15:I16"/>
    <mergeCell ref="J15:J16"/>
    <mergeCell ref="B9:O9"/>
    <mergeCell ref="B10:O10"/>
    <mergeCell ref="B6:O6"/>
    <mergeCell ref="B7:O7"/>
    <mergeCell ref="B8:O8"/>
    <mergeCell ref="A12:O12"/>
    <mergeCell ref="A14:A16"/>
    <mergeCell ref="B14:B16"/>
    <mergeCell ref="C14:C16"/>
    <mergeCell ref="B74:O74"/>
    <mergeCell ref="M14:O14"/>
    <mergeCell ref="M15:M16"/>
    <mergeCell ref="N15:N16"/>
    <mergeCell ref="O15:O16"/>
    <mergeCell ref="H14:H16"/>
    <mergeCell ref="I14:K14"/>
  </mergeCells>
  <pageMargins left="1.1811023622047245" right="0.39370078740157483" top="0.59055118110236227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9"/>
  <sheetViews>
    <sheetView showZeros="0" topLeftCell="A67" workbookViewId="0">
      <selection activeCell="B12" sqref="B12:N1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309" t="s">
        <v>422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</row>
    <row r="2" spans="1:14" x14ac:dyDescent="0.25">
      <c r="B2" s="309" t="s">
        <v>421</v>
      </c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</row>
    <row r="3" spans="1:14" x14ac:dyDescent="0.25">
      <c r="B3" s="309" t="s">
        <v>420</v>
      </c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</row>
    <row r="4" spans="1:14" x14ac:dyDescent="0.25">
      <c r="B4" s="309" t="s">
        <v>425</v>
      </c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</row>
    <row r="5" spans="1:14" ht="15" customHeight="1" x14ac:dyDescent="0.25">
      <c r="B5" s="308" t="s">
        <v>418</v>
      </c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</row>
    <row r="6" spans="1:14" ht="15" customHeight="1" x14ac:dyDescent="0.25">
      <c r="B6" s="308" t="s">
        <v>417</v>
      </c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</row>
    <row r="7" spans="1:14" ht="15" customHeight="1" x14ac:dyDescent="0.25">
      <c r="B7" s="308" t="s">
        <v>443</v>
      </c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</row>
    <row r="8" spans="1:14" ht="15" customHeight="1" x14ac:dyDescent="0.25">
      <c r="B8" s="308" t="s">
        <v>445</v>
      </c>
      <c r="C8" s="308"/>
      <c r="D8" s="308"/>
      <c r="E8" s="308"/>
      <c r="F8" s="308"/>
      <c r="G8" s="308"/>
      <c r="H8" s="308"/>
      <c r="I8" s="308"/>
      <c r="J8" s="308"/>
      <c r="K8" s="308"/>
      <c r="L8" s="308"/>
      <c r="M8" s="308"/>
      <c r="N8" s="308"/>
    </row>
    <row r="9" spans="1:14" ht="15" customHeight="1" x14ac:dyDescent="0.25">
      <c r="B9" s="308" t="s">
        <v>447</v>
      </c>
      <c r="C9" s="308"/>
      <c r="D9" s="308"/>
      <c r="E9" s="308"/>
      <c r="F9" s="308"/>
      <c r="G9" s="308"/>
      <c r="H9" s="308"/>
      <c r="I9" s="308"/>
      <c r="J9" s="308"/>
      <c r="K9" s="308"/>
      <c r="L9" s="308"/>
      <c r="M9" s="308"/>
      <c r="N9" s="308"/>
    </row>
    <row r="10" spans="1:14" ht="15" customHeight="1" x14ac:dyDescent="0.25">
      <c r="B10" s="308" t="s">
        <v>446</v>
      </c>
      <c r="C10" s="308"/>
      <c r="D10" s="308"/>
      <c r="E10" s="308"/>
      <c r="F10" s="308"/>
      <c r="G10" s="308"/>
      <c r="H10" s="308"/>
      <c r="I10" s="308"/>
      <c r="J10" s="308"/>
      <c r="K10" s="308"/>
      <c r="L10" s="308"/>
      <c r="M10" s="308"/>
      <c r="N10" s="308"/>
    </row>
    <row r="11" spans="1:14" ht="15" customHeight="1" x14ac:dyDescent="0.25">
      <c r="B11" s="308" t="s">
        <v>464</v>
      </c>
      <c r="C11" s="308"/>
      <c r="D11" s="308"/>
      <c r="E11" s="308"/>
      <c r="F11" s="308"/>
      <c r="G11" s="308"/>
      <c r="H11" s="308"/>
      <c r="I11" s="308"/>
      <c r="J11" s="308"/>
      <c r="K11" s="308"/>
      <c r="L11" s="308"/>
      <c r="M11" s="308"/>
      <c r="N11" s="308"/>
    </row>
    <row r="12" spans="1:14" ht="15" customHeight="1" x14ac:dyDescent="0.25">
      <c r="B12" s="308" t="s">
        <v>463</v>
      </c>
      <c r="C12" s="308"/>
      <c r="D12" s="308"/>
      <c r="E12" s="308"/>
      <c r="F12" s="308"/>
      <c r="G12" s="308"/>
      <c r="H12" s="308"/>
      <c r="I12" s="308"/>
      <c r="J12" s="308"/>
      <c r="K12" s="308"/>
      <c r="L12" s="308"/>
      <c r="M12" s="308"/>
      <c r="N12" s="308"/>
    </row>
    <row r="14" spans="1:14" x14ac:dyDescent="0.25">
      <c r="A14" s="220" t="s">
        <v>256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</row>
    <row r="15" spans="1:14" x14ac:dyDescent="0.25">
      <c r="F15" s="4"/>
      <c r="N15" s="4" t="s">
        <v>188</v>
      </c>
    </row>
    <row r="16" spans="1:14" ht="15" customHeight="1" x14ac:dyDescent="0.25">
      <c r="A16" s="252" t="s">
        <v>5</v>
      </c>
      <c r="B16" s="255" t="s">
        <v>471</v>
      </c>
      <c r="C16" s="340" t="s">
        <v>468</v>
      </c>
      <c r="D16" s="338" t="s">
        <v>219</v>
      </c>
      <c r="E16" s="338"/>
      <c r="F16" s="337"/>
      <c r="G16" s="336" t="s">
        <v>470</v>
      </c>
      <c r="H16" s="335" t="s">
        <v>219</v>
      </c>
      <c r="I16" s="334"/>
      <c r="J16" s="333"/>
      <c r="K16" s="223" t="s">
        <v>0</v>
      </c>
      <c r="L16" s="224" t="s">
        <v>219</v>
      </c>
      <c r="M16" s="225"/>
      <c r="N16" s="226"/>
    </row>
    <row r="17" spans="1:14" ht="15" customHeight="1" x14ac:dyDescent="0.25">
      <c r="A17" s="253"/>
      <c r="B17" s="256"/>
      <c r="C17" s="332"/>
      <c r="D17" s="337" t="s">
        <v>1</v>
      </c>
      <c r="E17" s="349"/>
      <c r="F17" s="326" t="s">
        <v>2</v>
      </c>
      <c r="G17" s="330"/>
      <c r="H17" s="348" t="s">
        <v>1</v>
      </c>
      <c r="I17" s="348"/>
      <c r="J17" s="323" t="s">
        <v>2</v>
      </c>
      <c r="K17" s="223"/>
      <c r="L17" s="223" t="s">
        <v>1</v>
      </c>
      <c r="M17" s="223"/>
      <c r="N17" s="222" t="s">
        <v>2</v>
      </c>
    </row>
    <row r="18" spans="1:14" ht="28.5" customHeight="1" x14ac:dyDescent="0.25">
      <c r="A18" s="254"/>
      <c r="B18" s="257"/>
      <c r="C18" s="328"/>
      <c r="D18" s="347" t="s">
        <v>3</v>
      </c>
      <c r="E18" s="346" t="s">
        <v>4</v>
      </c>
      <c r="F18" s="326"/>
      <c r="G18" s="325"/>
      <c r="H18" s="345" t="s">
        <v>3</v>
      </c>
      <c r="I18" s="344" t="s">
        <v>4</v>
      </c>
      <c r="J18" s="323"/>
      <c r="K18" s="223"/>
      <c r="L18" s="203" t="s">
        <v>3</v>
      </c>
      <c r="M18" s="202" t="s">
        <v>4</v>
      </c>
      <c r="N18" s="222"/>
    </row>
    <row r="19" spans="1:14" ht="15" customHeight="1" x14ac:dyDescent="0.25">
      <c r="A19" s="7" t="s">
        <v>79</v>
      </c>
      <c r="B19" s="8" t="s">
        <v>63</v>
      </c>
      <c r="C19" s="317">
        <f>D19+F19</f>
        <v>65969</v>
      </c>
      <c r="D19" s="317">
        <f>'4 pr._savarankiškos f-jos (2)'!E18</f>
        <v>65969</v>
      </c>
      <c r="E19" s="317">
        <f>'4 pr._savarankiškos f-jos (2)'!F18</f>
        <v>48950</v>
      </c>
      <c r="F19" s="317">
        <f>'4 pr._savarankiškos f-jos (2)'!G18</f>
        <v>0</v>
      </c>
      <c r="G19" s="316">
        <f>H19+J19</f>
        <v>0</v>
      </c>
      <c r="H19" s="316">
        <f>'4 pr._savarankiškos f-jos (2)'!I18</f>
        <v>0</v>
      </c>
      <c r="I19" s="316">
        <f>'4 pr._savarankiškos f-jos (2)'!J18</f>
        <v>0</v>
      </c>
      <c r="J19" s="316">
        <f>'4 pr._savarankiškos f-jos (2)'!K18</f>
        <v>0</v>
      </c>
      <c r="K19" s="10">
        <f>L19+N19</f>
        <v>65969</v>
      </c>
      <c r="L19" s="10">
        <f>D19+H19</f>
        <v>65969</v>
      </c>
      <c r="M19" s="10">
        <f>E19+I19</f>
        <v>48950</v>
      </c>
      <c r="N19" s="10">
        <f>F19+J19</f>
        <v>0</v>
      </c>
    </row>
    <row r="20" spans="1:14" ht="15" customHeight="1" x14ac:dyDescent="0.25">
      <c r="A20" s="11" t="s">
        <v>203</v>
      </c>
      <c r="B20" s="8" t="s">
        <v>20</v>
      </c>
      <c r="C20" s="317">
        <f>D20+F20</f>
        <v>17916476</v>
      </c>
      <c r="D20" s="317">
        <f>'4 pr._savarankiškos f-jos (2)'!E19+'4 pr._savarankiškos f-jos (2)'!E83+'4 pr._savarankiškos f-jos (2)'!E137+'4 pr._savarankiškos f-jos (2)'!E141+'4 pr._savarankiškos f-jos (2)'!E183+'4 pr._savarankiškos f-jos (2)'!E188+'4 pr._savarankiškos f-jos (2)'!E206+'5 pr._valstybinės f-jos (2)'!E14+'5 pr._valstybinės f-jos (2)'!E84+'5 pr._valstybinės f-jos (2)'!E110+'6 pr._mokinio krepšelis (2)'!E14+'[1]8 pr._aplinkos apsaugos s. p.'!E14+'[1]8 pr._aplinkos apsaugos s. p.'!E17+'9 pr._įstaigų pajamos (2)'!E18+'9 pr._įstaigų pajamos (2)'!E43+'[1]10 pr._skolintos lėšos'!E14+'[1]10 pr._skolintos lėšos'!E19+'[1]10 pr._skolintos lėšos'!E26+'[1]10 pr._skolintos lėšos'!E29+'[1]10 pr._skolintos lėšos'!E37+'[1]10 pr._skolintos lėšos'!E40+'[1]11 pr._apyvartinės lėšos'!E14+'[1]11 pr._apyvartinės lėšos'!E43+'[1]11 pr._apyvartinės lėšos'!E79+'[1]11 pr._apyvartinės lėšos'!E88+'[1]11 pr._apyvartinės lėšos'!E145+'[1]11 pr._apyvartinės lėšos'!E153+'7 pr._kita dotacija (2)'!E18+'7 pr._kita dotacija (2)'!E23+'7 pr._kita dotacija (2)'!E27+'7 pr._kita dotacija (2)'!E51+'7 pr._kita dotacija (2)'!E55</f>
        <v>12168778</v>
      </c>
      <c r="E20" s="317">
        <f>'4 pr._savarankiškos f-jos (2)'!F19+'4 pr._savarankiškos f-jos (2)'!F83+'4 pr._savarankiškos f-jos (2)'!F137+'4 pr._savarankiškos f-jos (2)'!F141+'4 pr._savarankiškos f-jos (2)'!F183+'4 pr._savarankiškos f-jos (2)'!F188+'4 pr._savarankiškos f-jos (2)'!F206+'5 pr._valstybinės f-jos (2)'!F14+'5 pr._valstybinės f-jos (2)'!F84+'5 pr._valstybinės f-jos (2)'!F110+'6 pr._mokinio krepšelis (2)'!F14+'[1]8 pr._aplinkos apsaugos s. p.'!F14+'[1]8 pr._aplinkos apsaugos s. p.'!F17+'9 pr._įstaigų pajamos (2)'!F18+'9 pr._įstaigų pajamos (2)'!F43+'[1]10 pr._skolintos lėšos'!F14+'[1]10 pr._skolintos lėšos'!F19+'[1]10 pr._skolintos lėšos'!F26+'[1]10 pr._skolintos lėšos'!F29+'[1]10 pr._skolintos lėšos'!F37+'[1]10 pr._skolintos lėšos'!F40+'[1]11 pr._apyvartinės lėšos'!F14+'[1]11 pr._apyvartinės lėšos'!F43+'[1]11 pr._apyvartinės lėšos'!F79+'[1]11 pr._apyvartinės lėšos'!F88+'[1]11 pr._apyvartinės lėšos'!F145+'[1]11 pr._apyvartinės lėšos'!F153+'7 pr._kita dotacija (2)'!F18+'7 pr._kita dotacija (2)'!F23+'7 pr._kita dotacija (2)'!F27+'7 pr._kita dotacija (2)'!F51+'7 pr._kita dotacija (2)'!F55</f>
        <v>2262998</v>
      </c>
      <c r="F20" s="317">
        <f>'4 pr._savarankiškos f-jos (2)'!G19+'4 pr._savarankiškos f-jos (2)'!G83+'4 pr._savarankiškos f-jos (2)'!G137+'4 pr._savarankiškos f-jos (2)'!G141+'4 pr._savarankiškos f-jos (2)'!G183+'4 pr._savarankiškos f-jos (2)'!G188+'4 pr._savarankiškos f-jos (2)'!G206+'5 pr._valstybinės f-jos (2)'!G14+'5 pr._valstybinės f-jos (2)'!G84+'5 pr._valstybinės f-jos (2)'!G110+'6 pr._mokinio krepšelis (2)'!G14+'[1]8 pr._aplinkos apsaugos s. p.'!G14+'[1]8 pr._aplinkos apsaugos s. p.'!G17+'9 pr._įstaigų pajamos (2)'!G18+'9 pr._įstaigų pajamos (2)'!G43+'[1]10 pr._skolintos lėšos'!G14+'[1]10 pr._skolintos lėšos'!G19+'[1]10 pr._skolintos lėšos'!G26+'[1]10 pr._skolintos lėšos'!G29+'[1]10 pr._skolintos lėšos'!G37+'[1]10 pr._skolintos lėšos'!G40+'[1]11 pr._apyvartinės lėšos'!G14+'[1]11 pr._apyvartinės lėšos'!G43+'[1]11 pr._apyvartinės lėšos'!G79+'[1]11 pr._apyvartinės lėšos'!G88+'[1]11 pr._apyvartinės lėšos'!G145+'[1]11 pr._apyvartinės lėšos'!G153+'7 pr._kita dotacija (2)'!G18+'7 pr._kita dotacija (2)'!G23+'7 pr._kita dotacija (2)'!G27+'7 pr._kita dotacija (2)'!G51+'7 pr._kita dotacija (2)'!G55</f>
        <v>5747698</v>
      </c>
      <c r="G20" s="316">
        <f>'4 pr._savarankiškos f-jos (2)'!H19+'4 pr._savarankiškos f-jos (2)'!H83+'4 pr._savarankiškos f-jos (2)'!H137+'4 pr._savarankiškos f-jos (2)'!H141+'4 pr._savarankiškos f-jos (2)'!H183+'4 pr._savarankiškos f-jos (2)'!H188+'4 pr._savarankiškos f-jos (2)'!H206+'5 pr._valstybinės f-jos (2)'!H14+'5 pr._valstybinės f-jos (2)'!H84+'5 pr._valstybinės f-jos (2)'!H110+'6 pr._mokinio krepšelis (2)'!H14+'[1]8 pr._aplinkos apsaugos s. p.'!H14+'[1]8 pr._aplinkos apsaugos s. p.'!H17+'9 pr._įstaigų pajamos (2)'!H18+'9 pr._įstaigų pajamos (2)'!H43+'[1]10 pr._skolintos lėšos'!H14+'[1]10 pr._skolintos lėšos'!H19+'[1]10 pr._skolintos lėšos'!H26+'[1]10 pr._skolintos lėšos'!H29+'[1]10 pr._skolintos lėšos'!H37+'[1]10 pr._skolintos lėšos'!H40+'[1]11 pr._apyvartinės lėšos'!H14+'[1]11 pr._apyvartinės lėšos'!H43+'[1]11 pr._apyvartinės lėšos'!H79+'[1]11 pr._apyvartinės lėšos'!H88+'[1]11 pr._apyvartinės lėšos'!H145+'[1]11 pr._apyvartinės lėšos'!H153+'7 pr._kita dotacija (2)'!H18+'7 pr._kita dotacija (2)'!H23+'7 pr._kita dotacija (2)'!H27+'7 pr._kita dotacija (2)'!H51+'7 pr._kita dotacija (2)'!H55</f>
        <v>-1425</v>
      </c>
      <c r="H20" s="316">
        <f>'4 pr._savarankiškos f-jos (2)'!I19+'4 pr._savarankiškos f-jos (2)'!I83+'4 pr._savarankiškos f-jos (2)'!I137+'4 pr._savarankiškos f-jos (2)'!I141+'4 pr._savarankiškos f-jos (2)'!I183+'4 pr._savarankiškos f-jos (2)'!I188+'4 pr._savarankiškos f-jos (2)'!I206+'5 pr._valstybinės f-jos (2)'!I14+'5 pr._valstybinės f-jos (2)'!I84+'5 pr._valstybinės f-jos (2)'!I110+'6 pr._mokinio krepšelis (2)'!I14+'[1]8 pr._aplinkos apsaugos s. p.'!I14+'[1]8 pr._aplinkos apsaugos s. p.'!I17+'9 pr._įstaigų pajamos (2)'!I18+'9 pr._įstaigų pajamos (2)'!I43+'[1]10 pr._skolintos lėšos'!I14+'[1]10 pr._skolintos lėšos'!I19+'[1]10 pr._skolintos lėšos'!I26+'[1]10 pr._skolintos lėšos'!I29+'[1]10 pr._skolintos lėšos'!I37+'[1]10 pr._skolintos lėšos'!I40+'[1]11 pr._apyvartinės lėšos'!I14+'[1]11 pr._apyvartinės lėšos'!I43+'[1]11 pr._apyvartinės lėšos'!I79+'[1]11 pr._apyvartinės lėšos'!I88+'[1]11 pr._apyvartinės lėšos'!I145+'[1]11 pr._apyvartinės lėšos'!I153+'7 pr._kita dotacija (2)'!I18+'7 pr._kita dotacija (2)'!I23+'7 pr._kita dotacija (2)'!I27+'7 pr._kita dotacija (2)'!I51+'7 pr._kita dotacija (2)'!I55</f>
        <v>-188843</v>
      </c>
      <c r="I20" s="316">
        <f>'4 pr._savarankiškos f-jos (2)'!J19+'4 pr._savarankiškos f-jos (2)'!J83+'4 pr._savarankiškos f-jos (2)'!J137+'4 pr._savarankiškos f-jos (2)'!J141+'4 pr._savarankiškos f-jos (2)'!J183+'4 pr._savarankiškos f-jos (2)'!J188+'4 pr._savarankiškos f-jos (2)'!J206+'5 pr._valstybinės f-jos (2)'!J14+'5 pr._valstybinės f-jos (2)'!J84+'5 pr._valstybinės f-jos (2)'!J110+'6 pr._mokinio krepšelis (2)'!J14+'[1]8 pr._aplinkos apsaugos s. p.'!J14+'[1]8 pr._aplinkos apsaugos s. p.'!J17+'9 pr._įstaigų pajamos (2)'!J18+'9 pr._įstaigų pajamos (2)'!J43+'[1]10 pr._skolintos lėšos'!J14+'[1]10 pr._skolintos lėšos'!J19+'[1]10 pr._skolintos lėšos'!J26+'[1]10 pr._skolintos lėšos'!J29+'[1]10 pr._skolintos lėšos'!J37+'[1]10 pr._skolintos lėšos'!J40+'[1]11 pr._apyvartinės lėšos'!J14+'[1]11 pr._apyvartinės lėšos'!J43+'[1]11 pr._apyvartinės lėšos'!J79+'[1]11 pr._apyvartinės lėšos'!J88+'[1]11 pr._apyvartinės lėšos'!J145+'[1]11 pr._apyvartinės lėšos'!J153+'7 pr._kita dotacija (2)'!J18+'7 pr._kita dotacija (2)'!J23+'7 pr._kita dotacija (2)'!J27+'7 pr._kita dotacija (2)'!J51+'7 pr._kita dotacija (2)'!J55</f>
        <v>-27149</v>
      </c>
      <c r="J20" s="316">
        <f>'4 pr._savarankiškos f-jos (2)'!K19+'4 pr._savarankiškos f-jos (2)'!K83+'4 pr._savarankiškos f-jos (2)'!K137+'4 pr._savarankiškos f-jos (2)'!K141+'4 pr._savarankiškos f-jos (2)'!K183+'4 pr._savarankiškos f-jos (2)'!K188+'4 pr._savarankiškos f-jos (2)'!K206+'5 pr._valstybinės f-jos (2)'!K14+'5 pr._valstybinės f-jos (2)'!K84+'5 pr._valstybinės f-jos (2)'!K110+'6 pr._mokinio krepšelis (2)'!K14+'[1]8 pr._aplinkos apsaugos s. p.'!K14+'[1]8 pr._aplinkos apsaugos s. p.'!K17+'9 pr._įstaigų pajamos (2)'!K18+'9 pr._įstaigų pajamos (2)'!K43+'[1]10 pr._skolintos lėšos'!K14+'[1]10 pr._skolintos lėšos'!K19+'[1]10 pr._skolintos lėšos'!K26+'[1]10 pr._skolintos lėšos'!K29+'[1]10 pr._skolintos lėšos'!K37+'[1]10 pr._skolintos lėšos'!K40+'[1]11 pr._apyvartinės lėšos'!K14+'[1]11 pr._apyvartinės lėšos'!K43+'[1]11 pr._apyvartinės lėšos'!K79+'[1]11 pr._apyvartinės lėšos'!K88+'[1]11 pr._apyvartinės lėšos'!K145+'[1]11 pr._apyvartinės lėšos'!K153+'7 pr._kita dotacija (2)'!K18+'7 pr._kita dotacija (2)'!K23+'7 pr._kita dotacija (2)'!K27+'7 pr._kita dotacija (2)'!K51+'7 pr._kita dotacija (2)'!K55</f>
        <v>187418</v>
      </c>
      <c r="K20" s="10">
        <f>'4 pr._savarankiškos f-jos (2)'!L19+'4 pr._savarankiškos f-jos (2)'!L83+'4 pr._savarankiškos f-jos (2)'!L137+'4 pr._savarankiškos f-jos (2)'!L141+'4 pr._savarankiškos f-jos (2)'!L183+'4 pr._savarankiškos f-jos (2)'!L188+'4 pr._savarankiškos f-jos (2)'!L206+'5 pr._valstybinės f-jos (2)'!L14+'5 pr._valstybinės f-jos (2)'!L84+'5 pr._valstybinės f-jos (2)'!L110+'6 pr._mokinio krepšelis (2)'!L14+'[1]8 pr._aplinkos apsaugos s. p.'!L14+'[1]8 pr._aplinkos apsaugos s. p.'!L17+'9 pr._įstaigų pajamos (2)'!L18+'9 pr._įstaigų pajamos (2)'!L43+'[1]10 pr._skolintos lėšos'!L14+'[1]10 pr._skolintos lėšos'!L19+'[1]10 pr._skolintos lėšos'!L26+'[1]10 pr._skolintos lėšos'!L29+'[1]10 pr._skolintos lėšos'!L37+'[1]10 pr._skolintos lėšos'!L40+'[1]11 pr._apyvartinės lėšos'!L14+'[1]11 pr._apyvartinės lėšos'!L43+'[1]11 pr._apyvartinės lėšos'!L79+'[1]11 pr._apyvartinės lėšos'!L88+'[1]11 pr._apyvartinės lėšos'!L145+'[1]11 pr._apyvartinės lėšos'!L153+'7 pr._kita dotacija (2)'!L18+'7 pr._kita dotacija (2)'!L23+'7 pr._kita dotacija (2)'!L27+'7 pr._kita dotacija (2)'!L51+'7 pr._kita dotacija (2)'!L55</f>
        <v>17915051</v>
      </c>
      <c r="L20" s="10">
        <f>'4 pr._savarankiškos f-jos (2)'!M19+'4 pr._savarankiškos f-jos (2)'!M83+'4 pr._savarankiškos f-jos (2)'!M137+'4 pr._savarankiškos f-jos (2)'!M141+'4 pr._savarankiškos f-jos (2)'!M183+'4 pr._savarankiškos f-jos (2)'!M188+'4 pr._savarankiškos f-jos (2)'!M206+'5 pr._valstybinės f-jos (2)'!M14+'5 pr._valstybinės f-jos (2)'!M84+'5 pr._valstybinės f-jos (2)'!M110+'6 pr._mokinio krepšelis (2)'!M14+'[1]8 pr._aplinkos apsaugos s. p.'!M14+'[1]8 pr._aplinkos apsaugos s. p.'!M17+'9 pr._įstaigų pajamos (2)'!M18+'9 pr._įstaigų pajamos (2)'!M43+'[1]10 pr._skolintos lėšos'!M14+'[1]10 pr._skolintos lėšos'!M19+'[1]10 pr._skolintos lėšos'!M26+'[1]10 pr._skolintos lėšos'!M29+'[1]10 pr._skolintos lėšos'!M37+'[1]10 pr._skolintos lėšos'!M40+'[1]11 pr._apyvartinės lėšos'!M14+'[1]11 pr._apyvartinės lėšos'!M43+'[1]11 pr._apyvartinės lėšos'!M79+'[1]11 pr._apyvartinės lėšos'!M88+'[1]11 pr._apyvartinės lėšos'!M145+'[1]11 pr._apyvartinės lėšos'!M153+'7 pr._kita dotacija (2)'!M18+'7 pr._kita dotacija (2)'!M23+'7 pr._kita dotacija (2)'!M27+'7 pr._kita dotacija (2)'!M51+'7 pr._kita dotacija (2)'!M55</f>
        <v>11979935</v>
      </c>
      <c r="M20" s="10">
        <f>'4 pr._savarankiškos f-jos (2)'!N19+'4 pr._savarankiškos f-jos (2)'!N83+'4 pr._savarankiškos f-jos (2)'!N137+'4 pr._savarankiškos f-jos (2)'!N141+'4 pr._savarankiškos f-jos (2)'!N183+'4 pr._savarankiškos f-jos (2)'!N188+'4 pr._savarankiškos f-jos (2)'!N206+'5 pr._valstybinės f-jos (2)'!N14+'5 pr._valstybinės f-jos (2)'!N84+'5 pr._valstybinės f-jos (2)'!N110+'6 pr._mokinio krepšelis (2)'!N14+'[1]8 pr._aplinkos apsaugos s. p.'!N14+'[1]8 pr._aplinkos apsaugos s. p.'!N17+'9 pr._įstaigų pajamos (2)'!N18+'9 pr._įstaigų pajamos (2)'!N43+'[1]10 pr._skolintos lėšos'!N14+'[1]10 pr._skolintos lėšos'!N19+'[1]10 pr._skolintos lėšos'!N26+'[1]10 pr._skolintos lėšos'!N29+'[1]10 pr._skolintos lėšos'!N37+'[1]10 pr._skolintos lėšos'!N40+'[1]11 pr._apyvartinės lėšos'!N14+'[1]11 pr._apyvartinės lėšos'!N43+'[1]11 pr._apyvartinės lėšos'!N79+'[1]11 pr._apyvartinės lėšos'!N88+'[1]11 pr._apyvartinės lėšos'!N145+'[1]11 pr._apyvartinės lėšos'!N153+'7 pr._kita dotacija (2)'!N18+'7 pr._kita dotacija (2)'!N23+'7 pr._kita dotacija (2)'!N27+'7 pr._kita dotacija (2)'!N51+'7 pr._kita dotacija (2)'!N55</f>
        <v>2235849</v>
      </c>
      <c r="N20" s="10">
        <f>'4 pr._savarankiškos f-jos (2)'!O19+'4 pr._savarankiškos f-jos (2)'!O83+'4 pr._savarankiškos f-jos (2)'!O137+'4 pr._savarankiškos f-jos (2)'!O141+'4 pr._savarankiškos f-jos (2)'!O183+'4 pr._savarankiškos f-jos (2)'!O188+'4 pr._savarankiškos f-jos (2)'!O206+'5 pr._valstybinės f-jos (2)'!O14+'5 pr._valstybinės f-jos (2)'!O84+'5 pr._valstybinės f-jos (2)'!O110+'6 pr._mokinio krepšelis (2)'!O14+'[1]8 pr._aplinkos apsaugos s. p.'!O14+'[1]8 pr._aplinkos apsaugos s. p.'!O17+'9 pr._įstaigų pajamos (2)'!O18+'9 pr._įstaigų pajamos (2)'!O43+'[1]10 pr._skolintos lėšos'!O14+'[1]10 pr._skolintos lėšos'!O19+'[1]10 pr._skolintos lėšos'!O26+'[1]10 pr._skolintos lėšos'!O29+'[1]10 pr._skolintos lėšos'!O37+'[1]10 pr._skolintos lėšos'!O40+'[1]11 pr._apyvartinės lėšos'!O14+'[1]11 pr._apyvartinės lėšos'!O43+'[1]11 pr._apyvartinės lėšos'!O79+'[1]11 pr._apyvartinės lėšos'!O88+'[1]11 pr._apyvartinės lėšos'!O145+'[1]11 pr._apyvartinės lėšos'!O153+'7 pr._kita dotacija (2)'!O18+'7 pr._kita dotacija (2)'!O23+'7 pr._kita dotacija (2)'!O27+'7 pr._kita dotacija (2)'!O51+'7 pr._kita dotacija (2)'!O55</f>
        <v>5935116</v>
      </c>
    </row>
    <row r="21" spans="1:14" ht="15" customHeight="1" x14ac:dyDescent="0.25">
      <c r="A21" s="7" t="s">
        <v>80</v>
      </c>
      <c r="B21" s="8" t="s">
        <v>7</v>
      </c>
      <c r="C21" s="317">
        <f>D21+F21</f>
        <v>138393</v>
      </c>
      <c r="D21" s="317">
        <f>'4 pr._savarankiškos f-jos (2)'!E23+'4 pr._savarankiškos f-jos (2)'!E91+'4 pr._savarankiškos f-jos (2)'!E189+'5 pr._valstybinės f-jos (2)'!E32+'5 pr._valstybinės f-jos (2)'!E86+'9 pr._įstaigų pajamos (2)'!E19+'9 pr._įstaigų pajamos (2)'!E30++'9 pr._įstaigų pajamos (2)'!E75+'[1]11 pr._apyvartinės lėšos'!E20+'[1]11 pr._apyvartinės lėšos'!E52</f>
        <v>133249</v>
      </c>
      <c r="E21" s="317">
        <f>'4 pr._savarankiškos f-jos (2)'!F23+'4 pr._savarankiškos f-jos (2)'!F91+'4 pr._savarankiškos f-jos (2)'!F189+'5 pr._valstybinės f-jos (2)'!F32+'5 pr._valstybinės f-jos (2)'!F86+'9 pr._įstaigų pajamos (2)'!F19+'9 pr._įstaigų pajamos (2)'!F30++'9 pr._įstaigų pajamos (2)'!F75+'[1]11 pr._apyvartinės lėšos'!F20+'[1]11 pr._apyvartinės lėšos'!F52</f>
        <v>71071</v>
      </c>
      <c r="F21" s="317">
        <f>'4 pr._savarankiškos f-jos (2)'!G23+'4 pr._savarankiškos f-jos (2)'!G91+'4 pr._savarankiškos f-jos (2)'!G189+'5 pr._valstybinės f-jos (2)'!G32+'5 pr._valstybinės f-jos (2)'!G86+'9 pr._įstaigų pajamos (2)'!G19+'9 pr._įstaigų pajamos (2)'!G30++'9 pr._įstaigų pajamos (2)'!G75+'[1]11 pr._apyvartinės lėšos'!G20+'[1]11 pr._apyvartinės lėšos'!G52</f>
        <v>5144</v>
      </c>
      <c r="G21" s="316">
        <f>'4 pr._savarankiškos f-jos (2)'!H23+'4 pr._savarankiškos f-jos (2)'!H91+'4 pr._savarankiškos f-jos (2)'!H189+'5 pr._valstybinės f-jos (2)'!H32+'5 pr._valstybinės f-jos (2)'!H86+'9 pr._įstaigų pajamos (2)'!H19+'9 pr._įstaigų pajamos (2)'!H30++'9 pr._įstaigų pajamos (2)'!H75+'[1]11 pr._apyvartinės lėšos'!H20+'[1]11 pr._apyvartinės lėšos'!H52</f>
        <v>0</v>
      </c>
      <c r="H21" s="316">
        <f>'4 pr._savarankiškos f-jos (2)'!I23+'4 pr._savarankiškos f-jos (2)'!I91+'4 pr._savarankiškos f-jos (2)'!I189+'5 pr._valstybinės f-jos (2)'!I32+'5 pr._valstybinės f-jos (2)'!I86+'9 pr._įstaigų pajamos (2)'!I19+'9 pr._įstaigų pajamos (2)'!I30++'9 pr._įstaigų pajamos (2)'!I75+'[1]11 pr._apyvartinės lėšos'!I20+'[1]11 pr._apyvartinės lėšos'!I52</f>
        <v>0</v>
      </c>
      <c r="I21" s="316">
        <f>'4 pr._savarankiškos f-jos (2)'!J23+'4 pr._savarankiškos f-jos (2)'!J91+'4 pr._savarankiškos f-jos (2)'!J189+'5 pr._valstybinės f-jos (2)'!J32+'5 pr._valstybinės f-jos (2)'!J86+'9 pr._įstaigų pajamos (2)'!J19+'9 pr._įstaigų pajamos (2)'!J30++'9 pr._įstaigų pajamos (2)'!J75+'[1]11 pr._apyvartinės lėšos'!J20+'[1]11 pr._apyvartinės lėšos'!J52</f>
        <v>0</v>
      </c>
      <c r="J21" s="316">
        <f>'4 pr._savarankiškos f-jos (2)'!K23+'4 pr._savarankiškos f-jos (2)'!K91+'4 pr._savarankiškos f-jos (2)'!K189+'5 pr._valstybinės f-jos (2)'!K32+'5 pr._valstybinės f-jos (2)'!K86+'9 pr._įstaigų pajamos (2)'!K19+'9 pr._įstaigų pajamos (2)'!K30++'9 pr._įstaigų pajamos (2)'!K75+'[1]11 pr._apyvartinės lėšos'!K20+'[1]11 pr._apyvartinės lėšos'!K52</f>
        <v>0</v>
      </c>
      <c r="K21" s="10">
        <f>L21+N21</f>
        <v>138393</v>
      </c>
      <c r="L21" s="10">
        <f>D21+H21</f>
        <v>133249</v>
      </c>
      <c r="M21" s="10">
        <f>E21+I21</f>
        <v>71071</v>
      </c>
      <c r="N21" s="10">
        <f>F21+J21</f>
        <v>5144</v>
      </c>
    </row>
    <row r="22" spans="1:14" ht="15" customHeight="1" x14ac:dyDescent="0.25">
      <c r="A22" s="7" t="s">
        <v>81</v>
      </c>
      <c r="B22" s="8" t="s">
        <v>10</v>
      </c>
      <c r="C22" s="317">
        <f>D22+F22</f>
        <v>119678</v>
      </c>
      <c r="D22" s="317">
        <f>'4 pr._savarankiškos f-jos (2)'!E29+'4 pr._savarankiškos f-jos (2)'!E95+'4 pr._savarankiškos f-jos (2)'!E190+'5 pr._valstybinės f-jos (2)'!E36+'5 pr._valstybinės f-jos (2)'!E88+'9 pr._įstaigų pajamos (2)'!E20+'9 pr._įstaigų pajamos (2)'!E31+'9 pr._įstaigų pajamos (2)'!E76+'[1]11 pr._apyvartinės lėšos'!E22+'[1]11 pr._apyvartinės lėšos'!E54++'[1]11 pr._apyvartinės lėšos'!E155</f>
        <v>118928</v>
      </c>
      <c r="E22" s="317">
        <f>'4 pr._savarankiškos f-jos (2)'!F29+'4 pr._savarankiškos f-jos (2)'!F95+'4 pr._savarankiškos f-jos (2)'!F190+'5 pr._valstybinės f-jos (2)'!F36+'5 pr._valstybinės f-jos (2)'!F88+'9 pr._įstaigų pajamos (2)'!F20+'9 pr._įstaigų pajamos (2)'!F31+'9 pr._įstaigų pajamos (2)'!F76+'[1]11 pr._apyvartinės lėšos'!F22+'[1]11 pr._apyvartinės lėšos'!F54++'[1]11 pr._apyvartinės lėšos'!F155</f>
        <v>67955</v>
      </c>
      <c r="F22" s="317">
        <f>'4 pr._savarankiškos f-jos (2)'!G29+'4 pr._savarankiškos f-jos (2)'!G95+'4 pr._savarankiškos f-jos (2)'!G190+'5 pr._valstybinės f-jos (2)'!G36+'5 pr._valstybinės f-jos (2)'!G88+'9 pr._įstaigų pajamos (2)'!G20+'9 pr._įstaigų pajamos (2)'!G31+'9 pr._įstaigų pajamos (2)'!G76+'[1]11 pr._apyvartinės lėšos'!G22+'[1]11 pr._apyvartinės lėšos'!G54++'[1]11 pr._apyvartinės lėšos'!G155</f>
        <v>750</v>
      </c>
      <c r="G22" s="316">
        <f>'4 pr._savarankiškos f-jos (2)'!H29+'4 pr._savarankiškos f-jos (2)'!H95+'4 pr._savarankiškos f-jos (2)'!H190+'5 pr._valstybinės f-jos (2)'!H36+'5 pr._valstybinės f-jos (2)'!H88+'9 pr._įstaigų pajamos (2)'!H20+'9 pr._įstaigų pajamos (2)'!H31+'9 pr._įstaigų pajamos (2)'!H76+'[1]11 pr._apyvartinės lėšos'!H22+'[1]11 pr._apyvartinės lėšos'!H54++'[1]11 pr._apyvartinės lėšos'!H155</f>
        <v>25700</v>
      </c>
      <c r="H22" s="316">
        <f>'4 pr._savarankiškos f-jos (2)'!I29+'4 pr._savarankiškos f-jos (2)'!I95+'4 pr._savarankiškos f-jos (2)'!I190+'5 pr._valstybinės f-jos (2)'!I36+'5 pr._valstybinės f-jos (2)'!I88+'9 pr._įstaigų pajamos (2)'!I20+'9 pr._įstaigų pajamos (2)'!I31+'9 pr._įstaigų pajamos (2)'!I76+'[1]11 pr._apyvartinės lėšos'!I22+'[1]11 pr._apyvartinės lėšos'!I54++'[1]11 pr._apyvartinės lėšos'!I155</f>
        <v>0</v>
      </c>
      <c r="I22" s="316">
        <f>'4 pr._savarankiškos f-jos (2)'!J29+'4 pr._savarankiškos f-jos (2)'!J95+'4 pr._savarankiškos f-jos (2)'!J190+'5 pr._valstybinės f-jos (2)'!J36+'5 pr._valstybinės f-jos (2)'!J88+'9 pr._įstaigų pajamos (2)'!J20+'9 pr._įstaigų pajamos (2)'!J31+'9 pr._įstaigų pajamos (2)'!J76+'[1]11 pr._apyvartinės lėšos'!J22+'[1]11 pr._apyvartinės lėšos'!J54++'[1]11 pr._apyvartinės lėšos'!J155</f>
        <v>0</v>
      </c>
      <c r="J22" s="316">
        <f>'4 pr._savarankiškos f-jos (2)'!K29+'4 pr._savarankiškos f-jos (2)'!K95+'4 pr._savarankiškos f-jos (2)'!K190+'5 pr._valstybinės f-jos (2)'!K36+'5 pr._valstybinės f-jos (2)'!K88+'9 pr._įstaigų pajamos (2)'!K20+'9 pr._įstaigų pajamos (2)'!K31+'9 pr._įstaigų pajamos (2)'!K76+'[1]11 pr._apyvartinės lėšos'!K22+'[1]11 pr._apyvartinės lėšos'!K54++'[1]11 pr._apyvartinės lėšos'!K155</f>
        <v>25700</v>
      </c>
      <c r="K22" s="10">
        <f>L22+N22</f>
        <v>145378</v>
      </c>
      <c r="L22" s="10">
        <f>D22+H22</f>
        <v>118928</v>
      </c>
      <c r="M22" s="10">
        <f>E22+I22</f>
        <v>67955</v>
      </c>
      <c r="N22" s="10">
        <f>F22+J22</f>
        <v>26450</v>
      </c>
    </row>
    <row r="23" spans="1:14" ht="15" customHeight="1" x14ac:dyDescent="0.25">
      <c r="A23" s="7" t="s">
        <v>82</v>
      </c>
      <c r="B23" s="8" t="s">
        <v>11</v>
      </c>
      <c r="C23" s="317">
        <f>D23+F23</f>
        <v>252408</v>
      </c>
      <c r="D23" s="317">
        <f>'4 pr._savarankiškos f-jos (2)'!E34+'4 pr._savarankiškos f-jos (2)'!E99+'4 pr._savarankiškos f-jos (2)'!E191+'5 pr._valstybinės f-jos (2)'!E40+'5 pr._valstybinės f-jos (2)'!E90+'9 pr._įstaigų pajamos (2)'!E21+'9 pr._įstaigų pajamos (2)'!E32+'9 pr._įstaigų pajamos (2)'!E77+'[1]11 pr._apyvartinės lėšos'!E24+'[1]11 pr._apyvartinės lėšos'!E56</f>
        <v>247223</v>
      </c>
      <c r="E23" s="317">
        <f>'4 pr._savarankiškos f-jos (2)'!F34+'4 pr._savarankiškos f-jos (2)'!F99+'4 pr._savarankiškos f-jos (2)'!F191+'5 pr._valstybinės f-jos (2)'!F40+'5 pr._valstybinės f-jos (2)'!F90+'9 pr._įstaigų pajamos (2)'!F21+'9 pr._įstaigų pajamos (2)'!F32+'9 pr._įstaigų pajamos (2)'!F77+'[1]11 pr._apyvartinės lėšos'!F24+'[1]11 pr._apyvartinės lėšos'!F56</f>
        <v>132786</v>
      </c>
      <c r="F23" s="317">
        <f>'4 pr._savarankiškos f-jos (2)'!G34+'4 pr._savarankiškos f-jos (2)'!G99+'4 pr._savarankiškos f-jos (2)'!G191+'5 pr._valstybinės f-jos (2)'!G40+'5 pr._valstybinės f-jos (2)'!G90+'9 pr._įstaigų pajamos (2)'!G21+'9 pr._įstaigų pajamos (2)'!G32+'9 pr._įstaigų pajamos (2)'!G77+'[1]11 pr._apyvartinės lėšos'!G24+'[1]11 pr._apyvartinės lėšos'!G56</f>
        <v>5185</v>
      </c>
      <c r="G23" s="316">
        <f>'4 pr._savarankiškos f-jos (2)'!H34+'4 pr._savarankiškos f-jos (2)'!H99+'4 pr._savarankiškos f-jos (2)'!H191+'5 pr._valstybinės f-jos (2)'!H40+'5 pr._valstybinės f-jos (2)'!H90+'9 pr._įstaigų pajamos (2)'!H21+'9 pr._įstaigų pajamos (2)'!H32+'9 pr._įstaigų pajamos (2)'!H77+'[1]11 pr._apyvartinės lėšos'!H24+'[1]11 pr._apyvartinės lėšos'!H56</f>
        <v>0</v>
      </c>
      <c r="H23" s="316">
        <f>'4 pr._savarankiškos f-jos (2)'!I34+'4 pr._savarankiškos f-jos (2)'!I99+'4 pr._savarankiškos f-jos (2)'!I191+'5 pr._valstybinės f-jos (2)'!I40+'5 pr._valstybinės f-jos (2)'!I90+'9 pr._įstaigų pajamos (2)'!I21+'9 pr._įstaigų pajamos (2)'!I32+'9 pr._įstaigų pajamos (2)'!I77+'[1]11 pr._apyvartinės lėšos'!I24+'[1]11 pr._apyvartinės lėšos'!I56</f>
        <v>0</v>
      </c>
      <c r="I23" s="316">
        <f>'4 pr._savarankiškos f-jos (2)'!J34+'4 pr._savarankiškos f-jos (2)'!J99+'4 pr._savarankiškos f-jos (2)'!J191+'5 pr._valstybinės f-jos (2)'!J40+'5 pr._valstybinės f-jos (2)'!J90+'9 pr._įstaigų pajamos (2)'!J21+'9 pr._įstaigų pajamos (2)'!J32+'9 pr._įstaigų pajamos (2)'!J77+'[1]11 pr._apyvartinės lėšos'!J24+'[1]11 pr._apyvartinės lėšos'!J56</f>
        <v>0</v>
      </c>
      <c r="J23" s="316">
        <f>'4 pr._savarankiškos f-jos (2)'!K34+'4 pr._savarankiškos f-jos (2)'!K99+'4 pr._savarankiškos f-jos (2)'!K191+'5 pr._valstybinės f-jos (2)'!K40+'5 pr._valstybinės f-jos (2)'!K90+'9 pr._įstaigų pajamos (2)'!K21+'9 pr._įstaigų pajamos (2)'!K32+'9 pr._įstaigų pajamos (2)'!K77+'[1]11 pr._apyvartinės lėšos'!K24+'[1]11 pr._apyvartinės lėšos'!K56</f>
        <v>0</v>
      </c>
      <c r="K23" s="10">
        <f>L23+N23</f>
        <v>252408</v>
      </c>
      <c r="L23" s="10">
        <f>D23+H23</f>
        <v>247223</v>
      </c>
      <c r="M23" s="10">
        <f>E23+I23</f>
        <v>132786</v>
      </c>
      <c r="N23" s="10">
        <f>F23+J23</f>
        <v>5185</v>
      </c>
    </row>
    <row r="24" spans="1:14" ht="15" customHeight="1" x14ac:dyDescent="0.25">
      <c r="A24" s="7" t="s">
        <v>83</v>
      </c>
      <c r="B24" s="8" t="s">
        <v>12</v>
      </c>
      <c r="C24" s="317">
        <f>D24+F24</f>
        <v>150466</v>
      </c>
      <c r="D24" s="317">
        <f>'4 pr._savarankiškos f-jos (2)'!E40+'4 pr._savarankiškos f-jos (2)'!E103+'5 pr._valstybinės f-jos (2)'!E44+'5 pr._valstybinės f-jos (2)'!E92+'9 pr._įstaigų pajamos (2)'!E22+'9 pr._įstaigų pajamos (2)'!E33+'[1]11 pr._apyvartinės lėšos'!E26+'[1]11 pr._apyvartinės lėšos'!E58</f>
        <v>150466</v>
      </c>
      <c r="E24" s="317">
        <f>'4 pr._savarankiškos f-jos (2)'!F40+'4 pr._savarankiškos f-jos (2)'!F103+'5 pr._valstybinės f-jos (2)'!F44+'5 pr._valstybinės f-jos (2)'!F92+'9 pr._įstaigų pajamos (2)'!F22+'9 pr._įstaigų pajamos (2)'!F33+'[1]11 pr._apyvartinės lėšos'!F26+'[1]11 pr._apyvartinės lėšos'!F58</f>
        <v>83782</v>
      </c>
      <c r="F24" s="317">
        <f>'4 pr._savarankiškos f-jos (2)'!G40+'4 pr._savarankiškos f-jos (2)'!G103+'5 pr._valstybinės f-jos (2)'!G44+'5 pr._valstybinės f-jos (2)'!G92+'9 pr._įstaigų pajamos (2)'!G22+'9 pr._įstaigų pajamos (2)'!G33+'[1]11 pr._apyvartinės lėšos'!G26+'[1]11 pr._apyvartinės lėšos'!G58</f>
        <v>0</v>
      </c>
      <c r="G24" s="316">
        <f>'4 pr._savarankiškos f-jos (2)'!H40+'4 pr._savarankiškos f-jos (2)'!H103+'5 pr._valstybinės f-jos (2)'!H44+'5 pr._valstybinės f-jos (2)'!H92+'9 pr._įstaigų pajamos (2)'!H22+'9 pr._įstaigų pajamos (2)'!H33+'[1]11 pr._apyvartinės lėšos'!H26+'[1]11 pr._apyvartinės lėšos'!H58</f>
        <v>1800</v>
      </c>
      <c r="H24" s="316">
        <f>'4 pr._savarankiškos f-jos (2)'!I40+'4 pr._savarankiškos f-jos (2)'!I103+'5 pr._valstybinės f-jos (2)'!I44+'5 pr._valstybinės f-jos (2)'!I92+'9 pr._įstaigų pajamos (2)'!I22+'9 pr._įstaigų pajamos (2)'!I33+'[1]11 pr._apyvartinės lėšos'!I26+'[1]11 pr._apyvartinės lėšos'!I58</f>
        <v>1279</v>
      </c>
      <c r="I24" s="316">
        <f>'4 pr._savarankiškos f-jos (2)'!J40+'4 pr._savarankiškos f-jos (2)'!J103+'5 pr._valstybinės f-jos (2)'!J44+'5 pr._valstybinės f-jos (2)'!J92+'9 pr._įstaigų pajamos (2)'!J22+'9 pr._įstaigų pajamos (2)'!J33+'[1]11 pr._apyvartinės lėšos'!J26+'[1]11 pr._apyvartinės lėšos'!J58</f>
        <v>0</v>
      </c>
      <c r="J24" s="316">
        <f>'4 pr._savarankiškos f-jos (2)'!K40+'4 pr._savarankiškos f-jos (2)'!K103+'5 pr._valstybinės f-jos (2)'!K44+'5 pr._valstybinės f-jos (2)'!K92+'9 pr._įstaigų pajamos (2)'!K22+'9 pr._įstaigų pajamos (2)'!K33+'[1]11 pr._apyvartinės lėšos'!K26+'[1]11 pr._apyvartinės lėšos'!K58</f>
        <v>521</v>
      </c>
      <c r="K24" s="10">
        <f>L24+N24</f>
        <v>152266</v>
      </c>
      <c r="L24" s="10">
        <f>D24+H24</f>
        <v>151745</v>
      </c>
      <c r="M24" s="10">
        <f>E24+I24</f>
        <v>83782</v>
      </c>
      <c r="N24" s="10">
        <f>F24+J24</f>
        <v>521</v>
      </c>
    </row>
    <row r="25" spans="1:14" ht="15" customHeight="1" x14ac:dyDescent="0.25">
      <c r="A25" s="7" t="s">
        <v>84</v>
      </c>
      <c r="B25" s="8" t="s">
        <v>13</v>
      </c>
      <c r="C25" s="317">
        <f>D25+F25</f>
        <v>106167</v>
      </c>
      <c r="D25" s="317">
        <f>'4 pr._savarankiškos f-jos (2)'!E45+'4 pr._savarankiškos f-jos (2)'!E107+'5 pr._valstybinės f-jos (2)'!E48+'5 pr._valstybinės f-jos (2)'!E94+'9 pr._įstaigų pajamos (2)'!E34+'[1]11 pr._apyvartinės lėšos'!E60</f>
        <v>101823</v>
      </c>
      <c r="E25" s="317">
        <f>'4 pr._savarankiškos f-jos (2)'!F45+'4 pr._savarankiškos f-jos (2)'!F107+'5 pr._valstybinės f-jos (2)'!F48+'5 pr._valstybinės f-jos (2)'!F94+'9 pr._įstaigų pajamos (2)'!F34+'[1]11 pr._apyvartinės lėšos'!F60</f>
        <v>55858</v>
      </c>
      <c r="F25" s="317">
        <f>'4 pr._savarankiškos f-jos (2)'!G45+'4 pr._savarankiškos f-jos (2)'!G107+'5 pr._valstybinės f-jos (2)'!G48+'5 pr._valstybinės f-jos (2)'!G94+'9 pr._įstaigų pajamos (2)'!G34+'[1]11 pr._apyvartinės lėšos'!G60</f>
        <v>4344</v>
      </c>
      <c r="G25" s="316">
        <f>'4 pr._savarankiškos f-jos (2)'!H45+'4 pr._savarankiškos f-jos (2)'!H107+'5 pr._valstybinės f-jos (2)'!H48+'5 pr._valstybinės f-jos (2)'!H94+'9 pr._įstaigų pajamos (2)'!H34+'[1]11 pr._apyvartinės lėšos'!H60</f>
        <v>0</v>
      </c>
      <c r="H25" s="316">
        <f>'4 pr._savarankiškos f-jos (2)'!I45+'4 pr._savarankiškos f-jos (2)'!I107+'5 pr._valstybinės f-jos (2)'!I48+'5 pr._valstybinės f-jos (2)'!I94+'9 pr._įstaigų pajamos (2)'!I34+'[1]11 pr._apyvartinės lėšos'!I60</f>
        <v>0</v>
      </c>
      <c r="I25" s="316">
        <f>'4 pr._savarankiškos f-jos (2)'!J45+'4 pr._savarankiškos f-jos (2)'!J107+'5 pr._valstybinės f-jos (2)'!J48+'5 pr._valstybinės f-jos (2)'!J94+'9 pr._įstaigų pajamos (2)'!J34+'[1]11 pr._apyvartinės lėšos'!J60</f>
        <v>0</v>
      </c>
      <c r="J25" s="316">
        <f>'4 pr._savarankiškos f-jos (2)'!K45+'4 pr._savarankiškos f-jos (2)'!K107+'5 pr._valstybinės f-jos (2)'!K48+'5 pr._valstybinės f-jos (2)'!K94+'9 pr._įstaigų pajamos (2)'!K34+'[1]11 pr._apyvartinės lėšos'!K60</f>
        <v>0</v>
      </c>
      <c r="K25" s="10">
        <f>L25+N25</f>
        <v>106167</v>
      </c>
      <c r="L25" s="10">
        <f>D25+H25</f>
        <v>101823</v>
      </c>
      <c r="M25" s="10">
        <f>E25+I25</f>
        <v>55858</v>
      </c>
      <c r="N25" s="10">
        <f>F25+J25</f>
        <v>4344</v>
      </c>
    </row>
    <row r="26" spans="1:14" ht="15" customHeight="1" x14ac:dyDescent="0.25">
      <c r="A26" s="7" t="s">
        <v>85</v>
      </c>
      <c r="B26" s="10" t="s">
        <v>14</v>
      </c>
      <c r="C26" s="317">
        <f>D26+F26</f>
        <v>121749</v>
      </c>
      <c r="D26" s="317">
        <f>'4 pr._savarankiškos f-jos (2)'!E50+'4 pr._savarankiškos f-jos (2)'!E111+'5 pr._valstybinės f-jos (2)'!E52+'5 pr._valstybinės f-jos (2)'!E96+'9 pr._įstaigų pajamos (2)'!E23+'9 pr._įstaigų pajamos (2)'!E35+'[1]11 pr._apyvartinės lėšos'!E28+'[1]11 pr._apyvartinės lėšos'!E62</f>
        <v>121749</v>
      </c>
      <c r="E26" s="317">
        <f>'4 pr._savarankiškos f-jos (2)'!F50+'4 pr._savarankiškos f-jos (2)'!F111+'5 pr._valstybinės f-jos (2)'!F52+'5 pr._valstybinės f-jos (2)'!F96+'9 pr._įstaigų pajamos (2)'!F23+'9 pr._įstaigų pajamos (2)'!F35+'[1]11 pr._apyvartinės lėšos'!F28+'[1]11 pr._apyvartinės lėšos'!F62</f>
        <v>62877</v>
      </c>
      <c r="F26" s="317">
        <f>'4 pr._savarankiškos f-jos (2)'!G50+'4 pr._savarankiškos f-jos (2)'!G111+'5 pr._valstybinės f-jos (2)'!G52+'5 pr._valstybinės f-jos (2)'!G96+'9 pr._įstaigų pajamos (2)'!G23+'9 pr._įstaigų pajamos (2)'!G35+'[1]11 pr._apyvartinės lėšos'!G28+'[1]11 pr._apyvartinės lėšos'!G62</f>
        <v>0</v>
      </c>
      <c r="G26" s="316">
        <f>'4 pr._savarankiškos f-jos (2)'!H50+'4 pr._savarankiškos f-jos (2)'!H111+'5 pr._valstybinės f-jos (2)'!H52+'5 pr._valstybinės f-jos (2)'!H96+'9 pr._įstaigų pajamos (2)'!H23+'9 pr._įstaigų pajamos (2)'!H35+'[1]11 pr._apyvartinės lėšos'!H28+'[1]11 pr._apyvartinės lėšos'!H62</f>
        <v>0</v>
      </c>
      <c r="H26" s="316">
        <f>'4 pr._savarankiškos f-jos (2)'!I50+'4 pr._savarankiškos f-jos (2)'!I111+'5 pr._valstybinės f-jos (2)'!I52+'5 pr._valstybinės f-jos (2)'!I96+'9 pr._įstaigų pajamos (2)'!I23+'9 pr._įstaigų pajamos (2)'!I35+'[1]11 pr._apyvartinės lėšos'!I28+'[1]11 pr._apyvartinės lėšos'!I62</f>
        <v>0</v>
      </c>
      <c r="I26" s="316">
        <f>'4 pr._savarankiškos f-jos (2)'!J50+'4 pr._savarankiškos f-jos (2)'!J111+'5 pr._valstybinės f-jos (2)'!J52+'5 pr._valstybinės f-jos (2)'!J96+'9 pr._įstaigų pajamos (2)'!J23+'9 pr._įstaigų pajamos (2)'!J35+'[1]11 pr._apyvartinės lėšos'!J28+'[1]11 pr._apyvartinės lėšos'!J62</f>
        <v>0</v>
      </c>
      <c r="J26" s="316">
        <f>'4 pr._savarankiškos f-jos (2)'!K50+'4 pr._savarankiškos f-jos (2)'!K111+'5 pr._valstybinės f-jos (2)'!K52+'5 pr._valstybinės f-jos (2)'!K96+'9 pr._įstaigų pajamos (2)'!K23+'9 pr._įstaigų pajamos (2)'!K35+'[1]11 pr._apyvartinės lėšos'!K28+'[1]11 pr._apyvartinės lėšos'!K62</f>
        <v>0</v>
      </c>
      <c r="K26" s="10">
        <f>L26+N26</f>
        <v>121749</v>
      </c>
      <c r="L26" s="10">
        <f>D26+H26</f>
        <v>121749</v>
      </c>
      <c r="M26" s="10">
        <f>E26+I26</f>
        <v>62877</v>
      </c>
      <c r="N26" s="10">
        <f>F26+J26</f>
        <v>0</v>
      </c>
    </row>
    <row r="27" spans="1:14" ht="15" customHeight="1" x14ac:dyDescent="0.25">
      <c r="A27" s="11" t="s">
        <v>86</v>
      </c>
      <c r="B27" s="10" t="s">
        <v>15</v>
      </c>
      <c r="C27" s="317">
        <f>D27+F27</f>
        <v>152912</v>
      </c>
      <c r="D27" s="317">
        <f>'4 pr._savarankiškos f-jos (2)'!E55+'4 pr._savarankiškos f-jos (2)'!E115++'4 pr._savarankiškos f-jos (2)'!E192+'5 pr._valstybinės f-jos (2)'!E56+'5 pr._valstybinės f-jos (2)'!E98+'9 pr._įstaigų pajamos (2)'!E24+'9 pr._įstaigų pajamos (2)'!E36+'9 pr._įstaigų pajamos (2)'!E78+'[1]11 pr._apyvartinės lėšos'!E64+'[1]11 pr._apyvartinės lėšos'!E157</f>
        <v>147912</v>
      </c>
      <c r="E27" s="317">
        <f>'4 pr._savarankiškos f-jos (2)'!F55+'4 pr._savarankiškos f-jos (2)'!F115++'4 pr._savarankiškos f-jos (2)'!F192+'5 pr._valstybinės f-jos (2)'!F56+'5 pr._valstybinės f-jos (2)'!F98+'9 pr._įstaigų pajamos (2)'!F24+'9 pr._įstaigų pajamos (2)'!F36+'9 pr._įstaigų pajamos (2)'!F78+'[1]11 pr._apyvartinės lėšos'!F64+'[1]11 pr._apyvartinės lėšos'!F157</f>
        <v>85593</v>
      </c>
      <c r="F27" s="317">
        <f>'4 pr._savarankiškos f-jos (2)'!G55+'4 pr._savarankiškos f-jos (2)'!G115++'4 pr._savarankiškos f-jos (2)'!G192+'5 pr._valstybinės f-jos (2)'!G56+'5 pr._valstybinės f-jos (2)'!G98+'9 pr._įstaigų pajamos (2)'!G24+'9 pr._įstaigų pajamos (2)'!G36+'9 pr._įstaigų pajamos (2)'!G78+'[1]11 pr._apyvartinės lėšos'!G64+'[1]11 pr._apyvartinės lėšos'!G157</f>
        <v>5000</v>
      </c>
      <c r="G27" s="316">
        <f>'4 pr._savarankiškos f-jos (2)'!H55+'4 pr._savarankiškos f-jos (2)'!H115++'4 pr._savarankiškos f-jos (2)'!H192+'5 pr._valstybinės f-jos (2)'!H56+'5 pr._valstybinės f-jos (2)'!H98+'9 pr._įstaigų pajamos (2)'!H24+'9 pr._įstaigų pajamos (2)'!H36+'9 pr._įstaigų pajamos (2)'!H78+'[1]11 pr._apyvartinės lėšos'!H64+'[1]11 pr._apyvartinės lėšos'!H157</f>
        <v>0</v>
      </c>
      <c r="H27" s="316">
        <f>'4 pr._savarankiškos f-jos (2)'!I55+'4 pr._savarankiškos f-jos (2)'!I115++'4 pr._savarankiškos f-jos (2)'!I192+'5 pr._valstybinės f-jos (2)'!I56+'5 pr._valstybinės f-jos (2)'!I98+'9 pr._įstaigų pajamos (2)'!I24+'9 pr._įstaigų pajamos (2)'!I36+'9 pr._įstaigų pajamos (2)'!I78+'[1]11 pr._apyvartinės lėšos'!I64+'[1]11 pr._apyvartinės lėšos'!I157</f>
        <v>0</v>
      </c>
      <c r="I27" s="316">
        <f>'4 pr._savarankiškos f-jos (2)'!J55+'4 pr._savarankiškos f-jos (2)'!J115++'4 pr._savarankiškos f-jos (2)'!J192+'5 pr._valstybinės f-jos (2)'!J56+'5 pr._valstybinės f-jos (2)'!J98+'9 pr._įstaigų pajamos (2)'!J24+'9 pr._įstaigų pajamos (2)'!J36+'9 pr._įstaigų pajamos (2)'!J78+'[1]11 pr._apyvartinės lėšos'!J64+'[1]11 pr._apyvartinės lėšos'!J157</f>
        <v>0</v>
      </c>
      <c r="J27" s="316">
        <f>'4 pr._savarankiškos f-jos (2)'!K55+'4 pr._savarankiškos f-jos (2)'!K115++'4 pr._savarankiškos f-jos (2)'!K192+'5 pr._valstybinės f-jos (2)'!K56+'5 pr._valstybinės f-jos (2)'!K98+'9 pr._įstaigų pajamos (2)'!K24+'9 pr._įstaigų pajamos (2)'!K36+'9 pr._įstaigų pajamos (2)'!K78+'[1]11 pr._apyvartinės lėšos'!K64+'[1]11 pr._apyvartinės lėšos'!K157</f>
        <v>0</v>
      </c>
      <c r="K27" s="10">
        <f>L27+N27</f>
        <v>152912</v>
      </c>
      <c r="L27" s="10">
        <f>D27+H27</f>
        <v>147912</v>
      </c>
      <c r="M27" s="10">
        <f>E27+I27</f>
        <v>85593</v>
      </c>
      <c r="N27" s="10">
        <f>F27+J27</f>
        <v>5000</v>
      </c>
    </row>
    <row r="28" spans="1:14" ht="15" customHeight="1" x14ac:dyDescent="0.25">
      <c r="A28" s="13" t="s">
        <v>87</v>
      </c>
      <c r="B28" s="8" t="s">
        <v>16</v>
      </c>
      <c r="C28" s="317">
        <f>D28+F28</f>
        <v>229896</v>
      </c>
      <c r="D28" s="317">
        <f>'4 pr._savarankiškos f-jos (2)'!E60+'4 pr._savarankiškos f-jos (2)'!E119+'5 pr._valstybinės f-jos (2)'!E60+'5 pr._valstybinės f-jos (2)'!E100+'9 pr._įstaigų pajamos (2)'!E25+'9 pr._įstaigų pajamos (2)'!E37+'[1]11 pr._apyvartinės lėšos'!E30+'[1]11 pr._apyvartinės lėšos'!E66</f>
        <v>224189</v>
      </c>
      <c r="E28" s="317">
        <f>'4 pr._savarankiškos f-jos (2)'!F60+'4 pr._savarankiškos f-jos (2)'!F119+'5 pr._valstybinės f-jos (2)'!F60+'5 pr._valstybinės f-jos (2)'!F100+'9 pr._įstaigų pajamos (2)'!F25+'9 pr._įstaigų pajamos (2)'!F37+'[1]11 pr._apyvartinės lėšos'!F30+'[1]11 pr._apyvartinės lėšos'!F66</f>
        <v>119612</v>
      </c>
      <c r="F28" s="317">
        <f>'4 pr._savarankiškos f-jos (2)'!G60+'4 pr._savarankiškos f-jos (2)'!G119+'5 pr._valstybinės f-jos (2)'!G60+'5 pr._valstybinės f-jos (2)'!G100+'9 pr._įstaigų pajamos (2)'!G25+'9 pr._įstaigų pajamos (2)'!G37+'[1]11 pr._apyvartinės lėšos'!G30+'[1]11 pr._apyvartinės lėšos'!G66</f>
        <v>5707</v>
      </c>
      <c r="G28" s="316">
        <f>'4 pr._savarankiškos f-jos (2)'!H60+'4 pr._savarankiškos f-jos (2)'!H119+'5 pr._valstybinės f-jos (2)'!H60+'5 pr._valstybinės f-jos (2)'!H100+'9 pr._įstaigų pajamos (2)'!H25+'9 pr._įstaigų pajamos (2)'!H37+'[1]11 pr._apyvartinės lėšos'!H30+'[1]11 pr._apyvartinės lėšos'!H66</f>
        <v>0</v>
      </c>
      <c r="H28" s="316">
        <f>'4 pr._savarankiškos f-jos (2)'!I60+'4 pr._savarankiškos f-jos (2)'!I119+'5 pr._valstybinės f-jos (2)'!I60+'5 pr._valstybinės f-jos (2)'!I100+'9 pr._įstaigų pajamos (2)'!I25+'9 pr._įstaigų pajamos (2)'!I37+'[1]11 pr._apyvartinės lėšos'!I30+'[1]11 pr._apyvartinės lėšos'!I66</f>
        <v>0</v>
      </c>
      <c r="I28" s="316">
        <f>'4 pr._savarankiškos f-jos (2)'!J60+'4 pr._savarankiškos f-jos (2)'!J119+'5 pr._valstybinės f-jos (2)'!J60+'5 pr._valstybinės f-jos (2)'!J100+'9 pr._įstaigų pajamos (2)'!J25+'9 pr._įstaigų pajamos (2)'!J37+'[1]11 pr._apyvartinės lėšos'!J30+'[1]11 pr._apyvartinės lėšos'!J66</f>
        <v>0</v>
      </c>
      <c r="J28" s="316">
        <f>'4 pr._savarankiškos f-jos (2)'!K60+'4 pr._savarankiškos f-jos (2)'!K119+'5 pr._valstybinės f-jos (2)'!K60+'5 pr._valstybinės f-jos (2)'!K100+'9 pr._įstaigų pajamos (2)'!K25+'9 pr._įstaigų pajamos (2)'!K37+'[1]11 pr._apyvartinės lėšos'!K30+'[1]11 pr._apyvartinės lėšos'!K66</f>
        <v>0</v>
      </c>
      <c r="K28" s="10">
        <f>L28+N28</f>
        <v>229896</v>
      </c>
      <c r="L28" s="10">
        <f>D28+H28</f>
        <v>224189</v>
      </c>
      <c r="M28" s="10">
        <f>E28+I28</f>
        <v>119612</v>
      </c>
      <c r="N28" s="10">
        <f>F28+J28</f>
        <v>5707</v>
      </c>
    </row>
    <row r="29" spans="1:14" ht="15" customHeight="1" x14ac:dyDescent="0.25">
      <c r="A29" s="7" t="s">
        <v>88</v>
      </c>
      <c r="B29" s="8" t="s">
        <v>17</v>
      </c>
      <c r="C29" s="317">
        <f>D29+F29</f>
        <v>112219</v>
      </c>
      <c r="D29" s="317">
        <f>'4 pr._savarankiškos f-jos (2)'!E65+'4 pr._savarankiškos f-jos (2)'!E123+'5 pr._valstybinės f-jos (2)'!E64+'5 pr._valstybinės f-jos (2)'!E102+'9 pr._įstaigų pajamos (2)'!E26+'9 pr._įstaigų pajamos (2)'!E38+'[1]11 pr._apyvartinės lėšos'!E32+'[1]11 pr._apyvartinės lėšos'!E68</f>
        <v>112219</v>
      </c>
      <c r="E29" s="317">
        <f>'4 pr._savarankiškos f-jos (2)'!F65+'4 pr._savarankiškos f-jos (2)'!F123+'5 pr._valstybinės f-jos (2)'!F64+'5 pr._valstybinės f-jos (2)'!F102+'9 pr._įstaigų pajamos (2)'!F26+'9 pr._įstaigų pajamos (2)'!F38+'[1]11 pr._apyvartinės lėšos'!F32+'[1]11 pr._apyvartinės lėšos'!F68</f>
        <v>63943</v>
      </c>
      <c r="F29" s="317">
        <f>'4 pr._savarankiškos f-jos (2)'!G65+'4 pr._savarankiškos f-jos (2)'!G123+'5 pr._valstybinės f-jos (2)'!G64+'5 pr._valstybinės f-jos (2)'!G102+'9 pr._įstaigų pajamos (2)'!G26+'9 pr._įstaigų pajamos (2)'!G38+'[1]11 pr._apyvartinės lėšos'!G32+'[1]11 pr._apyvartinės lėšos'!G68</f>
        <v>0</v>
      </c>
      <c r="G29" s="316">
        <f>'4 pr._savarankiškos f-jos (2)'!H65+'4 pr._savarankiškos f-jos (2)'!H123+'5 pr._valstybinės f-jos (2)'!H64+'5 pr._valstybinės f-jos (2)'!H102+'9 pr._įstaigų pajamos (2)'!H26+'9 pr._įstaigų pajamos (2)'!H38+'[1]11 pr._apyvartinės lėšos'!H32+'[1]11 pr._apyvartinės lėšos'!H68</f>
        <v>0</v>
      </c>
      <c r="H29" s="316">
        <f>'4 pr._savarankiškos f-jos (2)'!I65+'4 pr._savarankiškos f-jos (2)'!I123+'5 pr._valstybinės f-jos (2)'!I64+'5 pr._valstybinės f-jos (2)'!I102+'9 pr._įstaigų pajamos (2)'!I26+'9 pr._įstaigų pajamos (2)'!I38+'[1]11 pr._apyvartinės lėšos'!I32+'[1]11 pr._apyvartinės lėšos'!I68</f>
        <v>0</v>
      </c>
      <c r="I29" s="316">
        <f>'4 pr._savarankiškos f-jos (2)'!J65+'4 pr._savarankiškos f-jos (2)'!J123+'5 pr._valstybinės f-jos (2)'!J64+'5 pr._valstybinės f-jos (2)'!J102+'9 pr._įstaigų pajamos (2)'!J26+'9 pr._įstaigų pajamos (2)'!J38+'[1]11 pr._apyvartinės lėšos'!J32+'[1]11 pr._apyvartinės lėšos'!J68</f>
        <v>0</v>
      </c>
      <c r="J29" s="316">
        <f>'4 pr._savarankiškos f-jos (2)'!K65+'4 pr._savarankiškos f-jos (2)'!K123+'5 pr._valstybinės f-jos (2)'!K64+'5 pr._valstybinės f-jos (2)'!K102+'9 pr._įstaigų pajamos (2)'!K26+'9 pr._įstaigų pajamos (2)'!K38+'[1]11 pr._apyvartinės lėšos'!K32+'[1]11 pr._apyvartinės lėšos'!K68</f>
        <v>0</v>
      </c>
      <c r="K29" s="10">
        <f>L29+N29</f>
        <v>112219</v>
      </c>
      <c r="L29" s="10">
        <f>D29+H29</f>
        <v>112219</v>
      </c>
      <c r="M29" s="10">
        <f>E29+I29</f>
        <v>63943</v>
      </c>
      <c r="N29" s="10">
        <f>F29+J29</f>
        <v>0</v>
      </c>
    </row>
    <row r="30" spans="1:14" ht="15" customHeight="1" x14ac:dyDescent="0.25">
      <c r="A30" s="7" t="s">
        <v>89</v>
      </c>
      <c r="B30" s="8" t="s">
        <v>18</v>
      </c>
      <c r="C30" s="317">
        <f>D30+F30</f>
        <v>95891</v>
      </c>
      <c r="D30" s="317">
        <f>'4 pr._savarankiškos f-jos (2)'!E70+'4 pr._savarankiškos f-jos (2)'!E127+'5 pr._valstybinės f-jos (2)'!E68+'5 pr._valstybinės f-jos (2)'!E104+'9 pr._įstaigų pajamos (2)'!E27+'9 pr._įstaigų pajamos (2)'!E39+'[1]11 pr._apyvartinės lėšos'!E34+'[1]11 pr._apyvartinės lėšos'!E70</f>
        <v>91547</v>
      </c>
      <c r="E30" s="317">
        <f>'4 pr._savarankiškos f-jos (2)'!F70+'4 pr._savarankiškos f-jos (2)'!F127+'5 pr._valstybinės f-jos (2)'!F68+'5 pr._valstybinės f-jos (2)'!F104+'9 pr._įstaigų pajamos (2)'!F27+'9 pr._įstaigų pajamos (2)'!F39+'[1]11 pr._apyvartinės lėšos'!F34+'[1]11 pr._apyvartinės lėšos'!F70</f>
        <v>54456</v>
      </c>
      <c r="F30" s="317">
        <f>'4 pr._savarankiškos f-jos (2)'!G70+'4 pr._savarankiškos f-jos (2)'!G127+'5 pr._valstybinės f-jos (2)'!G68+'5 pr._valstybinės f-jos (2)'!G104+'9 pr._įstaigų pajamos (2)'!G27+'9 pr._įstaigų pajamos (2)'!G39+'[1]11 pr._apyvartinės lėšos'!G34+'[1]11 pr._apyvartinės lėšos'!G70</f>
        <v>4344</v>
      </c>
      <c r="G30" s="316">
        <f>'4 pr._savarankiškos f-jos (2)'!H70+'4 pr._savarankiškos f-jos (2)'!H127+'5 pr._valstybinės f-jos (2)'!H68+'5 pr._valstybinės f-jos (2)'!H104+'9 pr._įstaigų pajamos (2)'!H27+'9 pr._įstaigų pajamos (2)'!H39+'[1]11 pr._apyvartinės lėšos'!H34+'[1]11 pr._apyvartinės lėšos'!H70</f>
        <v>0</v>
      </c>
      <c r="H30" s="316">
        <f>'4 pr._savarankiškos f-jos (2)'!I70+'4 pr._savarankiškos f-jos (2)'!I127+'5 pr._valstybinės f-jos (2)'!I68+'5 pr._valstybinės f-jos (2)'!I104+'9 pr._įstaigų pajamos (2)'!I27+'9 pr._įstaigų pajamos (2)'!I39+'[1]11 pr._apyvartinės lėšos'!I34+'[1]11 pr._apyvartinės lėšos'!I70</f>
        <v>0</v>
      </c>
      <c r="I30" s="316">
        <f>'4 pr._savarankiškos f-jos (2)'!J70+'4 pr._savarankiškos f-jos (2)'!J127+'5 pr._valstybinės f-jos (2)'!J68+'5 pr._valstybinės f-jos (2)'!J104+'9 pr._įstaigų pajamos (2)'!J27+'9 pr._įstaigų pajamos (2)'!J39+'[1]11 pr._apyvartinės lėšos'!J34+'[1]11 pr._apyvartinės lėšos'!J70</f>
        <v>0</v>
      </c>
      <c r="J30" s="316">
        <f>'4 pr._savarankiškos f-jos (2)'!K70+'4 pr._savarankiškos f-jos (2)'!K127+'5 pr._valstybinės f-jos (2)'!K68+'5 pr._valstybinės f-jos (2)'!K104+'9 pr._įstaigų pajamos (2)'!K27+'9 pr._įstaigų pajamos (2)'!K39+'[1]11 pr._apyvartinės lėšos'!K34+'[1]11 pr._apyvartinės lėšos'!K70</f>
        <v>0</v>
      </c>
      <c r="K30" s="10">
        <f>L30+N30</f>
        <v>95891</v>
      </c>
      <c r="L30" s="10">
        <f>D30+H30</f>
        <v>91547</v>
      </c>
      <c r="M30" s="10">
        <f>E30+I30</f>
        <v>54456</v>
      </c>
      <c r="N30" s="10">
        <f>F30+J30</f>
        <v>4344</v>
      </c>
    </row>
    <row r="31" spans="1:14" ht="15" customHeight="1" x14ac:dyDescent="0.25">
      <c r="A31" s="7" t="s">
        <v>90</v>
      </c>
      <c r="B31" s="8" t="s">
        <v>19</v>
      </c>
      <c r="C31" s="317">
        <f>D31+F31</f>
        <v>732899</v>
      </c>
      <c r="D31" s="317">
        <f>'4 pr._savarankiškos f-jos (2)'!E75+'4 pr._savarankiškos f-jos (2)'!E131+'5 pr._valstybinės f-jos (2)'!E72+'5 pr._valstybinės f-jos (2)'!E106+'9 pr._įstaigų pajamos (2)'!E40</f>
        <v>732899</v>
      </c>
      <c r="E31" s="317">
        <f>'4 pr._savarankiškos f-jos (2)'!F75+'4 pr._savarankiškos f-jos (2)'!F131+'5 pr._valstybinės f-jos (2)'!F72+'5 pr._valstybinės f-jos (2)'!F106+'9 pr._įstaigų pajamos (2)'!F40</f>
        <v>137363</v>
      </c>
      <c r="F31" s="317">
        <f>'4 pr._savarankiškos f-jos (2)'!G75+'4 pr._savarankiškos f-jos (2)'!G131+'5 pr._valstybinės f-jos (2)'!G72+'5 pr._valstybinės f-jos (2)'!G106+'9 pr._įstaigų pajamos (2)'!G40</f>
        <v>0</v>
      </c>
      <c r="G31" s="316">
        <f>'4 pr._savarankiškos f-jos (2)'!H75+'4 pr._savarankiškos f-jos (2)'!H131+'5 pr._valstybinės f-jos (2)'!H72+'5 pr._valstybinės f-jos (2)'!H106+'9 pr._įstaigų pajamos (2)'!H40</f>
        <v>0</v>
      </c>
      <c r="H31" s="316">
        <f>'4 pr._savarankiškos f-jos (2)'!I75+'4 pr._savarankiškos f-jos (2)'!I131+'5 pr._valstybinės f-jos (2)'!I72+'5 pr._valstybinės f-jos (2)'!I106+'9 pr._įstaigų pajamos (2)'!I40</f>
        <v>0</v>
      </c>
      <c r="I31" s="316">
        <f>'4 pr._savarankiškos f-jos (2)'!J75+'4 pr._savarankiškos f-jos (2)'!J131+'5 pr._valstybinės f-jos (2)'!J72+'5 pr._valstybinės f-jos (2)'!J106+'9 pr._įstaigų pajamos (2)'!J40</f>
        <v>0</v>
      </c>
      <c r="J31" s="316">
        <f>'4 pr._savarankiškos f-jos (2)'!K75+'4 pr._savarankiškos f-jos (2)'!K131+'5 pr._valstybinės f-jos (2)'!K72+'5 pr._valstybinės f-jos (2)'!K106+'9 pr._įstaigų pajamos (2)'!K40</f>
        <v>0</v>
      </c>
      <c r="K31" s="10">
        <f>L31+N31</f>
        <v>732899</v>
      </c>
      <c r="L31" s="10">
        <f>D31+H31</f>
        <v>732899</v>
      </c>
      <c r="M31" s="10">
        <f>E31+I31</f>
        <v>137363</v>
      </c>
      <c r="N31" s="10">
        <f>F31+J31</f>
        <v>0</v>
      </c>
    </row>
    <row r="32" spans="1:14" ht="15" customHeight="1" x14ac:dyDescent="0.25">
      <c r="A32" s="7" t="s">
        <v>91</v>
      </c>
      <c r="B32" s="8" t="s">
        <v>26</v>
      </c>
      <c r="C32" s="317">
        <f>D32+F32</f>
        <v>1383873</v>
      </c>
      <c r="D32" s="317">
        <f>'4 pr._savarankiškos f-jos (2)'!E79+'[1]11 pr._apyvartinės lėšos'!E36</f>
        <v>345504</v>
      </c>
      <c r="E32" s="317">
        <f>'4 pr._savarankiškos f-jos (2)'!F79+'[1]11 pr._apyvartinės lėšos'!F36</f>
        <v>0</v>
      </c>
      <c r="F32" s="317">
        <f>'4 pr._savarankiškos f-jos (2)'!G79+'[1]11 pr._apyvartinės lėšos'!G36</f>
        <v>1038369</v>
      </c>
      <c r="G32" s="316">
        <f>'4 pr._savarankiškos f-jos (2)'!H79+'[1]11 pr._apyvartinės lėšos'!H36</f>
        <v>532</v>
      </c>
      <c r="H32" s="316">
        <f>'4 pr._savarankiškos f-jos (2)'!I79+'[1]11 pr._apyvartinės lėšos'!I36</f>
        <v>0</v>
      </c>
      <c r="I32" s="316">
        <f>'4 pr._savarankiškos f-jos (2)'!J79+'[1]11 pr._apyvartinės lėšos'!J36</f>
        <v>0</v>
      </c>
      <c r="J32" s="316">
        <f>'4 pr._savarankiškos f-jos (2)'!K79+'[1]11 pr._apyvartinės lėšos'!K36</f>
        <v>532</v>
      </c>
      <c r="K32" s="10">
        <f>L32+N32</f>
        <v>1384405</v>
      </c>
      <c r="L32" s="10">
        <f>D32+H32</f>
        <v>345504</v>
      </c>
      <c r="M32" s="10">
        <f>E32+I32</f>
        <v>0</v>
      </c>
      <c r="N32" s="10">
        <f>F32+J32</f>
        <v>1038901</v>
      </c>
    </row>
    <row r="33" spans="1:14" ht="15" customHeight="1" x14ac:dyDescent="0.25">
      <c r="A33" s="11" t="s">
        <v>92</v>
      </c>
      <c r="B33" s="18" t="s">
        <v>189</v>
      </c>
      <c r="C33" s="317">
        <f>D33+F33</f>
        <v>328561</v>
      </c>
      <c r="D33" s="317">
        <f>'4 pr._savarankiškos f-jos (2)'!E80+'5 pr._valstybinės f-jos (2)'!E74</f>
        <v>316976</v>
      </c>
      <c r="E33" s="317">
        <f>'4 pr._savarankiškos f-jos (2)'!F80+'5 pr._valstybinės f-jos (2)'!F74</f>
        <v>219892</v>
      </c>
      <c r="F33" s="317">
        <f>'4 pr._savarankiškos f-jos (2)'!G80+'5 pr._valstybinės f-jos (2)'!G74</f>
        <v>11585</v>
      </c>
      <c r="G33" s="316">
        <f>'4 pr._savarankiškos f-jos (2)'!H80+'5 pr._valstybinės f-jos (2)'!H74</f>
        <v>0</v>
      </c>
      <c r="H33" s="316">
        <f>'4 pr._savarankiškos f-jos (2)'!I80+'5 pr._valstybinės f-jos (2)'!I74</f>
        <v>0</v>
      </c>
      <c r="I33" s="316">
        <f>'4 pr._savarankiškos f-jos (2)'!J80+'5 pr._valstybinės f-jos (2)'!J74</f>
        <v>0</v>
      </c>
      <c r="J33" s="316">
        <f>'4 pr._savarankiškos f-jos (2)'!K80+'5 pr._valstybinės f-jos (2)'!K74</f>
        <v>0</v>
      </c>
      <c r="K33" s="10">
        <f>L33+N33</f>
        <v>328561</v>
      </c>
      <c r="L33" s="10">
        <f>D33+H33</f>
        <v>316976</v>
      </c>
      <c r="M33" s="10">
        <f>E33+I33</f>
        <v>219892</v>
      </c>
      <c r="N33" s="10">
        <f>F33+J33</f>
        <v>11585</v>
      </c>
    </row>
    <row r="34" spans="1:14" ht="15" customHeight="1" x14ac:dyDescent="0.25">
      <c r="A34" s="13" t="s">
        <v>93</v>
      </c>
      <c r="B34" s="21" t="s">
        <v>78</v>
      </c>
      <c r="C34" s="317">
        <f>D34+F34</f>
        <v>177598</v>
      </c>
      <c r="D34" s="317">
        <f>'4 pr._savarankiškos f-jos (2)'!E138+'5 pr._valstybinės f-jos (2)'!E78</f>
        <v>177598</v>
      </c>
      <c r="E34" s="317">
        <f>'4 pr._savarankiškos f-jos (2)'!F138+'5 pr._valstybinės f-jos (2)'!F78</f>
        <v>102988</v>
      </c>
      <c r="F34" s="317">
        <f>'4 pr._savarankiškos f-jos (2)'!G138+'5 pr._valstybinės f-jos (2)'!G78</f>
        <v>0</v>
      </c>
      <c r="G34" s="316">
        <f>'4 pr._savarankiškos f-jos (2)'!H138+'5 pr._valstybinės f-jos (2)'!H78</f>
        <v>0</v>
      </c>
      <c r="H34" s="316">
        <f>'4 pr._savarankiškos f-jos (2)'!I138+'5 pr._valstybinės f-jos (2)'!I78</f>
        <v>0</v>
      </c>
      <c r="I34" s="316">
        <f>'4 pr._savarankiškos f-jos (2)'!J138+'5 pr._valstybinės f-jos (2)'!J78</f>
        <v>0</v>
      </c>
      <c r="J34" s="316">
        <f>'4 pr._savarankiškos f-jos (2)'!K138+'5 pr._valstybinės f-jos (2)'!K78</f>
        <v>0</v>
      </c>
      <c r="K34" s="10">
        <f>L34+N34</f>
        <v>177598</v>
      </c>
      <c r="L34" s="10">
        <f>D34+H34</f>
        <v>177598</v>
      </c>
      <c r="M34" s="10">
        <f>E34+I34</f>
        <v>102988</v>
      </c>
      <c r="N34" s="10">
        <f>F34+J34</f>
        <v>0</v>
      </c>
    </row>
    <row r="35" spans="1:14" ht="15" customHeight="1" x14ac:dyDescent="0.25">
      <c r="A35" s="7" t="s">
        <v>94</v>
      </c>
      <c r="B35" s="48" t="s">
        <v>62</v>
      </c>
      <c r="C35" s="317">
        <f>D35+F35</f>
        <v>568647</v>
      </c>
      <c r="D35" s="317">
        <f>'4 pr._savarankiškos f-jos (2)'!E144+'6 pr._mokinio krepšelis (2)'!E17</f>
        <v>568647</v>
      </c>
      <c r="E35" s="317">
        <f>'4 pr._savarankiškos f-jos (2)'!F144+'6 pr._mokinio krepšelis (2)'!F17</f>
        <v>406242</v>
      </c>
      <c r="F35" s="317">
        <f>'4 pr._savarankiškos f-jos (2)'!G144+'6 pr._mokinio krepšelis (2)'!G17</f>
        <v>0</v>
      </c>
      <c r="G35" s="316">
        <f>'4 pr._savarankiškos f-jos (2)'!H144+'6 pr._mokinio krepšelis (2)'!H17+'7 pr._kita dotacija (2)'!H29</f>
        <v>1388</v>
      </c>
      <c r="H35" s="316">
        <f>'4 pr._savarankiškos f-jos (2)'!I144+'6 pr._mokinio krepšelis (2)'!I17+'7 pr._kita dotacija (2)'!I29</f>
        <v>1388</v>
      </c>
      <c r="I35" s="316">
        <f>'4 pr._savarankiškos f-jos (2)'!J144+'6 pr._mokinio krepšelis (2)'!J17+'7 pr._kita dotacija (2)'!J29</f>
        <v>1060</v>
      </c>
      <c r="J35" s="316">
        <f>'4 pr._savarankiškos f-jos (2)'!K144+'6 pr._mokinio krepšelis (2)'!K17+'7 pr._kita dotacija (2)'!K29</f>
        <v>0</v>
      </c>
      <c r="K35" s="10">
        <f>L35+N35</f>
        <v>570035</v>
      </c>
      <c r="L35" s="10">
        <f>D35+H35</f>
        <v>570035</v>
      </c>
      <c r="M35" s="10">
        <f>E35+I35</f>
        <v>407302</v>
      </c>
      <c r="N35" s="10">
        <f>F35+J35</f>
        <v>0</v>
      </c>
    </row>
    <row r="36" spans="1:14" ht="15" customHeight="1" x14ac:dyDescent="0.25">
      <c r="A36" s="7" t="s">
        <v>95</v>
      </c>
      <c r="B36" s="21" t="s">
        <v>35</v>
      </c>
      <c r="C36" s="317">
        <f>D36+F36</f>
        <v>595997</v>
      </c>
      <c r="D36" s="317">
        <f>'4 pr._savarankiškos f-jos (2)'!E145+'6 pr._mokinio krepšelis (2)'!E18</f>
        <v>595997</v>
      </c>
      <c r="E36" s="317">
        <f>'4 pr._savarankiškos f-jos (2)'!F145+'6 pr._mokinio krepšelis (2)'!F18</f>
        <v>421502</v>
      </c>
      <c r="F36" s="317">
        <f>'4 pr._savarankiškos f-jos (2)'!G145+'6 pr._mokinio krepšelis (2)'!G18</f>
        <v>0</v>
      </c>
      <c r="G36" s="316">
        <f>'4 pr._savarankiškos f-jos (2)'!H145+'6 pr._mokinio krepšelis (2)'!H18</f>
        <v>0</v>
      </c>
      <c r="H36" s="316">
        <f>'4 pr._savarankiškos f-jos (2)'!I145+'6 pr._mokinio krepšelis (2)'!I18</f>
        <v>0</v>
      </c>
      <c r="I36" s="316">
        <f>'4 pr._savarankiškos f-jos (2)'!J145+'6 pr._mokinio krepšelis (2)'!J18</f>
        <v>0</v>
      </c>
      <c r="J36" s="316">
        <f>'4 pr._savarankiškos f-jos (2)'!K145+'6 pr._mokinio krepšelis (2)'!K18</f>
        <v>0</v>
      </c>
      <c r="K36" s="10">
        <f>L36+N36</f>
        <v>595997</v>
      </c>
      <c r="L36" s="10">
        <f>D36+H36</f>
        <v>595997</v>
      </c>
      <c r="M36" s="10">
        <f>E36+I36</f>
        <v>421502</v>
      </c>
      <c r="N36" s="10">
        <f>F36+J36</f>
        <v>0</v>
      </c>
    </row>
    <row r="37" spans="1:14" ht="15" customHeight="1" x14ac:dyDescent="0.25">
      <c r="A37" s="7" t="s">
        <v>96</v>
      </c>
      <c r="B37" s="21" t="s">
        <v>176</v>
      </c>
      <c r="C37" s="317">
        <f>D37+F37</f>
        <v>830126</v>
      </c>
      <c r="D37" s="317">
        <f>'4 pr._savarankiškos f-jos (2)'!E146+'6 pr._mokinio krepšelis (2)'!E19+'9 pr._įstaigų pajamos (2)'!E46+'[1]10 pr._skolintos lėšos'!E32+'[1]11 pr._apyvartinės lėšos'!E90</f>
        <v>830126</v>
      </c>
      <c r="E37" s="317">
        <f>'4 pr._savarankiškos f-jos (2)'!F146+'6 pr._mokinio krepšelis (2)'!F19+'9 pr._įstaigų pajamos (2)'!F46+'[1]10 pr._skolintos lėšos'!F32+'[1]11 pr._apyvartinės lėšos'!F90</f>
        <v>572338</v>
      </c>
      <c r="F37" s="317">
        <f>'4 pr._savarankiškos f-jos (2)'!G146+'6 pr._mokinio krepšelis (2)'!G19+'9 pr._įstaigų pajamos (2)'!G46+'[1]10 pr._skolintos lėšos'!G32+'[1]11 pr._apyvartinės lėšos'!G90</f>
        <v>0</v>
      </c>
      <c r="G37" s="316">
        <f>'4 pr._savarankiškos f-jos (2)'!H146+'6 pr._mokinio krepšelis (2)'!H19+'9 pr._įstaigų pajamos (2)'!H46+'[1]10 pr._skolintos lėšos'!H32+'[1]11 pr._apyvartinės lėšos'!H90+'7 pr._kita dotacija (2)'!H31</f>
        <v>7740</v>
      </c>
      <c r="H37" s="316">
        <f>'4 pr._savarankiškos f-jos (2)'!I146+'6 pr._mokinio krepšelis (2)'!I19+'9 pr._įstaigų pajamos (2)'!I46+'[1]10 pr._skolintos lėšos'!I32+'[1]11 pr._apyvartinės lėšos'!I90+'7 pr._kita dotacija (2)'!I31</f>
        <v>7740</v>
      </c>
      <c r="I37" s="316">
        <f>'4 pr._savarankiškos f-jos (2)'!J146+'6 pr._mokinio krepšelis (2)'!J19+'9 pr._įstaigų pajamos (2)'!J46+'[1]10 pr._skolintos lėšos'!J32+'[1]11 pr._apyvartinės lėšos'!J90+'7 pr._kita dotacija (2)'!J31</f>
        <v>1996</v>
      </c>
      <c r="J37" s="316">
        <f>'4 pr._savarankiškos f-jos (2)'!K146+'6 pr._mokinio krepšelis (2)'!K19+'9 pr._įstaigų pajamos (2)'!K46+'[1]10 pr._skolintos lėšos'!K32+'[1]11 pr._apyvartinės lėšos'!K90+'7 pr._kita dotacija (2)'!K31</f>
        <v>0</v>
      </c>
      <c r="K37" s="10">
        <f>L37+N37</f>
        <v>837866</v>
      </c>
      <c r="L37" s="10">
        <f>D37+H37</f>
        <v>837866</v>
      </c>
      <c r="M37" s="10">
        <f>E37+I37</f>
        <v>574334</v>
      </c>
      <c r="N37" s="10">
        <f>F37+J37</f>
        <v>0</v>
      </c>
    </row>
    <row r="38" spans="1:14" ht="15" customHeight="1" x14ac:dyDescent="0.25">
      <c r="A38" s="7" t="s">
        <v>97</v>
      </c>
      <c r="B38" s="21" t="s">
        <v>184</v>
      </c>
      <c r="C38" s="317">
        <f>D38+F38</f>
        <v>547728</v>
      </c>
      <c r="D38" s="317">
        <f>'4 pr._savarankiškos f-jos (2)'!E147+'6 pr._mokinio krepšelis (2)'!E20+'9 pr._įstaigų pajamos (2)'!E47+'[1]11 pr._apyvartinės lėšos'!E92</f>
        <v>547728</v>
      </c>
      <c r="E38" s="317">
        <f>'4 pr._savarankiškos f-jos (2)'!F147+'6 pr._mokinio krepšelis (2)'!F20+'9 pr._įstaigų pajamos (2)'!F47+'[1]11 pr._apyvartinės lėšos'!F92</f>
        <v>377190</v>
      </c>
      <c r="F38" s="317">
        <f>'4 pr._savarankiškos f-jos (2)'!G147+'6 pr._mokinio krepšelis (2)'!G20+'9 pr._įstaigų pajamos (2)'!G47+'[1]11 pr._apyvartinės lėšos'!G92</f>
        <v>0</v>
      </c>
      <c r="G38" s="316">
        <f>'4 pr._savarankiškos f-jos (2)'!H147+'6 pr._mokinio krepšelis (2)'!H20+'9 pr._įstaigų pajamos (2)'!H47+'[1]11 pr._apyvartinės lėšos'!H92+'7 pr._kita dotacija (2)'!H33</f>
        <v>846</v>
      </c>
      <c r="H38" s="316">
        <f>'4 pr._savarankiškos f-jos (2)'!I147+'6 pr._mokinio krepšelis (2)'!I20+'9 pr._įstaigų pajamos (2)'!I47+'[1]11 pr._apyvartinės lėšos'!I92+'7 pr._kita dotacija (2)'!I33</f>
        <v>846</v>
      </c>
      <c r="I38" s="316">
        <f>'4 pr._savarankiškos f-jos (2)'!J147+'6 pr._mokinio krepšelis (2)'!J20+'9 pr._įstaigų pajamos (2)'!J47+'[1]11 pr._apyvartinės lėšos'!J92+'7 pr._kita dotacija (2)'!J33</f>
        <v>646</v>
      </c>
      <c r="J38" s="316">
        <f>'4 pr._savarankiškos f-jos (2)'!K147+'6 pr._mokinio krepšelis (2)'!K20+'9 pr._įstaigų pajamos (2)'!K47+'[1]11 pr._apyvartinės lėšos'!K92+'7 pr._kita dotacija (2)'!K33</f>
        <v>0</v>
      </c>
      <c r="K38" s="10">
        <f>L38+N38</f>
        <v>548574</v>
      </c>
      <c r="L38" s="10">
        <f>D38+H38</f>
        <v>548574</v>
      </c>
      <c r="M38" s="10">
        <f>E38+I38</f>
        <v>377836</v>
      </c>
      <c r="N38" s="10">
        <f>F38+J38</f>
        <v>0</v>
      </c>
    </row>
    <row r="39" spans="1:14" ht="15" customHeight="1" x14ac:dyDescent="0.25">
      <c r="A39" s="7" t="s">
        <v>98</v>
      </c>
      <c r="B39" s="12" t="s">
        <v>163</v>
      </c>
      <c r="C39" s="317">
        <f>D39+F39</f>
        <v>343514</v>
      </c>
      <c r="D39" s="317">
        <f>'4 pr._savarankiškos f-jos (2)'!E148+'6 pr._mokinio krepšelis (2)'!E21+'9 pr._įstaigų pajamos (2)'!E48+'[1]11 pr._apyvartinės lėšos'!E94</f>
        <v>343514</v>
      </c>
      <c r="E39" s="317">
        <f>'4 pr._savarankiškos f-jos (2)'!F148+'6 pr._mokinio krepšelis (2)'!F21+'9 pr._įstaigų pajamos (2)'!F48+'[1]11 pr._apyvartinės lėšos'!F94</f>
        <v>228010</v>
      </c>
      <c r="F39" s="317">
        <f>'4 pr._savarankiškos f-jos (2)'!G148+'6 pr._mokinio krepšelis (2)'!G21+'9 pr._įstaigų pajamos (2)'!G48+'[1]11 pr._apyvartinės lėšos'!G94</f>
        <v>0</v>
      </c>
      <c r="G39" s="316">
        <f>'4 pr._savarankiškos f-jos (2)'!H148+'6 pr._mokinio krepšelis (2)'!H21+'9 pr._įstaigų pajamos (2)'!H48+'[1]11 pr._apyvartinės lėšos'!H94</f>
        <v>4252</v>
      </c>
      <c r="H39" s="316">
        <f>'4 pr._savarankiškos f-jos (2)'!I148+'6 pr._mokinio krepšelis (2)'!I21+'9 pr._įstaigų pajamos (2)'!I48+'[1]11 pr._apyvartinės lėšos'!I94</f>
        <v>4252</v>
      </c>
      <c r="I39" s="316">
        <f>'4 pr._savarankiškos f-jos (2)'!J148+'6 pr._mokinio krepšelis (2)'!J21+'9 pr._įstaigų pajamos (2)'!J48+'[1]11 pr._apyvartinės lėšos'!J94</f>
        <v>0</v>
      </c>
      <c r="J39" s="316">
        <f>'4 pr._savarankiškos f-jos (2)'!K148+'6 pr._mokinio krepšelis (2)'!K21+'9 pr._įstaigų pajamos (2)'!K48+'[1]11 pr._apyvartinės lėšos'!K94</f>
        <v>0</v>
      </c>
      <c r="K39" s="10">
        <f>L39+N39</f>
        <v>347766</v>
      </c>
      <c r="L39" s="10">
        <f>D39+H39</f>
        <v>347766</v>
      </c>
      <c r="M39" s="10">
        <f>E39+I39</f>
        <v>228010</v>
      </c>
      <c r="N39" s="10">
        <f>F39+J39</f>
        <v>0</v>
      </c>
    </row>
    <row r="40" spans="1:14" ht="15" customHeight="1" x14ac:dyDescent="0.25">
      <c r="A40" s="11" t="s">
        <v>99</v>
      </c>
      <c r="B40" s="23" t="s">
        <v>465</v>
      </c>
      <c r="C40" s="317">
        <f>D40+F40</f>
        <v>518689</v>
      </c>
      <c r="D40" s="317">
        <f>'4 pr._savarankiškos f-jos (2)'!E149+'6 pr._mokinio krepšelis (2)'!E22+'9 pr._įstaigų pajamos (2)'!E49+'[1]11 pr._apyvartinės lėšos'!E96</f>
        <v>518689</v>
      </c>
      <c r="E40" s="317">
        <f>'4 pr._savarankiškos f-jos (2)'!F149+'6 pr._mokinio krepšelis (2)'!F22+'9 pr._įstaigų pajamos (2)'!F49+'[1]11 pr._apyvartinės lėšos'!F96</f>
        <v>364497</v>
      </c>
      <c r="F40" s="317">
        <f>'4 pr._savarankiškos f-jos (2)'!G149+'6 pr._mokinio krepšelis (2)'!G22+'9 pr._įstaigų pajamos (2)'!G49+'[1]11 pr._apyvartinės lėšos'!G96</f>
        <v>0</v>
      </c>
      <c r="G40" s="316">
        <f>'4 pr._savarankiškos f-jos (2)'!H149+'6 pr._mokinio krepšelis (2)'!H22+'9 pr._įstaigų pajamos (2)'!H49+'[1]11 pr._apyvartinės lėšos'!H96+'7 pr._kita dotacija (2)'!H35</f>
        <v>1187</v>
      </c>
      <c r="H40" s="316">
        <f>'4 pr._savarankiškos f-jos (2)'!I149+'6 pr._mokinio krepšelis (2)'!I22+'9 pr._įstaigų pajamos (2)'!I49+'[1]11 pr._apyvartinės lėšos'!I96+'7 pr._kita dotacija (2)'!I35</f>
        <v>1187</v>
      </c>
      <c r="I40" s="316">
        <f>'4 pr._savarankiškos f-jos (2)'!J149+'6 pr._mokinio krepšelis (2)'!J22+'9 pr._įstaigų pajamos (2)'!J49+'[1]11 pr._apyvartinės lėšos'!J96+'7 pr._kita dotacija (2)'!J35</f>
        <v>906</v>
      </c>
      <c r="J40" s="316">
        <f>'4 pr._savarankiškos f-jos (2)'!K149+'6 pr._mokinio krepšelis (2)'!K22+'9 pr._įstaigų pajamos (2)'!K49+'[1]11 pr._apyvartinės lėšos'!K96+'7 pr._kita dotacija (2)'!K35</f>
        <v>0</v>
      </c>
      <c r="K40" s="10">
        <f>L40+N40</f>
        <v>519876</v>
      </c>
      <c r="L40" s="10">
        <f>D40+H40</f>
        <v>519876</v>
      </c>
      <c r="M40" s="10">
        <f>E40+I40</f>
        <v>365403</v>
      </c>
      <c r="N40" s="10">
        <f>F40+J40</f>
        <v>0</v>
      </c>
    </row>
    <row r="41" spans="1:14" ht="15" customHeight="1" x14ac:dyDescent="0.25">
      <c r="A41" s="13" t="s">
        <v>100</v>
      </c>
      <c r="B41" s="21" t="s">
        <v>45</v>
      </c>
      <c r="C41" s="317">
        <f>D41+F41</f>
        <v>290426</v>
      </c>
      <c r="D41" s="317">
        <f>'4 pr._savarankiškos f-jos (2)'!E150+'6 pr._mokinio krepšelis (2)'!E23+'9 pr._įstaigų pajamos (2)'!E50+'[1]11 pr._apyvartinės lėšos'!E98</f>
        <v>289726</v>
      </c>
      <c r="E41" s="317">
        <f>'4 pr._savarankiškos f-jos (2)'!F150+'6 pr._mokinio krepšelis (2)'!F23+'9 pr._įstaigų pajamos (2)'!F50+'[1]11 pr._apyvartinės lėšos'!F98</f>
        <v>202298</v>
      </c>
      <c r="F41" s="317">
        <f>'4 pr._savarankiškos f-jos (2)'!G150+'6 pr._mokinio krepšelis (2)'!G23+'9 pr._įstaigų pajamos (2)'!G50+'[1]11 pr._apyvartinės lėšos'!G98</f>
        <v>700</v>
      </c>
      <c r="G41" s="316">
        <f>'4 pr._savarankiškos f-jos (2)'!H150+'6 pr._mokinio krepšelis (2)'!H23+'9 pr._įstaigų pajamos (2)'!H50+'[1]11 pr._apyvartinės lėšos'!H98</f>
        <v>0</v>
      </c>
      <c r="H41" s="316">
        <f>'4 pr._savarankiškos f-jos (2)'!I150+'6 pr._mokinio krepšelis (2)'!I23+'9 pr._įstaigų pajamos (2)'!I50+'[1]11 pr._apyvartinės lėšos'!I98</f>
        <v>0</v>
      </c>
      <c r="I41" s="316">
        <f>'4 pr._savarankiškos f-jos (2)'!J150+'6 pr._mokinio krepšelis (2)'!J23+'9 pr._įstaigų pajamos (2)'!J50+'[1]11 pr._apyvartinės lėšos'!J98</f>
        <v>0</v>
      </c>
      <c r="J41" s="316">
        <f>'4 pr._savarankiškos f-jos (2)'!K150+'6 pr._mokinio krepšelis (2)'!K23+'9 pr._įstaigų pajamos (2)'!K50+'[1]11 pr._apyvartinės lėšos'!K98</f>
        <v>0</v>
      </c>
      <c r="K41" s="10">
        <f>L41+N41</f>
        <v>290426</v>
      </c>
      <c r="L41" s="10">
        <f>D41+H41</f>
        <v>289726</v>
      </c>
      <c r="M41" s="10">
        <f>E41+I41</f>
        <v>202298</v>
      </c>
      <c r="N41" s="10">
        <f>F41+J41</f>
        <v>700</v>
      </c>
    </row>
    <row r="42" spans="1:14" ht="15" customHeight="1" x14ac:dyDescent="0.25">
      <c r="A42" s="7" t="s">
        <v>101</v>
      </c>
      <c r="B42" s="21" t="s">
        <v>167</v>
      </c>
      <c r="C42" s="317">
        <f>D42+F42</f>
        <v>672726</v>
      </c>
      <c r="D42" s="317">
        <f>'4 pr._savarankiškos f-jos (2)'!E151+'6 pr._mokinio krepšelis (2)'!E24+'9 pr._įstaigų pajamos (2)'!E51+'[1]11 pr._apyvartinės lėšos'!E100</f>
        <v>672306</v>
      </c>
      <c r="E42" s="317">
        <f>'4 pr._savarankiškos f-jos (2)'!F151+'6 pr._mokinio krepšelis (2)'!F24+'9 pr._įstaigų pajamos (2)'!F51+'[1]11 pr._apyvartinės lėšos'!F100</f>
        <v>417806</v>
      </c>
      <c r="F42" s="317">
        <f>'4 pr._savarankiškos f-jos (2)'!G151+'6 pr._mokinio krepšelis (2)'!G24+'9 pr._įstaigų pajamos (2)'!G51+'[1]11 pr._apyvartinės lėšos'!G100</f>
        <v>420</v>
      </c>
      <c r="G42" s="316">
        <f>'4 pr._savarankiškos f-jos (2)'!H151+'6 pr._mokinio krepšelis (2)'!H24+'9 pr._įstaigų pajamos (2)'!H51+'[1]11 pr._apyvartinės lėšos'!H100</f>
        <v>36789</v>
      </c>
      <c r="H42" s="316">
        <f>'4 pr._savarankiškos f-jos (2)'!I151+'6 pr._mokinio krepšelis (2)'!I24+'9 pr._įstaigų pajamos (2)'!I51+'[1]11 pr._apyvartinės lėšos'!I100</f>
        <v>36789</v>
      </c>
      <c r="I42" s="316">
        <f>'4 pr._savarankiškos f-jos (2)'!J151+'6 pr._mokinio krepšelis (2)'!J24+'9 pr._įstaigų pajamos (2)'!J51+'[1]11 pr._apyvartinės lėšos'!J100</f>
        <v>0</v>
      </c>
      <c r="J42" s="316">
        <f>'4 pr._savarankiškos f-jos (2)'!K151+'6 pr._mokinio krepšelis (2)'!K24+'9 pr._įstaigų pajamos (2)'!K51+'[1]11 pr._apyvartinės lėšos'!K100</f>
        <v>0</v>
      </c>
      <c r="K42" s="10">
        <f>L42+N42</f>
        <v>709515</v>
      </c>
      <c r="L42" s="10">
        <f>D42+H42</f>
        <v>709095</v>
      </c>
      <c r="M42" s="10">
        <f>E42+I42</f>
        <v>417806</v>
      </c>
      <c r="N42" s="10">
        <f>F42+J42</f>
        <v>420</v>
      </c>
    </row>
    <row r="43" spans="1:14" ht="15" customHeight="1" x14ac:dyDescent="0.25">
      <c r="A43" s="7" t="s">
        <v>102</v>
      </c>
      <c r="B43" s="21" t="s">
        <v>165</v>
      </c>
      <c r="C43" s="317">
        <f>D43+F43</f>
        <v>662936</v>
      </c>
      <c r="D43" s="317">
        <f>'4 pr._savarankiškos f-jos (2)'!E152+'6 pr._mokinio krepšelis (2)'!E25+'9 pr._įstaigų pajamos (2)'!E52+'[1]11 pr._apyvartinės lėšos'!E102</f>
        <v>662936</v>
      </c>
      <c r="E43" s="317">
        <f>'4 pr._savarankiškos f-jos (2)'!F152+'6 pr._mokinio krepšelis (2)'!F25+'9 pr._įstaigų pajamos (2)'!F52+'[1]11 pr._apyvartinės lėšos'!F102</f>
        <v>459388</v>
      </c>
      <c r="F43" s="317">
        <f>'4 pr._savarankiškos f-jos (2)'!G152+'6 pr._mokinio krepšelis (2)'!G25+'9 pr._įstaigų pajamos (2)'!G52+'[1]11 pr._apyvartinės lėšos'!G102</f>
        <v>0</v>
      </c>
      <c r="G43" s="316">
        <f>'4 pr._savarankiškos f-jos (2)'!H152+'6 pr._mokinio krepšelis (2)'!H25+'9 pr._įstaigų pajamos (2)'!H52+'[1]11 pr._apyvartinės lėšos'!H102+'7 pr._kita dotacija (2)'!H37</f>
        <v>25331</v>
      </c>
      <c r="H43" s="316">
        <f>'4 pr._savarankiškos f-jos (2)'!I152+'6 pr._mokinio krepšelis (2)'!I25+'9 pr._įstaigų pajamos (2)'!I52+'[1]11 pr._apyvartinės lėšos'!I102+'7 pr._kita dotacija (2)'!I37</f>
        <v>25331</v>
      </c>
      <c r="I43" s="316">
        <f>'4 pr._savarankiškos f-jos (2)'!J152+'6 pr._mokinio krepšelis (2)'!J25+'9 pr._įstaigų pajamos (2)'!J52+'[1]11 pr._apyvartinės lėšos'!J102+'7 pr._kita dotacija (2)'!J37</f>
        <v>2842</v>
      </c>
      <c r="J43" s="316">
        <f>'4 pr._savarankiškos f-jos (2)'!K152+'6 pr._mokinio krepšelis (2)'!K25+'9 pr._įstaigų pajamos (2)'!K52+'[1]11 pr._apyvartinės lėšos'!K102+'7 pr._kita dotacija (2)'!K37</f>
        <v>0</v>
      </c>
      <c r="K43" s="10">
        <f>L43+N43</f>
        <v>688267</v>
      </c>
      <c r="L43" s="10">
        <f>D43+H43</f>
        <v>688267</v>
      </c>
      <c r="M43" s="10">
        <f>E43+I43</f>
        <v>462230</v>
      </c>
      <c r="N43" s="10">
        <f>F43+J43</f>
        <v>0</v>
      </c>
    </row>
    <row r="44" spans="1:14" ht="15" customHeight="1" x14ac:dyDescent="0.25">
      <c r="A44" s="7" t="s">
        <v>103</v>
      </c>
      <c r="B44" s="21" t="s">
        <v>164</v>
      </c>
      <c r="C44" s="317">
        <f>D44+F44</f>
        <v>671786</v>
      </c>
      <c r="D44" s="317">
        <f>'4 pr._savarankiškos f-jos (2)'!E153+'6 pr._mokinio krepšelis (2)'!E26</f>
        <v>671786</v>
      </c>
      <c r="E44" s="317">
        <f>'4 pr._savarankiškos f-jos (2)'!F153+'6 pr._mokinio krepšelis (2)'!F26</f>
        <v>474087</v>
      </c>
      <c r="F44" s="317">
        <f>'4 pr._savarankiškos f-jos (2)'!G153+'6 pr._mokinio krepšelis (2)'!G26</f>
        <v>0</v>
      </c>
      <c r="G44" s="316">
        <f>'4 pr._savarankiškos f-jos (2)'!H153+'6 pr._mokinio krepšelis (2)'!H26+'7 pr._kita dotacija (2)'!H39</f>
        <v>27098</v>
      </c>
      <c r="H44" s="316">
        <f>'4 pr._savarankiškos f-jos (2)'!I153+'6 pr._mokinio krepšelis (2)'!I26+'7 pr._kita dotacija (2)'!I39</f>
        <v>27098</v>
      </c>
      <c r="I44" s="316">
        <f>'4 pr._savarankiškos f-jos (2)'!J153+'6 pr._mokinio krepšelis (2)'!J26+'7 pr._kita dotacija (2)'!J39</f>
        <v>5915</v>
      </c>
      <c r="J44" s="316">
        <f>'4 pr._savarankiškos f-jos (2)'!K153+'6 pr._mokinio krepšelis (2)'!K26+'7 pr._kita dotacija (2)'!K39</f>
        <v>0</v>
      </c>
      <c r="K44" s="10">
        <f>L44+N44</f>
        <v>698884</v>
      </c>
      <c r="L44" s="10">
        <f>D44+H44</f>
        <v>698884</v>
      </c>
      <c r="M44" s="10">
        <f>E44+I44</f>
        <v>480002</v>
      </c>
      <c r="N44" s="10">
        <f>F44+J44</f>
        <v>0</v>
      </c>
    </row>
    <row r="45" spans="1:14" ht="15" customHeight="1" x14ac:dyDescent="0.25">
      <c r="A45" s="7" t="s">
        <v>104</v>
      </c>
      <c r="B45" s="21" t="s">
        <v>166</v>
      </c>
      <c r="C45" s="317">
        <f>D45+F45</f>
        <v>735696</v>
      </c>
      <c r="D45" s="317">
        <f>'4 pr._savarankiškos f-jos (2)'!E154+'6 pr._mokinio krepšelis (2)'!E27+'9 pr._įstaigų pajamos (2)'!E53</f>
        <v>735696</v>
      </c>
      <c r="E45" s="317">
        <f>'4 pr._savarankiškos f-jos (2)'!F154+'6 pr._mokinio krepšelis (2)'!F27+'9 pr._įstaigų pajamos (2)'!F53</f>
        <v>516178</v>
      </c>
      <c r="F45" s="317">
        <f>'4 pr._savarankiškos f-jos (2)'!G154+'6 pr._mokinio krepšelis (2)'!G27+'9 pr._įstaigų pajamos (2)'!G53</f>
        <v>0</v>
      </c>
      <c r="G45" s="316">
        <f>'4 pr._savarankiškos f-jos (2)'!H154+'6 pr._mokinio krepšelis (2)'!H27+'9 pr._įstaigų pajamos (2)'!H53+'7 pr._kita dotacija (2)'!H41</f>
        <v>11698</v>
      </c>
      <c r="H45" s="316">
        <f>'4 pr._savarankiškos f-jos (2)'!I154+'6 pr._mokinio krepšelis (2)'!I27+'9 pr._įstaigų pajamos (2)'!I53+'7 pr._kita dotacija (2)'!I41</f>
        <v>11698</v>
      </c>
      <c r="I45" s="316">
        <f>'4 pr._savarankiškos f-jos (2)'!J154+'6 pr._mokinio krepšelis (2)'!J27+'9 pr._įstaigų pajamos (2)'!J53+'7 pr._kita dotacija (2)'!J41</f>
        <v>839</v>
      </c>
      <c r="J45" s="316">
        <f>'4 pr._savarankiškos f-jos (2)'!K154+'6 pr._mokinio krepšelis (2)'!K27+'9 pr._įstaigų pajamos (2)'!K53+'7 pr._kita dotacija (2)'!K41</f>
        <v>0</v>
      </c>
      <c r="K45" s="10">
        <f>L45+N45</f>
        <v>747394</v>
      </c>
      <c r="L45" s="10">
        <f>D45+H45</f>
        <v>747394</v>
      </c>
      <c r="M45" s="10">
        <f>E45+I45</f>
        <v>517017</v>
      </c>
      <c r="N45" s="10">
        <f>F45+J45</f>
        <v>0</v>
      </c>
    </row>
    <row r="46" spans="1:14" ht="15" customHeight="1" x14ac:dyDescent="0.25">
      <c r="A46" s="7" t="s">
        <v>105</v>
      </c>
      <c r="B46" s="24" t="s">
        <v>52</v>
      </c>
      <c r="C46" s="317">
        <f>D46+F46</f>
        <v>291014</v>
      </c>
      <c r="D46" s="317">
        <f>'4 pr._savarankiškos f-jos (2)'!E155+'6 pr._mokinio krepšelis (2)'!E28+'9 pr._įstaigų pajamos (2)'!E54+'[1]11 pr._apyvartinės lėšos'!E104</f>
        <v>224401</v>
      </c>
      <c r="E46" s="317">
        <f>'4 pr._savarankiškos f-jos (2)'!F155+'6 pr._mokinio krepšelis (2)'!F28+'9 pr._įstaigų pajamos (2)'!F54+'[1]11 pr._apyvartinės lėšos'!F104</f>
        <v>142710</v>
      </c>
      <c r="F46" s="317">
        <f>'4 pr._savarankiškos f-jos (2)'!G155+'6 pr._mokinio krepšelis (2)'!G28+'9 pr._įstaigų pajamos (2)'!G54+'[1]11 pr._apyvartinės lėšos'!G104</f>
        <v>66613</v>
      </c>
      <c r="G46" s="316">
        <f>'4 pr._savarankiškos f-jos (2)'!H155+'6 pr._mokinio krepšelis (2)'!H28+'9 pr._įstaigų pajamos (2)'!H54+'[1]11 pr._apyvartinės lėšos'!H104</f>
        <v>0</v>
      </c>
      <c r="H46" s="316">
        <f>'4 pr._savarankiškos f-jos (2)'!I155+'6 pr._mokinio krepšelis (2)'!I28+'9 pr._įstaigų pajamos (2)'!I54+'[1]11 pr._apyvartinės lėšos'!I104</f>
        <v>0</v>
      </c>
      <c r="I46" s="316">
        <f>'4 pr._savarankiškos f-jos (2)'!J155+'6 pr._mokinio krepšelis (2)'!J28+'9 pr._įstaigų pajamos (2)'!J54+'[1]11 pr._apyvartinės lėšos'!J104</f>
        <v>0</v>
      </c>
      <c r="J46" s="316">
        <f>'4 pr._savarankiškos f-jos (2)'!K155+'6 pr._mokinio krepšelis (2)'!K28+'9 pr._įstaigų pajamos (2)'!K54+'[1]11 pr._apyvartinės lėšos'!K104</f>
        <v>0</v>
      </c>
      <c r="K46" s="10">
        <f>L46+N46</f>
        <v>291014</v>
      </c>
      <c r="L46" s="10">
        <f>D46+H46</f>
        <v>224401</v>
      </c>
      <c r="M46" s="10">
        <f>E46+I46</f>
        <v>142710</v>
      </c>
      <c r="N46" s="10">
        <f>F46+J46</f>
        <v>66613</v>
      </c>
    </row>
    <row r="47" spans="1:14" ht="15" customHeight="1" x14ac:dyDescent="0.25">
      <c r="A47" s="7" t="s">
        <v>106</v>
      </c>
      <c r="B47" s="24" t="s">
        <v>51</v>
      </c>
      <c r="C47" s="317">
        <f>D47+F47</f>
        <v>240938</v>
      </c>
      <c r="D47" s="317">
        <f>'4 pr._savarankiškos f-jos (2)'!E156+'6 pr._mokinio krepšelis (2)'!E29</f>
        <v>240288</v>
      </c>
      <c r="E47" s="317">
        <f>'4 pr._savarankiškos f-jos (2)'!F156+'6 pr._mokinio krepšelis (2)'!F29</f>
        <v>171961</v>
      </c>
      <c r="F47" s="317">
        <f>'4 pr._savarankiškos f-jos (2)'!G156+'6 pr._mokinio krepšelis (2)'!G29</f>
        <v>650</v>
      </c>
      <c r="G47" s="316">
        <f>'4 pr._savarankiškos f-jos (2)'!H156+'6 pr._mokinio krepšelis (2)'!H29</f>
        <v>8000</v>
      </c>
      <c r="H47" s="316">
        <f>'4 pr._savarankiškos f-jos (2)'!I156+'6 pr._mokinio krepšelis (2)'!I29</f>
        <v>8000</v>
      </c>
      <c r="I47" s="316">
        <f>'4 pr._savarankiškos f-jos (2)'!J156+'6 pr._mokinio krepšelis (2)'!J29</f>
        <v>0</v>
      </c>
      <c r="J47" s="316">
        <f>'4 pr._savarankiškos f-jos (2)'!K156+'6 pr._mokinio krepšelis (2)'!K29</f>
        <v>0</v>
      </c>
      <c r="K47" s="10">
        <f>L47+N47</f>
        <v>248938</v>
      </c>
      <c r="L47" s="10">
        <f>D47+H47</f>
        <v>248288</v>
      </c>
      <c r="M47" s="10">
        <f>E47+I47</f>
        <v>171961</v>
      </c>
      <c r="N47" s="10">
        <f>F47+J47</f>
        <v>650</v>
      </c>
    </row>
    <row r="48" spans="1:14" ht="15" customHeight="1" x14ac:dyDescent="0.25">
      <c r="A48" s="7" t="s">
        <v>107</v>
      </c>
      <c r="B48" s="21" t="s">
        <v>47</v>
      </c>
      <c r="C48" s="317">
        <f>D48+F48</f>
        <v>276425</v>
      </c>
      <c r="D48" s="317">
        <f>'4 pr._savarankiškos f-jos (2)'!E157+'6 pr._mokinio krepšelis (2)'!E30</f>
        <v>276425</v>
      </c>
      <c r="E48" s="317">
        <f>'4 pr._savarankiškos f-jos (2)'!F157+'6 pr._mokinio krepšelis (2)'!F30</f>
        <v>196410</v>
      </c>
      <c r="F48" s="317">
        <f>'4 pr._savarankiškos f-jos (2)'!G157+'6 pr._mokinio krepšelis (2)'!G30</f>
        <v>0</v>
      </c>
      <c r="G48" s="316">
        <f>'4 pr._savarankiškos f-jos (2)'!H157+'6 pr._mokinio krepšelis (2)'!H30+'7 pr._kita dotacija (2)'!H43</f>
        <v>947</v>
      </c>
      <c r="H48" s="316">
        <f>'4 pr._savarankiškos f-jos (2)'!I157+'6 pr._mokinio krepšelis (2)'!I30+'7 pr._kita dotacija (2)'!I43</f>
        <v>947</v>
      </c>
      <c r="I48" s="316">
        <f>'4 pr._savarankiškos f-jos (2)'!J157+'6 pr._mokinio krepšelis (2)'!J30+'7 pr._kita dotacija (2)'!J43</f>
        <v>723</v>
      </c>
      <c r="J48" s="316">
        <f>'4 pr._savarankiškos f-jos (2)'!K157+'6 pr._mokinio krepšelis (2)'!K30+'7 pr._kita dotacija (2)'!K43</f>
        <v>0</v>
      </c>
      <c r="K48" s="10">
        <f>L48+N48</f>
        <v>277372</v>
      </c>
      <c r="L48" s="10">
        <f>D48+H48</f>
        <v>277372</v>
      </c>
      <c r="M48" s="10">
        <f>E48+I48</f>
        <v>197133</v>
      </c>
      <c r="N48" s="10">
        <f>F48+J48</f>
        <v>0</v>
      </c>
    </row>
    <row r="49" spans="1:14" ht="15" customHeight="1" x14ac:dyDescent="0.25">
      <c r="A49" s="7" t="s">
        <v>108</v>
      </c>
      <c r="B49" s="21" t="s">
        <v>50</v>
      </c>
      <c r="C49" s="317">
        <f>D49+F49</f>
        <v>239689</v>
      </c>
      <c r="D49" s="317">
        <f>'4 pr._savarankiškos f-jos (2)'!E158+'6 pr._mokinio krepšelis (2)'!E31</f>
        <v>239689</v>
      </c>
      <c r="E49" s="317">
        <f>'4 pr._savarankiškos f-jos (2)'!F158+'6 pr._mokinio krepšelis (2)'!F31</f>
        <v>173081</v>
      </c>
      <c r="F49" s="317">
        <f>'4 pr._savarankiškos f-jos (2)'!G158+'6 pr._mokinio krepšelis (2)'!G31</f>
        <v>0</v>
      </c>
      <c r="G49" s="316">
        <f>'4 pr._savarankiškos f-jos (2)'!H158+'6 pr._mokinio krepšelis (2)'!H31</f>
        <v>0</v>
      </c>
      <c r="H49" s="316">
        <f>'4 pr._savarankiškos f-jos (2)'!I158+'6 pr._mokinio krepšelis (2)'!I31</f>
        <v>0</v>
      </c>
      <c r="I49" s="316">
        <f>'4 pr._savarankiškos f-jos (2)'!J158+'6 pr._mokinio krepšelis (2)'!J31</f>
        <v>0</v>
      </c>
      <c r="J49" s="316">
        <f>'4 pr._savarankiškos f-jos (2)'!K158+'6 pr._mokinio krepšelis (2)'!K31</f>
        <v>0</v>
      </c>
      <c r="K49" s="10">
        <f>L49+N49</f>
        <v>239689</v>
      </c>
      <c r="L49" s="10">
        <f>D49+H49</f>
        <v>239689</v>
      </c>
      <c r="M49" s="10">
        <f>E49+I49</f>
        <v>173081</v>
      </c>
      <c r="N49" s="10">
        <f>F49+J49</f>
        <v>0</v>
      </c>
    </row>
    <row r="50" spans="1:14" ht="15" customHeight="1" x14ac:dyDescent="0.25">
      <c r="A50" s="7" t="s">
        <v>109</v>
      </c>
      <c r="B50" s="21" t="s">
        <v>182</v>
      </c>
      <c r="C50" s="317">
        <f>D50+F50</f>
        <v>407301</v>
      </c>
      <c r="D50" s="317">
        <f>'4 pr._savarankiškos f-jos (2)'!E159+'6 pr._mokinio krepšelis (2)'!E32</f>
        <v>392820</v>
      </c>
      <c r="E50" s="317">
        <f>'4 pr._savarankiškos f-jos (2)'!F159+'6 pr._mokinio krepšelis (2)'!F32</f>
        <v>271476</v>
      </c>
      <c r="F50" s="317">
        <f>'4 pr._savarankiškos f-jos (2)'!G159+'6 pr._mokinio krepšelis (2)'!G32</f>
        <v>14481</v>
      </c>
      <c r="G50" s="316">
        <f>'4 pr._savarankiškos f-jos (2)'!H159+'6 pr._mokinio krepšelis (2)'!H32</f>
        <v>0</v>
      </c>
      <c r="H50" s="316">
        <f>'4 pr._savarankiškos f-jos (2)'!I159+'6 pr._mokinio krepšelis (2)'!I32</f>
        <v>0</v>
      </c>
      <c r="I50" s="316">
        <f>'4 pr._savarankiškos f-jos (2)'!J159+'6 pr._mokinio krepšelis (2)'!J32</f>
        <v>0</v>
      </c>
      <c r="J50" s="316">
        <f>'4 pr._savarankiškos f-jos (2)'!K159+'6 pr._mokinio krepšelis (2)'!K32</f>
        <v>0</v>
      </c>
      <c r="K50" s="10">
        <f>L50+N50</f>
        <v>407301</v>
      </c>
      <c r="L50" s="10">
        <f>D50+H50</f>
        <v>392820</v>
      </c>
      <c r="M50" s="10">
        <f>E50+I50</f>
        <v>271476</v>
      </c>
      <c r="N50" s="10">
        <f>F50+J50</f>
        <v>14481</v>
      </c>
    </row>
    <row r="51" spans="1:14" ht="15" customHeight="1" x14ac:dyDescent="0.25">
      <c r="A51" s="7" t="s">
        <v>110</v>
      </c>
      <c r="B51" s="21" t="s">
        <v>49</v>
      </c>
      <c r="C51" s="317">
        <f>D51+F51</f>
        <v>156775</v>
      </c>
      <c r="D51" s="317">
        <f>'4 pr._savarankiškos f-jos (2)'!E160+'6 pr._mokinio krepšelis (2)'!E33</f>
        <v>156775</v>
      </c>
      <c r="E51" s="317">
        <f>'4 pr._savarankiškos f-jos (2)'!F160+'6 pr._mokinio krepšelis (2)'!F33</f>
        <v>109369</v>
      </c>
      <c r="F51" s="317">
        <f>'4 pr._savarankiškos f-jos (2)'!G160+'6 pr._mokinio krepšelis (2)'!G33</f>
        <v>0</v>
      </c>
      <c r="G51" s="316">
        <f>'4 pr._savarankiškos f-jos (2)'!H160+'6 pr._mokinio krepšelis (2)'!H33</f>
        <v>35560</v>
      </c>
      <c r="H51" s="316">
        <f>'4 pr._savarankiškos f-jos (2)'!I160+'6 pr._mokinio krepšelis (2)'!I33</f>
        <v>35560</v>
      </c>
      <c r="I51" s="316">
        <f>'4 pr._savarankiškos f-jos (2)'!J160+'6 pr._mokinio krepšelis (2)'!J33</f>
        <v>27652</v>
      </c>
      <c r="J51" s="316">
        <f>'4 pr._savarankiškos f-jos (2)'!K160+'6 pr._mokinio krepšelis (2)'!K33</f>
        <v>0</v>
      </c>
      <c r="K51" s="10">
        <f>L51+N51</f>
        <v>192335</v>
      </c>
      <c r="L51" s="10">
        <f>D51+H51</f>
        <v>192335</v>
      </c>
      <c r="M51" s="10">
        <f>E51+I51</f>
        <v>137021</v>
      </c>
      <c r="N51" s="10">
        <f>F51+J51</f>
        <v>0</v>
      </c>
    </row>
    <row r="52" spans="1:14" ht="15" customHeight="1" x14ac:dyDescent="0.25">
      <c r="A52" s="7" t="s">
        <v>111</v>
      </c>
      <c r="B52" s="21" t="s">
        <v>48</v>
      </c>
      <c r="C52" s="317">
        <f>D52+F52</f>
        <v>187054</v>
      </c>
      <c r="D52" s="317">
        <f>'4 pr._savarankiškos f-jos (2)'!E161+'6 pr._mokinio krepšelis (2)'!E34</f>
        <v>187054</v>
      </c>
      <c r="E52" s="317">
        <f>'4 pr._savarankiškos f-jos (2)'!F161+'6 pr._mokinio krepšelis (2)'!F34</f>
        <v>133582</v>
      </c>
      <c r="F52" s="317">
        <f>'4 pr._savarankiškos f-jos (2)'!G161+'6 pr._mokinio krepšelis (2)'!G34</f>
        <v>0</v>
      </c>
      <c r="G52" s="316">
        <f>'4 pr._savarankiškos f-jos (2)'!H161+'6 pr._mokinio krepšelis (2)'!H34</f>
        <v>0</v>
      </c>
      <c r="H52" s="316">
        <f>'4 pr._savarankiškos f-jos (2)'!I161+'6 pr._mokinio krepšelis (2)'!I34</f>
        <v>0</v>
      </c>
      <c r="I52" s="316">
        <f>'4 pr._savarankiškos f-jos (2)'!J161+'6 pr._mokinio krepšelis (2)'!J34</f>
        <v>0</v>
      </c>
      <c r="J52" s="316">
        <f>'4 pr._savarankiškos f-jos (2)'!K161+'6 pr._mokinio krepšelis (2)'!K34</f>
        <v>0</v>
      </c>
      <c r="K52" s="10">
        <f>L52+N52</f>
        <v>187054</v>
      </c>
      <c r="L52" s="10">
        <f>D52+H52</f>
        <v>187054</v>
      </c>
      <c r="M52" s="10">
        <f>E52+I52</f>
        <v>133582</v>
      </c>
      <c r="N52" s="10">
        <f>F52+J52</f>
        <v>0</v>
      </c>
    </row>
    <row r="53" spans="1:14" ht="15" customHeight="1" x14ac:dyDescent="0.25">
      <c r="A53" s="7" t="s">
        <v>112</v>
      </c>
      <c r="B53" s="24" t="s">
        <v>53</v>
      </c>
      <c r="C53" s="317">
        <f>D53+F53</f>
        <v>302004</v>
      </c>
      <c r="D53" s="317">
        <f>'4 pr._savarankiškos f-jos (2)'!E162+'6 pr._mokinio krepšelis (2)'!E35</f>
        <v>302004</v>
      </c>
      <c r="E53" s="317">
        <f>'4 pr._savarankiškos f-jos (2)'!F162+'6 pr._mokinio krepšelis (2)'!F35</f>
        <v>214492</v>
      </c>
      <c r="F53" s="317">
        <f>'4 pr._savarankiškos f-jos (2)'!G162+'6 pr._mokinio krepšelis (2)'!G35</f>
        <v>0</v>
      </c>
      <c r="G53" s="316">
        <f>'4 pr._savarankiškos f-jos (2)'!H162+'6 pr._mokinio krepšelis (2)'!H35</f>
        <v>0</v>
      </c>
      <c r="H53" s="316">
        <f>'4 pr._savarankiškos f-jos (2)'!I162+'6 pr._mokinio krepšelis (2)'!I35</f>
        <v>0</v>
      </c>
      <c r="I53" s="316">
        <f>'4 pr._savarankiškos f-jos (2)'!J162+'6 pr._mokinio krepšelis (2)'!J35</f>
        <v>0</v>
      </c>
      <c r="J53" s="316">
        <f>'4 pr._savarankiškos f-jos (2)'!K162+'6 pr._mokinio krepšelis (2)'!K35</f>
        <v>0</v>
      </c>
      <c r="K53" s="10">
        <f>L53+N53</f>
        <v>302004</v>
      </c>
      <c r="L53" s="10">
        <f>D53+H53</f>
        <v>302004</v>
      </c>
      <c r="M53" s="10">
        <f>E53+I53</f>
        <v>214492</v>
      </c>
      <c r="N53" s="10">
        <f>F53+J53</f>
        <v>0</v>
      </c>
    </row>
    <row r="54" spans="1:14" ht="15" customHeight="1" x14ac:dyDescent="0.25">
      <c r="A54" s="7" t="s">
        <v>113</v>
      </c>
      <c r="B54" s="21" t="s">
        <v>71</v>
      </c>
      <c r="C54" s="317">
        <f>D54+F54</f>
        <v>218610</v>
      </c>
      <c r="D54" s="317">
        <f>'4 pr._savarankiškos f-jos (2)'!E163+'6 pr._mokinio krepšelis (2)'!E36+'9 pr._įstaigų pajamos (2)'!E55+'[1]11 pr._apyvartinės lėšos'!E106</f>
        <v>212033</v>
      </c>
      <c r="E54" s="317">
        <f>'4 pr._savarankiškos f-jos (2)'!F163+'6 pr._mokinio krepšelis (2)'!F36+'9 pr._įstaigų pajamos (2)'!F55+'[1]11 pr._apyvartinės lėšos'!F106</f>
        <v>101800</v>
      </c>
      <c r="F54" s="317">
        <f>'4 pr._savarankiškos f-jos (2)'!G163+'6 pr._mokinio krepšelis (2)'!G36+'9 pr._įstaigų pajamos (2)'!G55+'[1]11 pr._apyvartinės lėšos'!G106</f>
        <v>6577</v>
      </c>
      <c r="G54" s="316">
        <f>'4 pr._savarankiškos f-jos (2)'!H163+'6 pr._mokinio krepšelis (2)'!H36+'9 pr._įstaigų pajamos (2)'!H55+'[1]11 pr._apyvartinės lėšos'!H106</f>
        <v>0</v>
      </c>
      <c r="H54" s="316">
        <f>'4 pr._savarankiškos f-jos (2)'!I163+'6 pr._mokinio krepšelis (2)'!I36+'9 pr._įstaigų pajamos (2)'!I55+'[1]11 pr._apyvartinės lėšos'!I106</f>
        <v>0</v>
      </c>
      <c r="I54" s="316">
        <f>'4 pr._savarankiškos f-jos (2)'!J163+'6 pr._mokinio krepšelis (2)'!J36+'9 pr._įstaigų pajamos (2)'!J55+'[1]11 pr._apyvartinės lėšos'!J106</f>
        <v>0</v>
      </c>
      <c r="J54" s="316">
        <f>'4 pr._savarankiškos f-jos (2)'!K163+'6 pr._mokinio krepšelis (2)'!K36+'9 pr._įstaigų pajamos (2)'!K55+'[1]11 pr._apyvartinės lėšos'!K106</f>
        <v>0</v>
      </c>
      <c r="K54" s="10">
        <f>L54+N54</f>
        <v>218610</v>
      </c>
      <c r="L54" s="10">
        <f>D54+H54</f>
        <v>212033</v>
      </c>
      <c r="M54" s="10">
        <f>E54+I54</f>
        <v>101800</v>
      </c>
      <c r="N54" s="10">
        <f>F54+J54</f>
        <v>6577</v>
      </c>
    </row>
    <row r="55" spans="1:14" ht="15" customHeight="1" x14ac:dyDescent="0.25">
      <c r="A55" s="7" t="s">
        <v>114</v>
      </c>
      <c r="B55" s="21" t="s">
        <v>44</v>
      </c>
      <c r="C55" s="317">
        <f>D55+F55</f>
        <v>331674</v>
      </c>
      <c r="D55" s="317">
        <f>'4 pr._savarankiškos f-jos (2)'!E164+'6 pr._mokinio krepšelis (2)'!E37+'9 pr._įstaigų pajamos (2)'!E56+'[1]11 pr._apyvartinės lėšos'!E108</f>
        <v>331674</v>
      </c>
      <c r="E55" s="317">
        <f>'4 pr._savarankiškos f-jos (2)'!F164+'6 pr._mokinio krepšelis (2)'!F37+'9 pr._įstaigų pajamos (2)'!F56+'[1]11 pr._apyvartinės lėšos'!F108</f>
        <v>204096</v>
      </c>
      <c r="F55" s="317">
        <f>'4 pr._savarankiškos f-jos (2)'!G164+'6 pr._mokinio krepšelis (2)'!G37+'9 pr._įstaigų pajamos (2)'!G56+'[1]11 pr._apyvartinės lėšos'!G108</f>
        <v>0</v>
      </c>
      <c r="G55" s="316">
        <f>'4 pr._savarankiškos f-jos (2)'!H164+'6 pr._mokinio krepšelis (2)'!H37+'9 pr._įstaigų pajamos (2)'!H56+'[1]11 pr._apyvartinės lėšos'!H108</f>
        <v>794</v>
      </c>
      <c r="H55" s="316">
        <f>'4 pr._savarankiškos f-jos (2)'!I164+'6 pr._mokinio krepšelis (2)'!I37+'9 pr._įstaigų pajamos (2)'!I56+'[1]11 pr._apyvartinės lėšos'!I108</f>
        <v>794</v>
      </c>
      <c r="I55" s="316">
        <f>'4 pr._savarankiškos f-jos (2)'!J164+'6 pr._mokinio krepšelis (2)'!J37+'9 pr._įstaigų pajamos (2)'!J56+'[1]11 pr._apyvartinės lėšos'!J108</f>
        <v>0</v>
      </c>
      <c r="J55" s="316">
        <f>'4 pr._savarankiškos f-jos (2)'!K164+'6 pr._mokinio krepšelis (2)'!K37+'9 pr._įstaigų pajamos (2)'!K56+'[1]11 pr._apyvartinės lėšos'!K108</f>
        <v>0</v>
      </c>
      <c r="K55" s="10">
        <f>L55+N55</f>
        <v>332468</v>
      </c>
      <c r="L55" s="10">
        <f>D55+H55</f>
        <v>332468</v>
      </c>
      <c r="M55" s="10">
        <f>E55+I55</f>
        <v>204096</v>
      </c>
      <c r="N55" s="10">
        <f>F55+J55</f>
        <v>0</v>
      </c>
    </row>
    <row r="56" spans="1:14" ht="15" customHeight="1" x14ac:dyDescent="0.25">
      <c r="A56" s="7" t="s">
        <v>115</v>
      </c>
      <c r="B56" s="24" t="s">
        <v>43</v>
      </c>
      <c r="C56" s="317">
        <f>D56+F56</f>
        <v>181125</v>
      </c>
      <c r="D56" s="317">
        <f>'4 pr._savarankiškos f-jos (2)'!E165+'6 pr._mokinio krepšelis (2)'!E38+'9 pr._įstaigų pajamos (2)'!E57+'[1]11 pr._apyvartinės lėšos'!E110</f>
        <v>181125</v>
      </c>
      <c r="E56" s="317">
        <f>'4 pr._savarankiškos f-jos (2)'!F165+'6 pr._mokinio krepšelis (2)'!F38+'9 pr._įstaigų pajamos (2)'!F57+'[1]11 pr._apyvartinės lėšos'!F110</f>
        <v>103203</v>
      </c>
      <c r="F56" s="317">
        <f>'4 pr._savarankiškos f-jos (2)'!G165+'6 pr._mokinio krepšelis (2)'!G38+'9 pr._įstaigų pajamos (2)'!G57+'[1]11 pr._apyvartinės lėšos'!G110</f>
        <v>0</v>
      </c>
      <c r="G56" s="316">
        <f>'4 pr._savarankiškos f-jos (2)'!H165+'6 pr._mokinio krepšelis (2)'!H38+'9 pr._įstaigų pajamos (2)'!H57+'[1]11 pr._apyvartinės lėšos'!H110</f>
        <v>1448</v>
      </c>
      <c r="H56" s="316">
        <f>'4 pr._savarankiškos f-jos (2)'!I165+'6 pr._mokinio krepšelis (2)'!I38+'9 pr._įstaigų pajamos (2)'!I57+'[1]11 pr._apyvartinės lėšos'!I110</f>
        <v>1448</v>
      </c>
      <c r="I56" s="316">
        <f>'4 pr._savarankiškos f-jos (2)'!J165+'6 pr._mokinio krepšelis (2)'!J38+'9 pr._įstaigų pajamos (2)'!J57+'[1]11 pr._apyvartinės lėšos'!J110</f>
        <v>0</v>
      </c>
      <c r="J56" s="316">
        <f>'4 pr._savarankiškos f-jos (2)'!K165+'6 pr._mokinio krepšelis (2)'!K38+'9 pr._įstaigų pajamos (2)'!K57+'[1]11 pr._apyvartinės lėšos'!K110</f>
        <v>0</v>
      </c>
      <c r="K56" s="10">
        <f>L56+N56</f>
        <v>182573</v>
      </c>
      <c r="L56" s="10">
        <f>D56+H56</f>
        <v>182573</v>
      </c>
      <c r="M56" s="10">
        <f>E56+I56</f>
        <v>103203</v>
      </c>
      <c r="N56" s="10">
        <f>F56+J56</f>
        <v>0</v>
      </c>
    </row>
    <row r="57" spans="1:14" ht="15" customHeight="1" x14ac:dyDescent="0.25">
      <c r="A57" s="7" t="s">
        <v>116</v>
      </c>
      <c r="B57" s="21" t="s">
        <v>177</v>
      </c>
      <c r="C57" s="317">
        <f>D57+F57</f>
        <v>184827</v>
      </c>
      <c r="D57" s="317">
        <f>'4 pr._savarankiškos f-jos (2)'!E166+'6 pr._mokinio krepšelis (2)'!E39+'9 pr._įstaigų pajamos (2)'!E58+'[1]11 pr._apyvartinės lėšos'!E112</f>
        <v>184827</v>
      </c>
      <c r="E57" s="317">
        <f>'4 pr._savarankiškos f-jos (2)'!F166+'6 pr._mokinio krepšelis (2)'!F39+'9 pr._įstaigų pajamos (2)'!F58+'[1]11 pr._apyvartinės lėšos'!F112</f>
        <v>121318</v>
      </c>
      <c r="F57" s="317">
        <f>'4 pr._savarankiškos f-jos (2)'!G166+'6 pr._mokinio krepšelis (2)'!G39+'9 pr._įstaigų pajamos (2)'!G58+'[1]11 pr._apyvartinės lėšos'!G112</f>
        <v>0</v>
      </c>
      <c r="G57" s="316">
        <f>'4 pr._savarankiškos f-jos (2)'!H166+'6 pr._mokinio krepšelis (2)'!H39+'9 pr._įstaigų pajamos (2)'!H58+'[1]11 pr._apyvartinės lėšos'!H112</f>
        <v>4100</v>
      </c>
      <c r="H57" s="316">
        <f>'4 pr._savarankiškos f-jos (2)'!I166+'6 pr._mokinio krepšelis (2)'!I39+'9 pr._įstaigų pajamos (2)'!I58+'[1]11 pr._apyvartinės lėšos'!I112</f>
        <v>4100</v>
      </c>
      <c r="I57" s="316">
        <f>'4 pr._savarankiškos f-jos (2)'!J166+'6 pr._mokinio krepšelis (2)'!J39+'9 pr._įstaigų pajamos (2)'!J58+'[1]11 pr._apyvartinės lėšos'!J112</f>
        <v>0</v>
      </c>
      <c r="J57" s="316">
        <f>'4 pr._savarankiškos f-jos (2)'!K166+'6 pr._mokinio krepšelis (2)'!K39+'9 pr._įstaigų pajamos (2)'!K58+'[1]11 pr._apyvartinės lėšos'!K112</f>
        <v>0</v>
      </c>
      <c r="K57" s="10">
        <f>L57+N57</f>
        <v>188927</v>
      </c>
      <c r="L57" s="10">
        <f>D57+H57</f>
        <v>188927</v>
      </c>
      <c r="M57" s="10">
        <f>E57+I57</f>
        <v>121318</v>
      </c>
      <c r="N57" s="10">
        <f>F57+J57</f>
        <v>0</v>
      </c>
    </row>
    <row r="58" spans="1:14" ht="15" customHeight="1" x14ac:dyDescent="0.25">
      <c r="A58" s="7" t="s">
        <v>117</v>
      </c>
      <c r="B58" s="21" t="s">
        <v>168</v>
      </c>
      <c r="C58" s="317">
        <f>D58+F58</f>
        <v>440267</v>
      </c>
      <c r="D58" s="317">
        <f>'4 pr._savarankiškos f-jos (2)'!E167+'6 pr._mokinio krepšelis (2)'!E40+'9 pr._įstaigų pajamos (2)'!E59+'[1]11 pr._apyvartinės lėšos'!E114</f>
        <v>440267</v>
      </c>
      <c r="E58" s="317">
        <f>'4 pr._savarankiškos f-jos (2)'!F167+'6 pr._mokinio krepšelis (2)'!F40+'9 pr._įstaigų pajamos (2)'!F59+'[1]11 pr._apyvartinės lėšos'!F114</f>
        <v>251683</v>
      </c>
      <c r="F58" s="317">
        <f>'4 pr._savarankiškos f-jos (2)'!G167+'6 pr._mokinio krepšelis (2)'!G40+'9 pr._įstaigų pajamos (2)'!G59+'[1]11 pr._apyvartinės lėšos'!G114</f>
        <v>0</v>
      </c>
      <c r="G58" s="316">
        <f>'4 pr._savarankiškos f-jos (2)'!H167+'6 pr._mokinio krepšelis (2)'!H40+'9 pr._įstaigų pajamos (2)'!H59+'[1]11 pr._apyvartinės lėšos'!H114</f>
        <v>10515</v>
      </c>
      <c r="H58" s="316">
        <f>'4 pr._savarankiškos f-jos (2)'!I167+'6 pr._mokinio krepšelis (2)'!I40+'9 pr._įstaigų pajamos (2)'!I59+'[1]11 pr._apyvartinės lėšos'!I114</f>
        <v>10515</v>
      </c>
      <c r="I58" s="316">
        <f>'4 pr._savarankiškos f-jos (2)'!J167+'6 pr._mokinio krepšelis (2)'!J40+'9 pr._įstaigų pajamos (2)'!J59+'[1]11 pr._apyvartinės lėšos'!J114</f>
        <v>0</v>
      </c>
      <c r="J58" s="316">
        <f>'4 pr._savarankiškos f-jos (2)'!K167+'6 pr._mokinio krepšelis (2)'!K40+'9 pr._įstaigų pajamos (2)'!K59+'[1]11 pr._apyvartinės lėšos'!K114</f>
        <v>0</v>
      </c>
      <c r="K58" s="10">
        <f>L58+N58</f>
        <v>450782</v>
      </c>
      <c r="L58" s="10">
        <f>D58+H58</f>
        <v>450782</v>
      </c>
      <c r="M58" s="10">
        <f>E58+I58</f>
        <v>251683</v>
      </c>
      <c r="N58" s="10">
        <f>F58+J58</f>
        <v>0</v>
      </c>
    </row>
    <row r="59" spans="1:14" ht="15" customHeight="1" x14ac:dyDescent="0.25">
      <c r="A59" s="7" t="s">
        <v>170</v>
      </c>
      <c r="B59" s="21" t="s">
        <v>36</v>
      </c>
      <c r="C59" s="317">
        <f>D59+F59</f>
        <v>257327</v>
      </c>
      <c r="D59" s="317">
        <f>'4 pr._savarankiškos f-jos (2)'!E168+'6 pr._mokinio krepšelis (2)'!E41+'9 pr._įstaigų pajamos (2)'!E60+'[1]11 pr._apyvartinės lėšos'!E116</f>
        <v>257327</v>
      </c>
      <c r="E59" s="317">
        <f>'4 pr._savarankiškos f-jos (2)'!F168+'6 pr._mokinio krepšelis (2)'!F41+'9 pr._įstaigų pajamos (2)'!F60+'[1]11 pr._apyvartinės lėšos'!F116</f>
        <v>147249</v>
      </c>
      <c r="F59" s="317">
        <f>'4 pr._savarankiškos f-jos (2)'!G168+'6 pr._mokinio krepšelis (2)'!G41+'9 pr._įstaigų pajamos (2)'!G60+'[1]11 pr._apyvartinės lėšos'!G116</f>
        <v>0</v>
      </c>
      <c r="G59" s="316">
        <f>'4 pr._savarankiškos f-jos (2)'!H168+'6 pr._mokinio krepšelis (2)'!H41+'9 pr._įstaigų pajamos (2)'!H60+'[1]11 pr._apyvartinės lėšos'!H116</f>
        <v>1226</v>
      </c>
      <c r="H59" s="316">
        <f>'4 pr._savarankiškos f-jos (2)'!I168+'6 pr._mokinio krepšelis (2)'!I41+'9 pr._įstaigų pajamos (2)'!I60+'[1]11 pr._apyvartinės lėšos'!I116</f>
        <v>1226</v>
      </c>
      <c r="I59" s="316">
        <f>'4 pr._savarankiškos f-jos (2)'!J168+'6 pr._mokinio krepšelis (2)'!J41+'9 pr._įstaigų pajamos (2)'!J60+'[1]11 pr._apyvartinės lėšos'!J116</f>
        <v>0</v>
      </c>
      <c r="J59" s="316">
        <f>'4 pr._savarankiškos f-jos (2)'!K168+'6 pr._mokinio krepšelis (2)'!K41+'9 pr._įstaigų pajamos (2)'!K60+'[1]11 pr._apyvartinės lėšos'!K116</f>
        <v>0</v>
      </c>
      <c r="K59" s="10">
        <f>L59+N59</f>
        <v>258553</v>
      </c>
      <c r="L59" s="10">
        <f>D59+H59</f>
        <v>258553</v>
      </c>
      <c r="M59" s="10">
        <f>E59+I59</f>
        <v>147249</v>
      </c>
      <c r="N59" s="10">
        <f>F59+J59</f>
        <v>0</v>
      </c>
    </row>
    <row r="60" spans="1:14" ht="15" customHeight="1" x14ac:dyDescent="0.25">
      <c r="A60" s="7" t="s">
        <v>171</v>
      </c>
      <c r="B60" s="21" t="s">
        <v>38</v>
      </c>
      <c r="C60" s="317">
        <f>D60+F60</f>
        <v>271121</v>
      </c>
      <c r="D60" s="317">
        <f>'4 pr._savarankiškos f-jos (2)'!E169+'6 pr._mokinio krepšelis (2)'!E42+'9 pr._įstaigų pajamos (2)'!E61+'[1]11 pr._apyvartinės lėšos'!E118</f>
        <v>271121</v>
      </c>
      <c r="E60" s="317">
        <f>'4 pr._savarankiškos f-jos (2)'!F169+'6 pr._mokinio krepšelis (2)'!F42+'9 pr._įstaigų pajamos (2)'!F61+'[1]11 pr._apyvartinės lėšos'!F118</f>
        <v>152959</v>
      </c>
      <c r="F60" s="317">
        <f>'4 pr._savarankiškos f-jos (2)'!G169+'6 pr._mokinio krepšelis (2)'!G42+'9 pr._įstaigų pajamos (2)'!G61+'[1]11 pr._apyvartinės lėšos'!G118</f>
        <v>0</v>
      </c>
      <c r="G60" s="316">
        <f>'4 pr._savarankiškos f-jos (2)'!H169+'6 pr._mokinio krepšelis (2)'!H42+'9 pr._įstaigų pajamos (2)'!H61+'[1]11 pr._apyvartinės lėšos'!H118</f>
        <v>7651</v>
      </c>
      <c r="H60" s="316">
        <f>'4 pr._savarankiškos f-jos (2)'!I169+'6 pr._mokinio krepšelis (2)'!I42+'9 pr._įstaigų pajamos (2)'!I61+'[1]11 pr._apyvartinės lėšos'!I118</f>
        <v>7651</v>
      </c>
      <c r="I60" s="316">
        <f>'4 pr._savarankiškos f-jos (2)'!J169+'6 pr._mokinio krepšelis (2)'!J42+'9 pr._įstaigų pajamos (2)'!J61+'[1]11 pr._apyvartinės lėšos'!J118</f>
        <v>0</v>
      </c>
      <c r="J60" s="316">
        <f>'4 pr._savarankiškos f-jos (2)'!K169+'6 pr._mokinio krepšelis (2)'!K42+'9 pr._įstaigų pajamos (2)'!K61+'[1]11 pr._apyvartinės lėšos'!K118</f>
        <v>0</v>
      </c>
      <c r="K60" s="10">
        <f>L60+N60</f>
        <v>278772</v>
      </c>
      <c r="L60" s="10">
        <f>D60+H60</f>
        <v>278772</v>
      </c>
      <c r="M60" s="10">
        <f>E60+I60</f>
        <v>152959</v>
      </c>
      <c r="N60" s="10">
        <f>F60+J60</f>
        <v>0</v>
      </c>
    </row>
    <row r="61" spans="1:14" ht="15" customHeight="1" x14ac:dyDescent="0.25">
      <c r="A61" s="7" t="s">
        <v>118</v>
      </c>
      <c r="B61" s="21" t="s">
        <v>40</v>
      </c>
      <c r="C61" s="317">
        <f>D61+F61</f>
        <v>502790</v>
      </c>
      <c r="D61" s="317">
        <f>'4 pr._savarankiškos f-jos (2)'!E170+'6 pr._mokinio krepšelis (2)'!E43+'9 pr._įstaigų pajamos (2)'!E62+'[1]11 pr._apyvartinės lėšos'!E120</f>
        <v>502790</v>
      </c>
      <c r="E61" s="317">
        <f>'4 pr._savarankiškos f-jos (2)'!F170+'6 pr._mokinio krepšelis (2)'!F43+'9 pr._įstaigų pajamos (2)'!F62+'[1]11 pr._apyvartinės lėšos'!F120</f>
        <v>281853</v>
      </c>
      <c r="F61" s="317">
        <f>'4 pr._savarankiškos f-jos (2)'!G170+'6 pr._mokinio krepšelis (2)'!G43+'9 pr._įstaigų pajamos (2)'!G62+'[1]11 pr._apyvartinės lėšos'!G120</f>
        <v>0</v>
      </c>
      <c r="G61" s="316">
        <f>'4 pr._savarankiškos f-jos (2)'!H170+'6 pr._mokinio krepšelis (2)'!H43+'9 pr._įstaigų pajamos (2)'!H62+'[1]11 pr._apyvartinės lėšos'!H120</f>
        <v>10084</v>
      </c>
      <c r="H61" s="316">
        <f>'4 pr._savarankiškos f-jos (2)'!I170+'6 pr._mokinio krepšelis (2)'!I43+'9 pr._įstaigų pajamos (2)'!I62+'[1]11 pr._apyvartinės lėšos'!I120</f>
        <v>10084</v>
      </c>
      <c r="I61" s="316">
        <f>'4 pr._savarankiškos f-jos (2)'!J170+'6 pr._mokinio krepšelis (2)'!J43+'9 pr._įstaigų pajamos (2)'!J62+'[1]11 pr._apyvartinės lėšos'!J120</f>
        <v>0</v>
      </c>
      <c r="J61" s="316">
        <f>'4 pr._savarankiškos f-jos (2)'!K170+'6 pr._mokinio krepšelis (2)'!K43+'9 pr._įstaigų pajamos (2)'!K62+'[1]11 pr._apyvartinės lėšos'!K120</f>
        <v>0</v>
      </c>
      <c r="K61" s="10">
        <f>L61+N61</f>
        <v>512874</v>
      </c>
      <c r="L61" s="10">
        <f>D61+H61</f>
        <v>512874</v>
      </c>
      <c r="M61" s="10">
        <f>E61+I61</f>
        <v>281853</v>
      </c>
      <c r="N61" s="10">
        <f>F61+J61</f>
        <v>0</v>
      </c>
    </row>
    <row r="62" spans="1:14" ht="15" customHeight="1" x14ac:dyDescent="0.25">
      <c r="A62" s="7" t="s">
        <v>172</v>
      </c>
      <c r="B62" s="21" t="s">
        <v>39</v>
      </c>
      <c r="C62" s="317">
        <f>D62+F62</f>
        <v>274714</v>
      </c>
      <c r="D62" s="317">
        <f>'4 pr._savarankiškos f-jos (2)'!E171+'6 pr._mokinio krepšelis (2)'!E44+'9 pr._įstaigų pajamos (2)'!E63+'[1]11 pr._apyvartinės lėšos'!E122</f>
        <v>273564</v>
      </c>
      <c r="E62" s="317">
        <f>'4 pr._savarankiškos f-jos (2)'!F171+'6 pr._mokinio krepšelis (2)'!F44+'9 pr._įstaigų pajamos (2)'!F63+'[1]11 pr._apyvartinės lėšos'!F122</f>
        <v>157241</v>
      </c>
      <c r="F62" s="317">
        <f>'4 pr._savarankiškos f-jos (2)'!G171+'6 pr._mokinio krepšelis (2)'!G44+'9 pr._įstaigų pajamos (2)'!G63+'[1]11 pr._apyvartinės lėšos'!G122</f>
        <v>1150</v>
      </c>
      <c r="G62" s="316">
        <f>'4 pr._savarankiškos f-jos (2)'!H171+'6 pr._mokinio krepšelis (2)'!H44+'9 pr._įstaigų pajamos (2)'!H63+'[1]11 pr._apyvartinės lėšos'!H122</f>
        <v>0</v>
      </c>
      <c r="H62" s="316">
        <f>'4 pr._savarankiškos f-jos (2)'!I171+'6 pr._mokinio krepšelis (2)'!I44+'9 pr._įstaigų pajamos (2)'!I63+'[1]11 pr._apyvartinės lėšos'!I122</f>
        <v>0</v>
      </c>
      <c r="I62" s="316">
        <f>'4 pr._savarankiškos f-jos (2)'!J171+'6 pr._mokinio krepšelis (2)'!J44+'9 pr._įstaigų pajamos (2)'!J63+'[1]11 pr._apyvartinės lėšos'!J122</f>
        <v>0</v>
      </c>
      <c r="J62" s="316">
        <f>'4 pr._savarankiškos f-jos (2)'!K171+'6 pr._mokinio krepšelis (2)'!K44+'9 pr._įstaigų pajamos (2)'!K63+'[1]11 pr._apyvartinės lėšos'!K122</f>
        <v>0</v>
      </c>
      <c r="K62" s="10">
        <f>L62+N62</f>
        <v>274714</v>
      </c>
      <c r="L62" s="10">
        <f>D62+H62</f>
        <v>273564</v>
      </c>
      <c r="M62" s="10">
        <f>E62+I62</f>
        <v>157241</v>
      </c>
      <c r="N62" s="10">
        <f>F62+J62</f>
        <v>1150</v>
      </c>
    </row>
    <row r="63" spans="1:14" ht="15" customHeight="1" x14ac:dyDescent="0.25">
      <c r="A63" s="7" t="s">
        <v>173</v>
      </c>
      <c r="B63" s="18" t="s">
        <v>37</v>
      </c>
      <c r="C63" s="317">
        <f>D63+F63</f>
        <v>416091</v>
      </c>
      <c r="D63" s="317">
        <f>'4 pr._savarankiškos f-jos (2)'!E172+'6 pr._mokinio krepšelis (2)'!E45+'9 pr._įstaigų pajamos (2)'!E64+'[1]10 pr._skolintos lėšos'!E33+'[1]11 pr._apyvartinės lėšos'!E124</f>
        <v>416091</v>
      </c>
      <c r="E63" s="317">
        <f>'4 pr._savarankiškos f-jos (2)'!F172+'6 pr._mokinio krepšelis (2)'!F45+'9 pr._įstaigų pajamos (2)'!F64+'[1]10 pr._skolintos lėšos'!F33+'[1]11 pr._apyvartinės lėšos'!F124</f>
        <v>232597</v>
      </c>
      <c r="F63" s="317">
        <f>'4 pr._savarankiškos f-jos (2)'!G172+'6 pr._mokinio krepšelis (2)'!G45+'9 pr._įstaigų pajamos (2)'!G64+'[1]10 pr._skolintos lėšos'!G33+'[1]11 pr._apyvartinės lėšos'!G124</f>
        <v>0</v>
      </c>
      <c r="G63" s="316">
        <f>'4 pr._savarankiškos f-jos (2)'!H172+'6 pr._mokinio krepšelis (2)'!H45+'9 pr._įstaigų pajamos (2)'!H64+'[1]10 pr._skolintos lėšos'!H33+'[1]11 pr._apyvartinės lėšos'!H124</f>
        <v>5441</v>
      </c>
      <c r="H63" s="316">
        <f>'4 pr._savarankiškos f-jos (2)'!I172+'6 pr._mokinio krepšelis (2)'!I45+'9 pr._įstaigų pajamos (2)'!I64+'[1]10 pr._skolintos lėšos'!I33+'[1]11 pr._apyvartinės lėšos'!I124</f>
        <v>5441</v>
      </c>
      <c r="I63" s="316">
        <f>'4 pr._savarankiškos f-jos (2)'!J172+'6 pr._mokinio krepšelis (2)'!J45+'9 pr._įstaigų pajamos (2)'!J64+'[1]10 pr._skolintos lėšos'!J33+'[1]11 pr._apyvartinės lėšos'!J124</f>
        <v>0</v>
      </c>
      <c r="J63" s="316">
        <f>'4 pr._savarankiškos f-jos (2)'!K172+'6 pr._mokinio krepšelis (2)'!K45+'9 pr._įstaigų pajamos (2)'!K64+'[1]10 pr._skolintos lėšos'!K33+'[1]11 pr._apyvartinės lėšos'!K124</f>
        <v>0</v>
      </c>
      <c r="K63" s="10">
        <f>L63+N63</f>
        <v>421532</v>
      </c>
      <c r="L63" s="10">
        <f>D63+H63</f>
        <v>421532</v>
      </c>
      <c r="M63" s="10">
        <f>E63+I63</f>
        <v>232597</v>
      </c>
      <c r="N63" s="10">
        <f>F63+J63</f>
        <v>0</v>
      </c>
    </row>
    <row r="64" spans="1:14" ht="15" customHeight="1" x14ac:dyDescent="0.25">
      <c r="A64" s="7" t="s">
        <v>119</v>
      </c>
      <c r="B64" s="25" t="s">
        <v>41</v>
      </c>
      <c r="C64" s="317">
        <f>D64+F64</f>
        <v>97610</v>
      </c>
      <c r="D64" s="317">
        <f>'4 pr._savarankiškos f-jos (2)'!E173+'6 pr._mokinio krepšelis (2)'!E46+'9 pr._įstaigų pajamos (2)'!E65+'[1]11 pr._apyvartinės lėšos'!E126</f>
        <v>97610</v>
      </c>
      <c r="E64" s="317">
        <f>'4 pr._savarankiškos f-jos (2)'!F173+'6 pr._mokinio krepšelis (2)'!F46+'9 pr._įstaigų pajamos (2)'!F65+'[1]11 pr._apyvartinės lėšos'!F126</f>
        <v>58645</v>
      </c>
      <c r="F64" s="317">
        <f>'4 pr._savarankiškos f-jos (2)'!G173+'6 pr._mokinio krepšelis (2)'!G46+'9 pr._įstaigų pajamos (2)'!G65+'[1]11 pr._apyvartinės lėšos'!G126</f>
        <v>0</v>
      </c>
      <c r="G64" s="316">
        <f>'4 pr._savarankiškos f-jos (2)'!H173+'6 pr._mokinio krepšelis (2)'!H46+'9 pr._įstaigų pajamos (2)'!H65+'[1]11 pr._apyvartinės lėšos'!H126</f>
        <v>0</v>
      </c>
      <c r="H64" s="316">
        <f>'4 pr._savarankiškos f-jos (2)'!I173+'6 pr._mokinio krepšelis (2)'!I46+'9 pr._įstaigų pajamos (2)'!I65+'[1]11 pr._apyvartinės lėšos'!I126</f>
        <v>0</v>
      </c>
      <c r="I64" s="316">
        <f>'4 pr._savarankiškos f-jos (2)'!J173+'6 pr._mokinio krepšelis (2)'!J46+'9 pr._įstaigų pajamos (2)'!J65+'[1]11 pr._apyvartinės lėšos'!J126</f>
        <v>0</v>
      </c>
      <c r="J64" s="316">
        <f>'4 pr._savarankiškos f-jos (2)'!K173+'6 pr._mokinio krepšelis (2)'!K46+'9 pr._įstaigų pajamos (2)'!K65+'[1]11 pr._apyvartinės lėšos'!K126</f>
        <v>0</v>
      </c>
      <c r="K64" s="10">
        <f>L64+N64</f>
        <v>97610</v>
      </c>
      <c r="L64" s="10">
        <f>D64+H64</f>
        <v>97610</v>
      </c>
      <c r="M64" s="10">
        <f>E64+I64</f>
        <v>58645</v>
      </c>
      <c r="N64" s="10">
        <f>F64+J64</f>
        <v>0</v>
      </c>
    </row>
    <row r="65" spans="1:14" ht="15" customHeight="1" x14ac:dyDescent="0.25">
      <c r="A65" s="7" t="s">
        <v>120</v>
      </c>
      <c r="B65" s="25" t="s">
        <v>42</v>
      </c>
      <c r="C65" s="317">
        <f>D65+F65</f>
        <v>141505</v>
      </c>
      <c r="D65" s="317">
        <f>'4 pr._savarankiškos f-jos (2)'!E174+'6 pr._mokinio krepšelis (2)'!E47+'9 pr._įstaigų pajamos (2)'!E66+'[1]11 pr._apyvartinės lėšos'!E128</f>
        <v>141505</v>
      </c>
      <c r="E65" s="317">
        <f>'4 pr._savarankiškos f-jos (2)'!F174+'6 pr._mokinio krepšelis (2)'!F47+'9 pr._įstaigų pajamos (2)'!F66+'[1]11 pr._apyvartinės lėšos'!F128</f>
        <v>84110</v>
      </c>
      <c r="F65" s="317">
        <f>'4 pr._savarankiškos f-jos (2)'!G174+'6 pr._mokinio krepšelis (2)'!G47+'9 pr._įstaigų pajamos (2)'!G66+'[1]11 pr._apyvartinės lėšos'!G128</f>
        <v>0</v>
      </c>
      <c r="G65" s="316">
        <f>'4 pr._savarankiškos f-jos (2)'!H174+'6 pr._mokinio krepšelis (2)'!H47+'9 pr._įstaigų pajamos (2)'!H66+'[1]11 pr._apyvartinės lėšos'!H128</f>
        <v>0</v>
      </c>
      <c r="H65" s="316">
        <f>'4 pr._savarankiškos f-jos (2)'!I174+'6 pr._mokinio krepšelis (2)'!I47+'9 pr._įstaigų pajamos (2)'!I66+'[1]11 pr._apyvartinės lėšos'!I128</f>
        <v>0</v>
      </c>
      <c r="I65" s="316">
        <f>'4 pr._savarankiškos f-jos (2)'!J174+'6 pr._mokinio krepšelis (2)'!J47+'9 pr._įstaigų pajamos (2)'!J66+'[1]11 pr._apyvartinės lėšos'!J128</f>
        <v>0</v>
      </c>
      <c r="J65" s="316">
        <f>'4 pr._savarankiškos f-jos (2)'!K174+'6 pr._mokinio krepšelis (2)'!K47+'9 pr._įstaigų pajamos (2)'!K66+'[1]11 pr._apyvartinės lėšos'!K128</f>
        <v>0</v>
      </c>
      <c r="K65" s="10">
        <f>L65+N65</f>
        <v>141505</v>
      </c>
      <c r="L65" s="10">
        <f>D65+H65</f>
        <v>141505</v>
      </c>
      <c r="M65" s="10">
        <f>E65+I65</f>
        <v>84110</v>
      </c>
      <c r="N65" s="10">
        <f>F65+J65</f>
        <v>0</v>
      </c>
    </row>
    <row r="66" spans="1:14" ht="15" customHeight="1" x14ac:dyDescent="0.25">
      <c r="A66" s="7" t="s">
        <v>121</v>
      </c>
      <c r="B66" s="18" t="s">
        <v>55</v>
      </c>
      <c r="C66" s="317">
        <f>D66+F66</f>
        <v>62295</v>
      </c>
      <c r="D66" s="317">
        <f>'4 pr._savarankiškos f-jos (2)'!E175+'6 pr._mokinio krepšelis (2)'!E48+'9 pr._įstaigų pajamos (2)'!E67+'[1]11 pr._apyvartinės lėšos'!E130</f>
        <v>62295</v>
      </c>
      <c r="E66" s="317">
        <f>'4 pr._savarankiškos f-jos (2)'!F175+'6 pr._mokinio krepšelis (2)'!F48+'9 pr._įstaigų pajamos (2)'!F67+'[1]11 pr._apyvartinės lėšos'!F130</f>
        <v>46985</v>
      </c>
      <c r="F66" s="317">
        <f>'4 pr._savarankiškos f-jos (2)'!G175+'6 pr._mokinio krepšelis (2)'!G48+'9 pr._įstaigų pajamos (2)'!G67+'[1]11 pr._apyvartinės lėšos'!G130</f>
        <v>0</v>
      </c>
      <c r="G66" s="316">
        <f>'4 pr._savarankiškos f-jos (2)'!H175+'6 pr._mokinio krepšelis (2)'!H48+'9 pr._įstaigų pajamos (2)'!H67+'[1]11 pr._apyvartinės lėšos'!H130</f>
        <v>0</v>
      </c>
      <c r="H66" s="316">
        <f>'4 pr._savarankiškos f-jos (2)'!I175+'6 pr._mokinio krepšelis (2)'!I48+'9 pr._įstaigų pajamos (2)'!I67+'[1]11 pr._apyvartinės lėšos'!I130</f>
        <v>0</v>
      </c>
      <c r="I66" s="316">
        <f>'4 pr._savarankiškos f-jos (2)'!J175+'6 pr._mokinio krepšelis (2)'!J48+'9 pr._įstaigų pajamos (2)'!J67+'[1]11 pr._apyvartinės lėšos'!J130</f>
        <v>0</v>
      </c>
      <c r="J66" s="316">
        <f>'4 pr._savarankiškos f-jos (2)'!K175+'6 pr._mokinio krepšelis (2)'!K48+'9 pr._įstaigų pajamos (2)'!K67+'[1]11 pr._apyvartinės lėšos'!K130</f>
        <v>0</v>
      </c>
      <c r="K66" s="10">
        <f>L66+N66</f>
        <v>62295</v>
      </c>
      <c r="L66" s="10">
        <f>D66+H66</f>
        <v>62295</v>
      </c>
      <c r="M66" s="10">
        <f>E66+I66</f>
        <v>46985</v>
      </c>
      <c r="N66" s="10">
        <f>F66+J66</f>
        <v>0</v>
      </c>
    </row>
    <row r="67" spans="1:14" ht="15" customHeight="1" x14ac:dyDescent="0.25">
      <c r="A67" s="7" t="s">
        <v>122</v>
      </c>
      <c r="B67" s="18" t="s">
        <v>54</v>
      </c>
      <c r="C67" s="317">
        <f>D67+F67</f>
        <v>545654</v>
      </c>
      <c r="D67" s="317">
        <f>'4 pr._savarankiškos f-jos (2)'!E176+'6 pr._mokinio krepšelis (2)'!E49+'9 pr._įstaigų pajamos (2)'!E68+'[1]11 pr._apyvartinės lėšos'!E132</f>
        <v>545654</v>
      </c>
      <c r="E67" s="317">
        <f>'4 pr._savarankiškos f-jos (2)'!F176+'6 pr._mokinio krepšelis (2)'!F49+'9 pr._įstaigų pajamos (2)'!F68+'[1]11 pr._apyvartinės lėšos'!F132</f>
        <v>403380</v>
      </c>
      <c r="F67" s="317">
        <f>'4 pr._savarankiškos f-jos (2)'!G176+'6 pr._mokinio krepšelis (2)'!G49+'9 pr._įstaigų pajamos (2)'!G68+'[1]11 pr._apyvartinės lėšos'!G132</f>
        <v>0</v>
      </c>
      <c r="G67" s="316">
        <f>'4 pr._savarankiškos f-jos (2)'!H176+'6 pr._mokinio krepšelis (2)'!H49+'9 pr._įstaigų pajamos (2)'!H68+'[1]11 pr._apyvartinės lėšos'!H132</f>
        <v>0</v>
      </c>
      <c r="H67" s="316">
        <f>'4 pr._savarankiškos f-jos (2)'!I176+'6 pr._mokinio krepšelis (2)'!I49+'9 pr._įstaigų pajamos (2)'!I68+'[1]11 pr._apyvartinės lėšos'!I132</f>
        <v>0</v>
      </c>
      <c r="I67" s="316">
        <f>'4 pr._savarankiškos f-jos (2)'!J176+'6 pr._mokinio krepšelis (2)'!J49+'9 pr._įstaigų pajamos (2)'!J68+'[1]11 pr._apyvartinės lėšos'!J132</f>
        <v>0</v>
      </c>
      <c r="J67" s="316">
        <f>'4 pr._savarankiškos f-jos (2)'!K176+'6 pr._mokinio krepšelis (2)'!K49+'9 pr._įstaigų pajamos (2)'!K68+'[1]11 pr._apyvartinės lėšos'!K132</f>
        <v>0</v>
      </c>
      <c r="K67" s="10">
        <f>L67+N67</f>
        <v>545654</v>
      </c>
      <c r="L67" s="10">
        <f>D67+H67</f>
        <v>545654</v>
      </c>
      <c r="M67" s="10">
        <f>E67+I67</f>
        <v>403380</v>
      </c>
      <c r="N67" s="10">
        <f>F67+J67</f>
        <v>0</v>
      </c>
    </row>
    <row r="68" spans="1:14" ht="15" customHeight="1" x14ac:dyDescent="0.25">
      <c r="A68" s="7" t="s">
        <v>123</v>
      </c>
      <c r="B68" s="18" t="s">
        <v>73</v>
      </c>
      <c r="C68" s="317">
        <f>D68+F68</f>
        <v>66446</v>
      </c>
      <c r="D68" s="317">
        <f>'4 pr._savarankiškos f-jos (2)'!E177+'6 pr._mokinio krepšelis (2)'!E50+'9 pr._įstaigų pajamos (2)'!E69+'[1]11 pr._apyvartinės lėšos'!E134</f>
        <v>66446</v>
      </c>
      <c r="E68" s="317">
        <f>'4 pr._savarankiškos f-jos (2)'!F177+'6 pr._mokinio krepšelis (2)'!F50+'9 pr._įstaigų pajamos (2)'!F69+'[1]11 pr._apyvartinės lėšos'!F134</f>
        <v>45662</v>
      </c>
      <c r="F68" s="317">
        <f>'4 pr._savarankiškos f-jos (2)'!G177+'6 pr._mokinio krepšelis (2)'!G50+'9 pr._įstaigų pajamos (2)'!G69+'[1]11 pr._apyvartinės lėšos'!G134</f>
        <v>0</v>
      </c>
      <c r="G68" s="316">
        <f>'4 pr._savarankiškos f-jos (2)'!H177+'6 pr._mokinio krepšelis (2)'!H50+'9 pr._įstaigų pajamos (2)'!H69+'[1]11 pr._apyvartinės lėšos'!H134</f>
        <v>0</v>
      </c>
      <c r="H68" s="316">
        <f>'4 pr._savarankiškos f-jos (2)'!I177+'6 pr._mokinio krepšelis (2)'!I50+'9 pr._įstaigų pajamos (2)'!I69+'[1]11 pr._apyvartinės lėšos'!I134</f>
        <v>0</v>
      </c>
      <c r="I68" s="316">
        <f>'4 pr._savarankiškos f-jos (2)'!J177+'6 pr._mokinio krepšelis (2)'!J50+'9 pr._įstaigų pajamos (2)'!J69+'[1]11 pr._apyvartinės lėšos'!J134</f>
        <v>0</v>
      </c>
      <c r="J68" s="316">
        <f>'4 pr._savarankiškos f-jos (2)'!K177+'6 pr._mokinio krepšelis (2)'!K50+'9 pr._įstaigų pajamos (2)'!K69+'[1]11 pr._apyvartinės lėšos'!K134</f>
        <v>0</v>
      </c>
      <c r="K68" s="10">
        <f>L68+N68</f>
        <v>66446</v>
      </c>
      <c r="L68" s="10">
        <f>D68+H68</f>
        <v>66446</v>
      </c>
      <c r="M68" s="10">
        <f>E68+I68</f>
        <v>45662</v>
      </c>
      <c r="N68" s="10">
        <f>F68+J68</f>
        <v>0</v>
      </c>
    </row>
    <row r="69" spans="1:14" ht="15" customHeight="1" x14ac:dyDescent="0.25">
      <c r="A69" s="7" t="s">
        <v>183</v>
      </c>
      <c r="B69" s="18" t="s">
        <v>56</v>
      </c>
      <c r="C69" s="317">
        <f>D69+F69</f>
        <v>148316</v>
      </c>
      <c r="D69" s="317">
        <f>'4 pr._savarankiškos f-jos (2)'!E178+'6 pr._mokinio krepšelis (2)'!E51+'9 pr._įstaigų pajamos (2)'!E70+'[1]10 pr._skolintos lėšos'!E34+'[1]11 pr._apyvartinės lėšos'!E136</f>
        <v>148316</v>
      </c>
      <c r="E69" s="317">
        <f>'4 pr._savarankiškos f-jos (2)'!F178+'6 pr._mokinio krepšelis (2)'!F51+'9 pr._įstaigų pajamos (2)'!F70+'[1]10 pr._skolintos lėšos'!F34+'[1]11 pr._apyvartinės lėšos'!F136</f>
        <v>85978</v>
      </c>
      <c r="F69" s="317">
        <f>'4 pr._savarankiškos f-jos (2)'!G178+'6 pr._mokinio krepšelis (2)'!G51+'9 pr._įstaigų pajamos (2)'!G70+'[1]10 pr._skolintos lėšos'!G34+'[1]11 pr._apyvartinės lėšos'!G136</f>
        <v>0</v>
      </c>
      <c r="G69" s="316">
        <f>'4 pr._savarankiškos f-jos (2)'!H178+'6 pr._mokinio krepšelis (2)'!H51+'9 pr._įstaigų pajamos (2)'!H70+'[1]10 pr._skolintos lėšos'!H34+'[1]11 pr._apyvartinės lėšos'!H136</f>
        <v>0</v>
      </c>
      <c r="H69" s="316">
        <f>'4 pr._savarankiškos f-jos (2)'!I178+'6 pr._mokinio krepšelis (2)'!I51+'9 pr._įstaigų pajamos (2)'!I70+'[1]10 pr._skolintos lėšos'!I34+'[1]11 pr._apyvartinės lėšos'!I136</f>
        <v>0</v>
      </c>
      <c r="I69" s="316">
        <f>'4 pr._savarankiškos f-jos (2)'!J178+'6 pr._mokinio krepšelis (2)'!J51+'9 pr._įstaigų pajamos (2)'!J70+'[1]10 pr._skolintos lėšos'!J34+'[1]11 pr._apyvartinės lėšos'!J136</f>
        <v>0</v>
      </c>
      <c r="J69" s="316">
        <f>'4 pr._savarankiškos f-jos (2)'!K178+'6 pr._mokinio krepšelis (2)'!K51+'9 pr._įstaigų pajamos (2)'!K70+'[1]10 pr._skolintos lėšos'!K34+'[1]11 pr._apyvartinės lėšos'!K136</f>
        <v>0</v>
      </c>
      <c r="K69" s="10">
        <f>L69+N69</f>
        <v>148316</v>
      </c>
      <c r="L69" s="10">
        <f>D69+H69</f>
        <v>148316</v>
      </c>
      <c r="M69" s="10">
        <f>E69+I69</f>
        <v>85978</v>
      </c>
      <c r="N69" s="10">
        <f>F69+J69</f>
        <v>0</v>
      </c>
    </row>
    <row r="70" spans="1:14" ht="15" customHeight="1" x14ac:dyDescent="0.25">
      <c r="A70" s="7" t="s">
        <v>124</v>
      </c>
      <c r="B70" s="18" t="s">
        <v>185</v>
      </c>
      <c r="C70" s="317">
        <f>D70+F70</f>
        <v>606450</v>
      </c>
      <c r="D70" s="317">
        <f>'4 pr._savarankiškos f-jos (2)'!E179+'4 pr._savarankiškos f-jos (2)'!E211+'6 pr._mokinio krepšelis (2)'!E52+'7 pr._kita dotacija (2)'!E45+'9 pr._įstaigų pajamos (2)'!E71+'9 pr._įstaigų pajamos (2)'!E93+'[1]11 pr._apyvartinės lėšos'!E138+'[1]11 pr._apyvartinės lėšos'!E190</f>
        <v>606450</v>
      </c>
      <c r="E70" s="317">
        <f>'4 pr._savarankiškos f-jos (2)'!F179+'4 pr._savarankiškos f-jos (2)'!F211+'6 pr._mokinio krepšelis (2)'!F52+'7 pr._kita dotacija (2)'!F45+'9 pr._įstaigų pajamos (2)'!F71+'9 pr._įstaigų pajamos (2)'!F93+'[1]11 pr._apyvartinės lėšos'!F138+'[1]11 pr._apyvartinės lėšos'!F190</f>
        <v>397645</v>
      </c>
      <c r="F70" s="317">
        <f>'4 pr._savarankiškos f-jos (2)'!G179+'4 pr._savarankiškos f-jos (2)'!G211+'6 pr._mokinio krepšelis (2)'!G52+'7 pr._kita dotacija (2)'!G45+'9 pr._įstaigų pajamos (2)'!G71+'9 pr._įstaigų pajamos (2)'!G93+'[1]11 pr._apyvartinės lėšos'!G138+'[1]11 pr._apyvartinės lėšos'!G190</f>
        <v>0</v>
      </c>
      <c r="G70" s="316">
        <f>'4 pr._savarankiškos f-jos (2)'!H179+'4 pr._savarankiškos f-jos (2)'!H211+'6 pr._mokinio krepšelis (2)'!H52+'7 pr._kita dotacija (2)'!H45+'9 pr._įstaigų pajamos (2)'!H71+'9 pr._įstaigų pajamos (2)'!H93+'[1]11 pr._apyvartinės lėšos'!H138+'[1]11 pr._apyvartinės lėšos'!H190</f>
        <v>15211</v>
      </c>
      <c r="H70" s="316">
        <f>'4 pr._savarankiškos f-jos (2)'!I179+'4 pr._savarankiškos f-jos (2)'!I211+'6 pr._mokinio krepšelis (2)'!I52+'7 pr._kita dotacija (2)'!I45+'9 pr._įstaigų pajamos (2)'!I71+'9 pr._įstaigų pajamos (2)'!I93+'[1]11 pr._apyvartinės lėšos'!I138+'[1]11 pr._apyvartinės lėšos'!I190</f>
        <v>15211</v>
      </c>
      <c r="I70" s="316">
        <f>'4 pr._savarankiškos f-jos (2)'!J179+'4 pr._savarankiškos f-jos (2)'!J211+'6 pr._mokinio krepšelis (2)'!J52+'7 pr._kita dotacija (2)'!J45+'9 pr._įstaigų pajamos (2)'!J71+'9 pr._įstaigų pajamos (2)'!J93+'[1]11 pr._apyvartinės lėšos'!J138+'[1]11 pr._apyvartinės lėšos'!J190</f>
        <v>0</v>
      </c>
      <c r="J70" s="316">
        <f>'4 pr._savarankiškos f-jos (2)'!K179+'4 pr._savarankiškos f-jos (2)'!K211+'6 pr._mokinio krepšelis (2)'!K52+'7 pr._kita dotacija (2)'!K45+'9 pr._įstaigų pajamos (2)'!K71+'9 pr._įstaigų pajamos (2)'!K93+'[1]11 pr._apyvartinės lėšos'!K138+'[1]11 pr._apyvartinės lėšos'!K190</f>
        <v>0</v>
      </c>
      <c r="K70" s="10">
        <f>L70+N70</f>
        <v>621661</v>
      </c>
      <c r="L70" s="10">
        <f>D70+H70</f>
        <v>621661</v>
      </c>
      <c r="M70" s="10">
        <f>E70+I70</f>
        <v>397645</v>
      </c>
      <c r="N70" s="10">
        <f>F70+J70</f>
        <v>0</v>
      </c>
    </row>
    <row r="71" spans="1:14" s="26" customFormat="1" ht="15" customHeight="1" x14ac:dyDescent="0.25">
      <c r="A71" s="7" t="s">
        <v>125</v>
      </c>
      <c r="B71" s="18" t="s">
        <v>186</v>
      </c>
      <c r="C71" s="317">
        <f>D71+F71</f>
        <v>426481</v>
      </c>
      <c r="D71" s="317">
        <f>'4 pr._savarankiškos f-jos (2)'!E180+'6 pr._mokinio krepšelis (2)'!E53+'7 pr._kita dotacija (2)'!E47+'9 pr._įstaigų pajamos (2)'!E72</f>
        <v>426481</v>
      </c>
      <c r="E71" s="317">
        <f>'4 pr._savarankiškos f-jos (2)'!F180+'6 pr._mokinio krepšelis (2)'!F53+'7 pr._kita dotacija (2)'!F47+'9 pr._įstaigų pajamos (2)'!F72</f>
        <v>276263</v>
      </c>
      <c r="F71" s="317">
        <f>'4 pr._savarankiškos f-jos (2)'!G180+'6 pr._mokinio krepšelis (2)'!G53+'7 pr._kita dotacija (2)'!G47+'9 pr._įstaigų pajamos (2)'!G72</f>
        <v>0</v>
      </c>
      <c r="G71" s="316">
        <f>'4 pr._savarankiškos f-jos (2)'!H180+'6 pr._mokinio krepšelis (2)'!H53+'7 pr._kita dotacija (2)'!H47+'9 pr._įstaigų pajamos (2)'!H72</f>
        <v>0</v>
      </c>
      <c r="H71" s="316">
        <f>'4 pr._savarankiškos f-jos (2)'!I180+'6 pr._mokinio krepšelis (2)'!I53+'7 pr._kita dotacija (2)'!I47+'9 pr._įstaigų pajamos (2)'!I72</f>
        <v>0</v>
      </c>
      <c r="I71" s="316">
        <f>'4 pr._savarankiškos f-jos (2)'!J180+'6 pr._mokinio krepšelis (2)'!J53+'7 pr._kita dotacija (2)'!J47+'9 pr._įstaigų pajamos (2)'!J72</f>
        <v>0</v>
      </c>
      <c r="J71" s="316">
        <f>'4 pr._savarankiškos f-jos (2)'!K180+'6 pr._mokinio krepšelis (2)'!K53+'7 pr._kita dotacija (2)'!K47+'9 pr._įstaigų pajamos (2)'!K72</f>
        <v>0</v>
      </c>
      <c r="K71" s="10">
        <f>L71+N71</f>
        <v>426481</v>
      </c>
      <c r="L71" s="10">
        <f>D71+H71</f>
        <v>426481</v>
      </c>
      <c r="M71" s="10">
        <f>E71+I71</f>
        <v>276263</v>
      </c>
      <c r="N71" s="10">
        <f>F71+J71</f>
        <v>0</v>
      </c>
    </row>
    <row r="72" spans="1:14" ht="15" customHeight="1" x14ac:dyDescent="0.25">
      <c r="A72" s="11" t="s">
        <v>126</v>
      </c>
      <c r="B72" s="21" t="s">
        <v>27</v>
      </c>
      <c r="C72" s="317">
        <f>D72+F72</f>
        <v>199206</v>
      </c>
      <c r="D72" s="317">
        <f>'4 pr._savarankiškos f-jos (2)'!E193+'9 pr._įstaigų pajamos (2)'!E79+'[1]11 pr._apyvartinės lėšos'!E159</f>
        <v>198482</v>
      </c>
      <c r="E72" s="317">
        <f>'4 pr._savarankiškos f-jos (2)'!F193+'9 pr._įstaigų pajamos (2)'!F79+'[1]11 pr._apyvartinės lėšos'!F159</f>
        <v>121428</v>
      </c>
      <c r="F72" s="317">
        <f>'4 pr._savarankiškos f-jos (2)'!G193+'9 pr._įstaigų pajamos (2)'!G79+'[1]11 pr._apyvartinės lėšos'!G159</f>
        <v>724</v>
      </c>
      <c r="G72" s="316">
        <f>'4 pr._savarankiškos f-jos (2)'!H193+'9 pr._įstaigų pajamos (2)'!H79+'[1]11 pr._apyvartinės lėšos'!H159</f>
        <v>0</v>
      </c>
      <c r="H72" s="316">
        <f>'4 pr._savarankiškos f-jos (2)'!I193+'9 pr._įstaigų pajamos (2)'!I79+'[1]11 pr._apyvartinės lėšos'!I159</f>
        <v>0</v>
      </c>
      <c r="I72" s="316">
        <f>'4 pr._savarankiškos f-jos (2)'!J193+'9 pr._įstaigų pajamos (2)'!J79+'[1]11 pr._apyvartinės lėšos'!J159</f>
        <v>0</v>
      </c>
      <c r="J72" s="316">
        <f>'4 pr._savarankiškos f-jos (2)'!K193+'9 pr._įstaigų pajamos (2)'!K79+'[1]11 pr._apyvartinės lėšos'!K159</f>
        <v>0</v>
      </c>
      <c r="K72" s="10">
        <f>L72+N72</f>
        <v>199206</v>
      </c>
      <c r="L72" s="10">
        <f>D72+H72</f>
        <v>198482</v>
      </c>
      <c r="M72" s="10">
        <f>E72+I72</f>
        <v>121428</v>
      </c>
      <c r="N72" s="10">
        <f>F72+J72</f>
        <v>724</v>
      </c>
    </row>
    <row r="73" spans="1:14" ht="15" customHeight="1" x14ac:dyDescent="0.25">
      <c r="A73" s="31" t="s">
        <v>127</v>
      </c>
      <c r="B73" s="21" t="s">
        <v>178</v>
      </c>
      <c r="C73" s="317">
        <f>D73+F73</f>
        <v>14906</v>
      </c>
      <c r="D73" s="317">
        <f>'4 pr._savarankiškos f-jos (2)'!E194+'[1]11 pr._apyvartinės lėšos'!E161</f>
        <v>14906</v>
      </c>
      <c r="E73" s="317">
        <f>'4 pr._savarankiškos f-jos (2)'!F194+'[1]11 pr._apyvartinės lėšos'!F161</f>
        <v>11175</v>
      </c>
      <c r="F73" s="317">
        <f>'4 pr._savarankiškos f-jos (2)'!G194+'[1]11 pr._apyvartinės lėšos'!G161</f>
        <v>0</v>
      </c>
      <c r="G73" s="316">
        <f>'4 pr._savarankiškos f-jos (2)'!H194+'[1]11 pr._apyvartinės lėšos'!H161</f>
        <v>0</v>
      </c>
      <c r="H73" s="316">
        <f>'4 pr._savarankiškos f-jos (2)'!I194+'[1]11 pr._apyvartinės lėšos'!I161</f>
        <v>0</v>
      </c>
      <c r="I73" s="316">
        <f>'4 pr._savarankiškos f-jos (2)'!J194+'[1]11 pr._apyvartinės lėšos'!J161</f>
        <v>0</v>
      </c>
      <c r="J73" s="316">
        <f>'4 pr._savarankiškos f-jos (2)'!K194+'[1]11 pr._apyvartinės lėšos'!K161</f>
        <v>0</v>
      </c>
      <c r="K73" s="10">
        <f>L73+N73</f>
        <v>14906</v>
      </c>
      <c r="L73" s="10">
        <f>D73+H73</f>
        <v>14906</v>
      </c>
      <c r="M73" s="10">
        <f>E73+I73</f>
        <v>11175</v>
      </c>
      <c r="N73" s="10">
        <f>F73+J73</f>
        <v>0</v>
      </c>
    </row>
    <row r="74" spans="1:14" ht="15" customHeight="1" x14ac:dyDescent="0.25">
      <c r="A74" s="27" t="s">
        <v>128</v>
      </c>
      <c r="B74" s="21" t="s">
        <v>64</v>
      </c>
      <c r="C74" s="317">
        <f>D74+F74</f>
        <v>54133</v>
      </c>
      <c r="D74" s="317">
        <f>'4 pr._savarankiškos f-jos (2)'!E195+'9 pr._įstaigų pajamos (2)'!E80+'[1]11 pr._apyvartinės lėšos'!E163</f>
        <v>54133</v>
      </c>
      <c r="E74" s="317">
        <f>'4 pr._savarankiškos f-jos (2)'!F195+'9 pr._įstaigų pajamos (2)'!F80+'[1]11 pr._apyvartinės lėšos'!F163</f>
        <v>36719</v>
      </c>
      <c r="F74" s="317">
        <f>'4 pr._savarankiškos f-jos (2)'!G195+'9 pr._įstaigų pajamos (2)'!G80+'[1]11 pr._apyvartinės lėšos'!G163</f>
        <v>0</v>
      </c>
      <c r="G74" s="316">
        <f>'4 pr._savarankiškos f-jos (2)'!H195+'9 pr._įstaigų pajamos (2)'!H80+'[1]11 pr._apyvartinės lėšos'!H163</f>
        <v>515</v>
      </c>
      <c r="H74" s="316">
        <f>'4 pr._savarankiškos f-jos (2)'!I195+'9 pr._įstaigų pajamos (2)'!I80+'[1]11 pr._apyvartinės lėšos'!I163</f>
        <v>515</v>
      </c>
      <c r="I74" s="316">
        <f>'4 pr._savarankiškos f-jos (2)'!J195+'9 pr._įstaigų pajamos (2)'!J80+'[1]11 pr._apyvartinės lėšos'!J163</f>
        <v>0</v>
      </c>
      <c r="J74" s="316">
        <f>'4 pr._savarankiškos f-jos (2)'!K195+'9 pr._įstaigų pajamos (2)'!K80+'[1]11 pr._apyvartinės lėšos'!K163</f>
        <v>0</v>
      </c>
      <c r="K74" s="10">
        <f>L74+N74</f>
        <v>54648</v>
      </c>
      <c r="L74" s="10">
        <f>D74+H74</f>
        <v>54648</v>
      </c>
      <c r="M74" s="10">
        <f>E74+I74</f>
        <v>36719</v>
      </c>
      <c r="N74" s="10">
        <f>F74+J74</f>
        <v>0</v>
      </c>
    </row>
    <row r="75" spans="1:14" ht="15" customHeight="1" x14ac:dyDescent="0.25">
      <c r="A75" s="27" t="s">
        <v>179</v>
      </c>
      <c r="B75" s="21" t="s">
        <v>65</v>
      </c>
      <c r="C75" s="317">
        <f>D75+F75</f>
        <v>42747</v>
      </c>
      <c r="D75" s="317">
        <f>'4 pr._savarankiškos f-jos (2)'!E196+'9 pr._įstaigų pajamos (2)'!E81+'[1]11 pr._apyvartinės lėšos'!E165</f>
        <v>42747</v>
      </c>
      <c r="E75" s="317">
        <f>'4 pr._savarankiškos f-jos (2)'!F196+'9 pr._įstaigų pajamos (2)'!F81+'[1]11 pr._apyvartinės lėšos'!F165</f>
        <v>26269</v>
      </c>
      <c r="F75" s="317">
        <f>'4 pr._savarankiškos f-jos (2)'!G196+'9 pr._įstaigų pajamos (2)'!G81+'[1]11 pr._apyvartinės lėšos'!G165</f>
        <v>0</v>
      </c>
      <c r="G75" s="316">
        <f>'4 pr._savarankiškos f-jos (2)'!H196+'9 pr._įstaigų pajamos (2)'!H81+'[1]11 pr._apyvartinės lėšos'!H165</f>
        <v>420</v>
      </c>
      <c r="H75" s="316">
        <f>'4 pr._savarankiškos f-jos (2)'!I196+'9 pr._įstaigų pajamos (2)'!I81+'[1]11 pr._apyvartinės lėšos'!I165</f>
        <v>420</v>
      </c>
      <c r="I75" s="316">
        <f>'4 pr._savarankiškos f-jos (2)'!J196+'9 pr._įstaigų pajamos (2)'!J81+'[1]11 pr._apyvartinės lėšos'!J165</f>
        <v>0</v>
      </c>
      <c r="J75" s="316">
        <f>'4 pr._savarankiškos f-jos (2)'!K196+'9 pr._įstaigų pajamos (2)'!K81+'[1]11 pr._apyvartinės lėšos'!K165</f>
        <v>0</v>
      </c>
      <c r="K75" s="10">
        <f>L75+N75</f>
        <v>43167</v>
      </c>
      <c r="L75" s="10">
        <f>D75+H75</f>
        <v>43167</v>
      </c>
      <c r="M75" s="10">
        <f>E75+I75</f>
        <v>26269</v>
      </c>
      <c r="N75" s="10">
        <f>F75+J75</f>
        <v>0</v>
      </c>
    </row>
    <row r="76" spans="1:14" ht="15" customHeight="1" x14ac:dyDescent="0.25">
      <c r="A76" s="27" t="s">
        <v>129</v>
      </c>
      <c r="B76" s="21" t="s">
        <v>28</v>
      </c>
      <c r="C76" s="317">
        <f>D76+F76</f>
        <v>26746</v>
      </c>
      <c r="D76" s="317">
        <f>'4 pr._savarankiškos f-jos (2)'!E197+'9 pr._įstaigų pajamos (2)'!E82+'[1]11 pr._apyvartinės lėšos'!E167</f>
        <v>26746</v>
      </c>
      <c r="E76" s="317">
        <f>'4 pr._savarankiškos f-jos (2)'!F197+'9 pr._įstaigų pajamos (2)'!F82+'[1]11 pr._apyvartinės lėšos'!F167</f>
        <v>18754</v>
      </c>
      <c r="F76" s="317">
        <f>'4 pr._savarankiškos f-jos (2)'!G197+'9 pr._įstaigų pajamos (2)'!G82+'[1]11 pr._apyvartinės lėšos'!G167</f>
        <v>0</v>
      </c>
      <c r="G76" s="316">
        <f>'4 pr._savarankiškos f-jos (2)'!H197+'9 pr._įstaigų pajamos (2)'!H82+'[1]11 pr._apyvartinės lėšos'!H167</f>
        <v>0</v>
      </c>
      <c r="H76" s="316">
        <f>'4 pr._savarankiškos f-jos (2)'!I197+'9 pr._įstaigų pajamos (2)'!I82+'[1]11 pr._apyvartinės lėšos'!I167</f>
        <v>0</v>
      </c>
      <c r="I76" s="316">
        <f>'4 pr._savarankiškos f-jos (2)'!J197+'9 pr._įstaigų pajamos (2)'!J82+'[1]11 pr._apyvartinės lėšos'!J167</f>
        <v>0</v>
      </c>
      <c r="J76" s="316">
        <f>'4 pr._savarankiškos f-jos (2)'!K197+'9 pr._įstaigų pajamos (2)'!K82+'[1]11 pr._apyvartinės lėšos'!K167</f>
        <v>0</v>
      </c>
      <c r="K76" s="10">
        <f>L76+N76</f>
        <v>26746</v>
      </c>
      <c r="L76" s="10">
        <f>D76+H76</f>
        <v>26746</v>
      </c>
      <c r="M76" s="10">
        <f>E76+I76</f>
        <v>18754</v>
      </c>
      <c r="N76" s="10">
        <f>F76+J76</f>
        <v>0</v>
      </c>
    </row>
    <row r="77" spans="1:14" ht="15" customHeight="1" x14ac:dyDescent="0.25">
      <c r="A77" s="27" t="s">
        <v>130</v>
      </c>
      <c r="B77" s="21" t="s">
        <v>29</v>
      </c>
      <c r="C77" s="317">
        <f>D77+F77</f>
        <v>64336</v>
      </c>
      <c r="D77" s="317">
        <f>'4 pr._savarankiškos f-jos (2)'!E198+'9 pr._įstaigų pajamos (2)'!E83+'[1]11 pr._apyvartinės lėšos'!E169</f>
        <v>64336</v>
      </c>
      <c r="E77" s="317">
        <f>'4 pr._savarankiškos f-jos (2)'!F198+'9 pr._įstaigų pajamos (2)'!F83+'[1]11 pr._apyvartinės lėšos'!F169</f>
        <v>43678</v>
      </c>
      <c r="F77" s="317">
        <f>'4 pr._savarankiškos f-jos (2)'!G198+'9 pr._įstaigų pajamos (2)'!G83+'[1]11 pr._apyvartinės lėšos'!G169</f>
        <v>0</v>
      </c>
      <c r="G77" s="316">
        <f>'4 pr._savarankiškos f-jos (2)'!H198+'9 pr._įstaigų pajamos (2)'!H83+'[1]11 pr._apyvartinės lėšos'!H169</f>
        <v>800</v>
      </c>
      <c r="H77" s="316">
        <f>'4 pr._savarankiškos f-jos (2)'!I198+'9 pr._įstaigų pajamos (2)'!I83+'[1]11 pr._apyvartinės lėšos'!I169</f>
        <v>800</v>
      </c>
      <c r="I77" s="316">
        <f>'4 pr._savarankiškos f-jos (2)'!J198+'9 pr._įstaigų pajamos (2)'!J83+'[1]11 pr._apyvartinės lėšos'!J169</f>
        <v>0</v>
      </c>
      <c r="J77" s="316">
        <f>'4 pr._savarankiškos f-jos (2)'!K198+'9 pr._įstaigų pajamos (2)'!K83+'[1]11 pr._apyvartinės lėšos'!K169</f>
        <v>0</v>
      </c>
      <c r="K77" s="10">
        <f>L77+N77</f>
        <v>65136</v>
      </c>
      <c r="L77" s="10">
        <f>D77+H77</f>
        <v>65136</v>
      </c>
      <c r="M77" s="10">
        <f>E77+I77</f>
        <v>43678</v>
      </c>
      <c r="N77" s="10">
        <f>F77+J77</f>
        <v>0</v>
      </c>
    </row>
    <row r="78" spans="1:14" ht="15" customHeight="1" x14ac:dyDescent="0.25">
      <c r="A78" s="27" t="s">
        <v>131</v>
      </c>
      <c r="B78" s="21" t="s">
        <v>75</v>
      </c>
      <c r="C78" s="317">
        <f>D78+F78</f>
        <v>31943</v>
      </c>
      <c r="D78" s="317">
        <f>'4 pr._savarankiškos f-jos (2)'!E199+'9 pr._įstaigų pajamos (2)'!E84+'[1]11 pr._apyvartinės lėšos'!E171</f>
        <v>31943</v>
      </c>
      <c r="E78" s="317">
        <f>'4 pr._savarankiškos f-jos (2)'!F199+'9 pr._įstaigų pajamos (2)'!F84+'[1]11 pr._apyvartinės lėšos'!F171</f>
        <v>21636</v>
      </c>
      <c r="F78" s="317">
        <f>'4 pr._savarankiškos f-jos (2)'!G199+'9 pr._įstaigų pajamos (2)'!G84+'[1]11 pr._apyvartinės lėšos'!G171</f>
        <v>0</v>
      </c>
      <c r="G78" s="316">
        <f>'4 pr._savarankiškos f-jos (2)'!H199+'9 pr._įstaigų pajamos (2)'!H84+'[1]11 pr._apyvartinės lėšos'!H171</f>
        <v>0</v>
      </c>
      <c r="H78" s="316">
        <f>'4 pr._savarankiškos f-jos (2)'!I199+'9 pr._įstaigų pajamos (2)'!I84+'[1]11 pr._apyvartinės lėšos'!I171</f>
        <v>0</v>
      </c>
      <c r="I78" s="316">
        <f>'4 pr._savarankiškos f-jos (2)'!J199+'9 pr._įstaigų pajamos (2)'!J84+'[1]11 pr._apyvartinės lėšos'!J171</f>
        <v>0</v>
      </c>
      <c r="J78" s="316">
        <f>'4 pr._savarankiškos f-jos (2)'!K199+'9 pr._įstaigų pajamos (2)'!K84+'[1]11 pr._apyvartinės lėšos'!K171</f>
        <v>0</v>
      </c>
      <c r="K78" s="10">
        <f>L78+N78</f>
        <v>31943</v>
      </c>
      <c r="L78" s="10">
        <f>D78+H78</f>
        <v>31943</v>
      </c>
      <c r="M78" s="10">
        <f>E78+I78</f>
        <v>21636</v>
      </c>
      <c r="N78" s="10">
        <f>F78+J78</f>
        <v>0</v>
      </c>
    </row>
    <row r="79" spans="1:14" ht="15" customHeight="1" x14ac:dyDescent="0.25">
      <c r="A79" s="27" t="s">
        <v>132</v>
      </c>
      <c r="B79" s="21" t="s">
        <v>169</v>
      </c>
      <c r="C79" s="317">
        <f>D79+F79</f>
        <v>26456</v>
      </c>
      <c r="D79" s="317">
        <f>'4 pr._savarankiškos f-jos (2)'!E200+'9 pr._įstaigų pajamos (2)'!E85+'[1]11 pr._apyvartinės lėšos'!E173</f>
        <v>26456</v>
      </c>
      <c r="E79" s="317">
        <f>'4 pr._savarankiškos f-jos (2)'!F200+'9 pr._įstaigų pajamos (2)'!F85+'[1]11 pr._apyvartinės lėšos'!F173</f>
        <v>16403</v>
      </c>
      <c r="F79" s="317">
        <f>'4 pr._savarankiškos f-jos (2)'!G200+'9 pr._įstaigų pajamos (2)'!G85+'[1]11 pr._apyvartinės lėšos'!G173</f>
        <v>0</v>
      </c>
      <c r="G79" s="316">
        <f>'4 pr._savarankiškos f-jos (2)'!H200+'9 pr._įstaigų pajamos (2)'!H85+'[1]11 pr._apyvartinės lėšos'!H173</f>
        <v>0</v>
      </c>
      <c r="H79" s="316">
        <f>'4 pr._savarankiškos f-jos (2)'!I200+'9 pr._įstaigų pajamos (2)'!I85+'[1]11 pr._apyvartinės lėšos'!I173</f>
        <v>0</v>
      </c>
      <c r="I79" s="316">
        <f>'4 pr._savarankiškos f-jos (2)'!J200+'9 pr._įstaigų pajamos (2)'!J85+'[1]11 pr._apyvartinės lėšos'!J173</f>
        <v>0</v>
      </c>
      <c r="J79" s="316">
        <f>'4 pr._savarankiškos f-jos (2)'!K200+'9 pr._įstaigų pajamos (2)'!K85+'[1]11 pr._apyvartinės lėšos'!K173</f>
        <v>0</v>
      </c>
      <c r="K79" s="10">
        <f>L79+N79</f>
        <v>26456</v>
      </c>
      <c r="L79" s="10">
        <f>D79+H79</f>
        <v>26456</v>
      </c>
      <c r="M79" s="10">
        <f>E79+I79</f>
        <v>16403</v>
      </c>
      <c r="N79" s="10">
        <f>F79+J79</f>
        <v>0</v>
      </c>
    </row>
    <row r="80" spans="1:14" ht="15" customHeight="1" x14ac:dyDescent="0.25">
      <c r="A80" s="27" t="s">
        <v>133</v>
      </c>
      <c r="B80" s="21" t="s">
        <v>30</v>
      </c>
      <c r="C80" s="317">
        <f>D80+F80</f>
        <v>368510</v>
      </c>
      <c r="D80" s="317">
        <f>'4 pr._savarankiškos f-jos (2)'!E201+'9 pr._įstaigų pajamos (2)'!E86+'[1]11 pr._apyvartinės lėšos'!E175+'[1]10 pr._skolintos lėšos'!E41</f>
        <v>368510</v>
      </c>
      <c r="E80" s="317">
        <f>'4 pr._savarankiškos f-jos (2)'!F201+'9 pr._įstaigų pajamos (2)'!F86+'[1]11 pr._apyvartinės lėšos'!F175+'[1]10 pr._skolintos lėšos'!F41</f>
        <v>247779</v>
      </c>
      <c r="F80" s="317">
        <f>'4 pr._savarankiškos f-jos (2)'!G201+'9 pr._įstaigų pajamos (2)'!G86+'[1]11 pr._apyvartinės lėšos'!G175+'[1]10 pr._skolintos lėšos'!G41</f>
        <v>0</v>
      </c>
      <c r="G80" s="316">
        <f>'4 pr._savarankiškos f-jos (2)'!H201+'9 pr._įstaigų pajamos (2)'!H86+'[1]11 pr._apyvartinės lėšos'!H175+'[1]10 pr._skolintos lėšos'!H41</f>
        <v>4454</v>
      </c>
      <c r="H80" s="316">
        <f>'4 pr._savarankiškos f-jos (2)'!I201+'9 pr._įstaigų pajamos (2)'!I86+'[1]11 pr._apyvartinės lėšos'!I175+'[1]10 pr._skolintos lėšos'!I41</f>
        <v>4454</v>
      </c>
      <c r="I80" s="316">
        <f>'4 pr._savarankiškos f-jos (2)'!J201+'9 pr._įstaigų pajamos (2)'!J86+'[1]11 pr._apyvartinės lėšos'!J175+'[1]10 pr._skolintos lėšos'!J41</f>
        <v>0</v>
      </c>
      <c r="J80" s="316">
        <f>'4 pr._savarankiškos f-jos (2)'!K201+'9 pr._įstaigų pajamos (2)'!K86+'[1]11 pr._apyvartinės lėšos'!K175+'[1]10 pr._skolintos lėšos'!K41</f>
        <v>0</v>
      </c>
      <c r="K80" s="10">
        <f>L80+N80</f>
        <v>372964</v>
      </c>
      <c r="L80" s="10">
        <f>D80+H80</f>
        <v>372964</v>
      </c>
      <c r="M80" s="10">
        <f>E80+I80</f>
        <v>247779</v>
      </c>
      <c r="N80" s="10">
        <f>F80+J80</f>
        <v>0</v>
      </c>
    </row>
    <row r="81" spans="1:14" ht="15" customHeight="1" x14ac:dyDescent="0.25">
      <c r="A81" s="27" t="s">
        <v>134</v>
      </c>
      <c r="B81" s="10" t="s">
        <v>31</v>
      </c>
      <c r="C81" s="317">
        <f>D81+F81</f>
        <v>127567</v>
      </c>
      <c r="D81" s="317">
        <f>'4 pr._savarankiškos f-jos (2)'!E202+'9 pr._įstaigų pajamos (2)'!E87+'[1]11 pr._apyvartinės lėšos'!E177</f>
        <v>127567</v>
      </c>
      <c r="E81" s="317">
        <f>'4 pr._savarankiškos f-jos (2)'!F202+'9 pr._įstaigų pajamos (2)'!F87+'[1]11 pr._apyvartinės lėšos'!F177</f>
        <v>74600</v>
      </c>
      <c r="F81" s="317">
        <f>'4 pr._savarankiškos f-jos (2)'!G202+'9 pr._įstaigų pajamos (2)'!G87+'[1]11 pr._apyvartinės lėšos'!G177</f>
        <v>0</v>
      </c>
      <c r="G81" s="316">
        <f>'4 pr._savarankiškos f-jos (2)'!H202+'9 pr._įstaigų pajamos (2)'!H87+'[1]11 pr._apyvartinės lėšos'!H177</f>
        <v>2247</v>
      </c>
      <c r="H81" s="316">
        <f>'4 pr._savarankiškos f-jos (2)'!I202+'9 pr._įstaigų pajamos (2)'!I87+'[1]11 pr._apyvartinės lėšos'!I177</f>
        <v>2247</v>
      </c>
      <c r="I81" s="316">
        <f>'4 pr._savarankiškos f-jos (2)'!J202+'9 pr._įstaigų pajamos (2)'!J87+'[1]11 pr._apyvartinės lėšos'!J177</f>
        <v>0</v>
      </c>
      <c r="J81" s="316">
        <f>'4 pr._savarankiškos f-jos (2)'!K202+'9 pr._įstaigų pajamos (2)'!K87+'[1]11 pr._apyvartinės lėšos'!K177</f>
        <v>0</v>
      </c>
      <c r="K81" s="10">
        <f>L81+N81</f>
        <v>129814</v>
      </c>
      <c r="L81" s="10">
        <f>D81+H81</f>
        <v>129814</v>
      </c>
      <c r="M81" s="10">
        <f>E81+I81</f>
        <v>74600</v>
      </c>
      <c r="N81" s="10">
        <f>F81+J81</f>
        <v>0</v>
      </c>
    </row>
    <row r="82" spans="1:14" ht="15" customHeight="1" x14ac:dyDescent="0.25">
      <c r="A82" s="27" t="s">
        <v>135</v>
      </c>
      <c r="B82" s="29" t="s">
        <v>72</v>
      </c>
      <c r="C82" s="317">
        <f>D82+F82</f>
        <v>343795</v>
      </c>
      <c r="D82" s="317">
        <f>'4 pr._savarankiškos f-jos (2)'!E203+'6 pr._mokinio krepšelis (2)'!E54+'9 pr._įstaigų pajamos (2)'!E88+'[1]11 pr._apyvartinės lėšos'!E179</f>
        <v>343795</v>
      </c>
      <c r="E82" s="317">
        <f>'4 pr._savarankiškos f-jos (2)'!F203+'6 pr._mokinio krepšelis (2)'!F54+'9 pr._įstaigų pajamos (2)'!F88+'[1]11 pr._apyvartinės lėšos'!F179</f>
        <v>221680</v>
      </c>
      <c r="F82" s="317">
        <f>'4 pr._savarankiškos f-jos (2)'!G203+'6 pr._mokinio krepšelis (2)'!G54+'9 pr._įstaigų pajamos (2)'!G88+'[1]11 pr._apyvartinės lėšos'!G179</f>
        <v>0</v>
      </c>
      <c r="G82" s="316">
        <f>'4 pr._savarankiškos f-jos (2)'!H203+'6 pr._mokinio krepšelis (2)'!H54+'9 pr._įstaigų pajamos (2)'!H88+'[1]11 pr._apyvartinės lėšos'!H179</f>
        <v>0</v>
      </c>
      <c r="H82" s="316">
        <f>'4 pr._savarankiškos f-jos (2)'!I203+'6 pr._mokinio krepšelis (2)'!I54+'9 pr._įstaigų pajamos (2)'!I88+'[1]11 pr._apyvartinės lėšos'!I179</f>
        <v>0</v>
      </c>
      <c r="I82" s="316">
        <f>'4 pr._savarankiškos f-jos (2)'!J203+'6 pr._mokinio krepšelis (2)'!J54+'9 pr._įstaigų pajamos (2)'!J88+'[1]11 pr._apyvartinės lėšos'!J179</f>
        <v>0</v>
      </c>
      <c r="J82" s="316">
        <f>'4 pr._savarankiškos f-jos (2)'!K203+'6 pr._mokinio krepšelis (2)'!K54+'9 pr._įstaigų pajamos (2)'!K88+'[1]11 pr._apyvartinės lėšos'!K179</f>
        <v>0</v>
      </c>
      <c r="K82" s="10">
        <f>L82+N82</f>
        <v>343795</v>
      </c>
      <c r="L82" s="10">
        <f>D82+H82</f>
        <v>343795</v>
      </c>
      <c r="M82" s="10">
        <f>E82+I82</f>
        <v>221680</v>
      </c>
      <c r="N82" s="10">
        <f>F82+J82</f>
        <v>0</v>
      </c>
    </row>
    <row r="83" spans="1:14" ht="15" customHeight="1" x14ac:dyDescent="0.25">
      <c r="A83" s="30" t="s">
        <v>136</v>
      </c>
      <c r="B83" s="49" t="s">
        <v>58</v>
      </c>
      <c r="C83" s="317">
        <f>D83+F83</f>
        <v>404820</v>
      </c>
      <c r="D83" s="318">
        <f>'4 pr._savarankiškos f-jos (2)'!E209+'9 pr._įstaigų pajamos (2)'!E91+'[1]11 pr._apyvartinės lėšos'!E186</f>
        <v>404820</v>
      </c>
      <c r="E83" s="318">
        <f>'4 pr._savarankiškos f-jos (2)'!F209+'9 pr._įstaigų pajamos (2)'!F91+'[1]11 pr._apyvartinės lėšos'!F186</f>
        <v>209196</v>
      </c>
      <c r="F83" s="318">
        <f>'4 pr._savarankiškos f-jos (2)'!G209+'9 pr._įstaigų pajamos (2)'!G91+'[1]11 pr._apyvartinės lėšos'!G186</f>
        <v>0</v>
      </c>
      <c r="G83" s="343">
        <f>'4 pr._savarankiškos f-jos (2)'!H209+'9 pr._įstaigų pajamos (2)'!H91+'[1]11 pr._apyvartinės lėšos'!H186</f>
        <v>0</v>
      </c>
      <c r="H83" s="343">
        <f>'4 pr._savarankiškos f-jos (2)'!I209+'9 pr._įstaigų pajamos (2)'!I91+'[1]11 pr._apyvartinės lėšos'!I186</f>
        <v>0</v>
      </c>
      <c r="I83" s="343">
        <f>'4 pr._savarankiškos f-jos (2)'!J209+'9 pr._įstaigų pajamos (2)'!J91+'[1]11 pr._apyvartinės lėšos'!J186</f>
        <v>0</v>
      </c>
      <c r="J83" s="343">
        <f>'4 pr._savarankiškos f-jos (2)'!K209+'9 pr._įstaigų pajamos (2)'!K91+'[1]11 pr._apyvartinės lėšos'!K186</f>
        <v>0</v>
      </c>
      <c r="K83" s="10">
        <f>L83+N83</f>
        <v>404820</v>
      </c>
      <c r="L83" s="10">
        <f>D83+H83</f>
        <v>404820</v>
      </c>
      <c r="M83" s="10">
        <f>E83+I83</f>
        <v>209196</v>
      </c>
      <c r="N83" s="10">
        <f>F83+J83</f>
        <v>0</v>
      </c>
    </row>
    <row r="84" spans="1:14" ht="15" customHeight="1" x14ac:dyDescent="0.25">
      <c r="A84" s="13" t="s">
        <v>137</v>
      </c>
      <c r="B84" s="21" t="s">
        <v>59</v>
      </c>
      <c r="C84" s="317">
        <f>D84+F84</f>
        <v>467836</v>
      </c>
      <c r="D84" s="317">
        <f>'4 pr._savarankiškos f-jos (2)'!E210+'5 pr._valstybinės f-jos (2)'!E116+'9 pr._įstaigų pajamos (2)'!E92+'[1]11 pr._apyvartinės lėšos'!E188</f>
        <v>467836</v>
      </c>
      <c r="E84" s="317">
        <f>'4 pr._savarankiškos f-jos (2)'!F210+'5 pr._valstybinės f-jos (2)'!F116+'9 pr._įstaigų pajamos (2)'!F92+'[1]11 pr._apyvartinės lėšos'!F188</f>
        <v>330621</v>
      </c>
      <c r="F84" s="317">
        <f>'4 pr._savarankiškos f-jos (2)'!G210+'5 pr._valstybinės f-jos (2)'!G116+'9 pr._įstaigų pajamos (2)'!G92+'[1]11 pr._apyvartinės lėšos'!G188</f>
        <v>0</v>
      </c>
      <c r="G84" s="316">
        <f>'4 pr._savarankiškos f-jos (2)'!H210+'5 pr._valstybinės f-jos (2)'!H116+'9 pr._įstaigų pajamos (2)'!H92+'[1]11 pr._apyvartinės lėšos'!H188</f>
        <v>0</v>
      </c>
      <c r="H84" s="316">
        <f>'4 pr._savarankiškos f-jos (2)'!I210+'5 pr._valstybinės f-jos (2)'!I116+'9 pr._įstaigų pajamos (2)'!I92+'[1]11 pr._apyvartinės lėšos'!I188</f>
        <v>0</v>
      </c>
      <c r="I84" s="316">
        <f>'4 pr._savarankiškos f-jos (2)'!J210+'5 pr._valstybinės f-jos (2)'!J116+'9 pr._įstaigų pajamos (2)'!J92+'[1]11 pr._apyvartinės lėšos'!J188</f>
        <v>0</v>
      </c>
      <c r="J84" s="316">
        <f>'4 pr._savarankiškos f-jos (2)'!K210+'5 pr._valstybinės f-jos (2)'!K116+'9 pr._įstaigų pajamos (2)'!K92+'[1]11 pr._apyvartinės lėšos'!K188</f>
        <v>0</v>
      </c>
      <c r="K84" s="10">
        <f>L84+N84</f>
        <v>467836</v>
      </c>
      <c r="L84" s="10">
        <f>D84+H84</f>
        <v>467836</v>
      </c>
      <c r="M84" s="10">
        <f>E84+I84</f>
        <v>330621</v>
      </c>
      <c r="N84" s="10">
        <f>F84+J84</f>
        <v>0</v>
      </c>
    </row>
    <row r="85" spans="1:14" s="26" customFormat="1" ht="15" customHeight="1" x14ac:dyDescent="0.25">
      <c r="A85" s="11" t="s">
        <v>138</v>
      </c>
      <c r="B85" s="10" t="s">
        <v>77</v>
      </c>
      <c r="C85" s="317">
        <f>D85+F85</f>
        <v>597743</v>
      </c>
      <c r="D85" s="317">
        <f>'4 pr._savarankiškos f-jos (2)'!E212+'7 pr._kita dotacija (2)'!E57+'9 pr._įstaigų pajamos (2)'!E94</f>
        <v>597743</v>
      </c>
      <c r="E85" s="317">
        <f>'4 pr._savarankiškos f-jos (2)'!F212+'7 pr._kita dotacija (2)'!F57+'9 pr._įstaigų pajamos (2)'!F94</f>
        <v>357704</v>
      </c>
      <c r="F85" s="317">
        <f>'4 pr._savarankiškos f-jos (2)'!G212+'7 pr._kita dotacija (2)'!G57+'9 pr._įstaigų pajamos (2)'!G94</f>
        <v>0</v>
      </c>
      <c r="G85" s="316">
        <f>'4 pr._savarankiškos f-jos (2)'!H212+'7 pr._kita dotacija (2)'!H57+'9 pr._įstaigų pajamos (2)'!H94</f>
        <v>0</v>
      </c>
      <c r="H85" s="316">
        <f>'4 pr._savarankiškos f-jos (2)'!I212+'7 pr._kita dotacija (2)'!I57+'9 pr._įstaigų pajamos (2)'!I94</f>
        <v>0</v>
      </c>
      <c r="I85" s="316">
        <f>'4 pr._savarankiškos f-jos (2)'!J212+'7 pr._kita dotacija (2)'!J57+'9 pr._įstaigų pajamos (2)'!J94</f>
        <v>0</v>
      </c>
      <c r="J85" s="316">
        <f>'4 pr._savarankiškos f-jos (2)'!K212+'7 pr._kita dotacija (2)'!K57+'9 pr._įstaigų pajamos (2)'!K94</f>
        <v>0</v>
      </c>
      <c r="K85" s="10">
        <f>L85+N85</f>
        <v>597743</v>
      </c>
      <c r="L85" s="10">
        <f>D85+H85</f>
        <v>597743</v>
      </c>
      <c r="M85" s="10">
        <f>E85+I85</f>
        <v>357704</v>
      </c>
      <c r="N85" s="10">
        <f>F85+J85</f>
        <v>0</v>
      </c>
    </row>
    <row r="86" spans="1:14" ht="15.95" customHeight="1" x14ac:dyDescent="0.25">
      <c r="A86" s="36" t="s">
        <v>139</v>
      </c>
      <c r="B86" s="37" t="s">
        <v>191</v>
      </c>
      <c r="C86" s="313">
        <f>SUM(C19:C85)</f>
        <v>38568673</v>
      </c>
      <c r="D86" s="313">
        <f>SUM(D19:D85)</f>
        <v>31649232</v>
      </c>
      <c r="E86" s="313">
        <f>SUM(E19:E85)</f>
        <v>14313050</v>
      </c>
      <c r="F86" s="313">
        <f>SUM(F19:F85)</f>
        <v>6919441</v>
      </c>
      <c r="G86" s="312">
        <f>SUM(G19:G85)</f>
        <v>252349</v>
      </c>
      <c r="H86" s="312">
        <f>SUM(H19:H85)</f>
        <v>38178</v>
      </c>
      <c r="I86" s="312">
        <f>SUM(I19:I85)</f>
        <v>15430</v>
      </c>
      <c r="J86" s="312">
        <f>SUM(J19:J85)</f>
        <v>214171</v>
      </c>
      <c r="K86" s="39">
        <f>SUM(K19:K85)</f>
        <v>38821022</v>
      </c>
      <c r="L86" s="39">
        <f>SUM(L19:L85)</f>
        <v>31687410</v>
      </c>
      <c r="M86" s="39">
        <f>SUM(M19:M85)</f>
        <v>14328480</v>
      </c>
      <c r="N86" s="39">
        <f>SUM(N19:N85)</f>
        <v>7133612</v>
      </c>
    </row>
    <row r="87" spans="1:14" x14ac:dyDescent="0.25">
      <c r="A87" s="14"/>
      <c r="B87" s="310"/>
      <c r="C87" s="310"/>
      <c r="D87" s="310"/>
      <c r="E87" s="310"/>
      <c r="F87" s="310"/>
      <c r="G87" s="310"/>
      <c r="H87" s="310"/>
      <c r="I87" s="310"/>
      <c r="J87" s="310"/>
      <c r="K87" s="310"/>
      <c r="L87" s="310"/>
      <c r="M87" s="310"/>
    </row>
    <row r="88" spans="1:14" x14ac:dyDescent="0.25">
      <c r="A88" s="14"/>
      <c r="B88" s="14"/>
      <c r="C88" s="14"/>
      <c r="D88" s="14"/>
      <c r="E88" s="14"/>
      <c r="F88" s="14"/>
    </row>
    <row r="89" spans="1:14" x14ac:dyDescent="0.25">
      <c r="A89" s="14"/>
      <c r="B89" s="14"/>
      <c r="C89" s="14"/>
      <c r="D89" s="14"/>
      <c r="E89" s="14"/>
      <c r="F89" s="14"/>
    </row>
    <row r="90" spans="1:14" x14ac:dyDescent="0.25">
      <c r="A90" s="14"/>
      <c r="B90" s="14"/>
      <c r="C90" s="14"/>
      <c r="D90" s="14"/>
      <c r="E90" s="14"/>
      <c r="F90" s="14"/>
    </row>
    <row r="91" spans="1:14" x14ac:dyDescent="0.25">
      <c r="A91" s="14"/>
      <c r="B91" s="14"/>
      <c r="C91" s="14"/>
      <c r="D91" s="14"/>
      <c r="E91" s="14"/>
      <c r="F91" s="14"/>
    </row>
    <row r="92" spans="1:14" x14ac:dyDescent="0.25">
      <c r="A92" s="14"/>
      <c r="B92" s="14"/>
      <c r="C92" s="14"/>
      <c r="D92" s="14"/>
      <c r="E92" s="14"/>
      <c r="F92" s="14"/>
    </row>
    <row r="93" spans="1:14" x14ac:dyDescent="0.25">
      <c r="A93" s="14"/>
      <c r="B93" s="14"/>
      <c r="C93" s="14"/>
      <c r="D93" s="14"/>
      <c r="E93" s="14"/>
      <c r="F93" s="14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</sheetData>
  <mergeCells count="27">
    <mergeCell ref="B7:N7"/>
    <mergeCell ref="B8:N8"/>
    <mergeCell ref="B9:N9"/>
    <mergeCell ref="B1:N1"/>
    <mergeCell ref="B2:N2"/>
    <mergeCell ref="B3:N3"/>
    <mergeCell ref="B4:N4"/>
    <mergeCell ref="B5:N5"/>
    <mergeCell ref="B6:N6"/>
    <mergeCell ref="A16:A18"/>
    <mergeCell ref="B16:B18"/>
    <mergeCell ref="A14:N14"/>
    <mergeCell ref="G16:G18"/>
    <mergeCell ref="H16:J16"/>
    <mergeCell ref="H17:I17"/>
    <mergeCell ref="J17:J18"/>
    <mergeCell ref="K16:K18"/>
    <mergeCell ref="L16:N16"/>
    <mergeCell ref="L17:M17"/>
    <mergeCell ref="B10:N10"/>
    <mergeCell ref="N17:N18"/>
    <mergeCell ref="C16:C18"/>
    <mergeCell ref="D16:F16"/>
    <mergeCell ref="D17:E17"/>
    <mergeCell ref="F17:F18"/>
    <mergeCell ref="B11:N11"/>
    <mergeCell ref="B12:N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6"/>
  <sheetViews>
    <sheetView showZeros="0" zoomScaleNormal="100" zoomScaleSheetLayoutView="100" workbookViewId="0">
      <selection activeCell="B10" sqref="B10:O10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395" t="s">
        <v>422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</row>
    <row r="2" spans="1:15" x14ac:dyDescent="0.25">
      <c r="B2" s="395" t="s">
        <v>421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</row>
    <row r="3" spans="1:15" x14ac:dyDescent="0.25">
      <c r="B3" s="395" t="s">
        <v>420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</row>
    <row r="4" spans="1:15" x14ac:dyDescent="0.25">
      <c r="B4" s="395" t="s">
        <v>436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</row>
    <row r="5" spans="1:15" ht="15" customHeight="1" x14ac:dyDescent="0.25">
      <c r="B5" s="394" t="s">
        <v>418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</row>
    <row r="6" spans="1:15" ht="15" customHeight="1" x14ac:dyDescent="0.25">
      <c r="B6" s="394" t="s">
        <v>444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15" ht="15" customHeight="1" x14ac:dyDescent="0.25">
      <c r="B7" s="394" t="s">
        <v>453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</row>
    <row r="8" spans="1:15" ht="15" customHeight="1" x14ac:dyDescent="0.25">
      <c r="B8" s="394" t="s">
        <v>446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</row>
    <row r="9" spans="1:15" ht="15" customHeight="1" x14ac:dyDescent="0.25">
      <c r="B9" s="394" t="s">
        <v>474</v>
      </c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94"/>
    </row>
    <row r="10" spans="1:15" ht="15" customHeight="1" x14ac:dyDescent="0.25">
      <c r="B10" s="394" t="s">
        <v>463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ht="27.75" customHeight="1" x14ac:dyDescent="0.25">
      <c r="A12" s="220" t="s">
        <v>452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188</v>
      </c>
    </row>
    <row r="14" spans="1:15" ht="15" customHeight="1" x14ac:dyDescent="0.25">
      <c r="A14" s="252" t="s">
        <v>5</v>
      </c>
      <c r="B14" s="255" t="s">
        <v>473</v>
      </c>
      <c r="C14" s="255" t="s">
        <v>60</v>
      </c>
      <c r="D14" s="340" t="s">
        <v>468</v>
      </c>
      <c r="E14" s="339" t="s">
        <v>219</v>
      </c>
      <c r="F14" s="338"/>
      <c r="G14" s="337"/>
      <c r="H14" s="336" t="s">
        <v>470</v>
      </c>
      <c r="I14" s="335" t="s">
        <v>219</v>
      </c>
      <c r="J14" s="334"/>
      <c r="K14" s="334"/>
      <c r="L14" s="223" t="s">
        <v>0</v>
      </c>
      <c r="M14" s="223" t="s">
        <v>219</v>
      </c>
      <c r="N14" s="223"/>
      <c r="O14" s="223"/>
    </row>
    <row r="15" spans="1:15" x14ac:dyDescent="0.25">
      <c r="A15" s="253"/>
      <c r="B15" s="256"/>
      <c r="C15" s="256"/>
      <c r="D15" s="332"/>
      <c r="E15" s="339" t="s">
        <v>1</v>
      </c>
      <c r="F15" s="337"/>
      <c r="G15" s="340" t="s">
        <v>2</v>
      </c>
      <c r="H15" s="330"/>
      <c r="I15" s="335" t="s">
        <v>1</v>
      </c>
      <c r="J15" s="333"/>
      <c r="K15" s="393" t="s">
        <v>2</v>
      </c>
      <c r="L15" s="223"/>
      <c r="M15" s="223" t="s">
        <v>1</v>
      </c>
      <c r="N15" s="223"/>
      <c r="O15" s="222" t="s">
        <v>2</v>
      </c>
    </row>
    <row r="16" spans="1:15" ht="49.5" customHeight="1" x14ac:dyDescent="0.25">
      <c r="A16" s="254"/>
      <c r="B16" s="257"/>
      <c r="C16" s="257"/>
      <c r="D16" s="328"/>
      <c r="E16" s="392" t="s">
        <v>3</v>
      </c>
      <c r="F16" s="391" t="s">
        <v>4</v>
      </c>
      <c r="G16" s="328"/>
      <c r="H16" s="325"/>
      <c r="I16" s="390" t="s">
        <v>3</v>
      </c>
      <c r="J16" s="389" t="s">
        <v>4</v>
      </c>
      <c r="K16" s="388"/>
      <c r="L16" s="223"/>
      <c r="M16" s="203" t="s">
        <v>3</v>
      </c>
      <c r="N16" s="202" t="s">
        <v>4</v>
      </c>
      <c r="O16" s="222"/>
    </row>
    <row r="17" spans="1:17" ht="15.95" customHeight="1" x14ac:dyDescent="0.25">
      <c r="A17" s="50" t="s">
        <v>79</v>
      </c>
      <c r="B17" s="373" t="s">
        <v>6</v>
      </c>
      <c r="C17" s="373"/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</row>
    <row r="18" spans="1:17" ht="15" customHeight="1" x14ac:dyDescent="0.25">
      <c r="A18" s="7" t="s">
        <v>203</v>
      </c>
      <c r="B18" s="14" t="s">
        <v>63</v>
      </c>
      <c r="C18" s="86" t="s">
        <v>9</v>
      </c>
      <c r="D18" s="320">
        <f>E18+G18</f>
        <v>65969</v>
      </c>
      <c r="E18" s="320">
        <v>65969</v>
      </c>
      <c r="F18" s="320">
        <v>48950</v>
      </c>
      <c r="G18" s="320"/>
      <c r="H18" s="321">
        <f>I18+K18</f>
        <v>0</v>
      </c>
      <c r="I18" s="321"/>
      <c r="J18" s="321"/>
      <c r="K18" s="377"/>
      <c r="L18" s="87">
        <f>M18+O18</f>
        <v>65969</v>
      </c>
      <c r="M18" s="87">
        <f>E18+I18</f>
        <v>65969</v>
      </c>
      <c r="N18" s="87">
        <f>F18+J18</f>
        <v>48950</v>
      </c>
      <c r="O18" s="87">
        <f>G18+K18</f>
        <v>0</v>
      </c>
      <c r="P18" s="387" t="s">
        <v>435</v>
      </c>
      <c r="Q18" s="386">
        <f>SUMIF(C18:C212,1,L18:L212)</f>
        <v>3943080</v>
      </c>
    </row>
    <row r="19" spans="1:17" ht="15" customHeight="1" x14ac:dyDescent="0.25">
      <c r="A19" s="7" t="s">
        <v>80</v>
      </c>
      <c r="B19" s="8" t="s">
        <v>20</v>
      </c>
      <c r="C19" s="9"/>
      <c r="D19" s="317">
        <f>D20+D21+D22</f>
        <v>2483806</v>
      </c>
      <c r="E19" s="317">
        <f>E20+E21+E22</f>
        <v>2404609</v>
      </c>
      <c r="F19" s="317">
        <f>F20+F21+F22</f>
        <v>1236447</v>
      </c>
      <c r="G19" s="317">
        <f>G20+G21+G22</f>
        <v>79197</v>
      </c>
      <c r="H19" s="316">
        <f>H20+H21+H22</f>
        <v>189028</v>
      </c>
      <c r="I19" s="316">
        <f>I20+I21+I22</f>
        <v>166423</v>
      </c>
      <c r="J19" s="316">
        <f>J20+J21+J22</f>
        <v>0</v>
      </c>
      <c r="K19" s="356">
        <f>K20+K21+K22</f>
        <v>22605</v>
      </c>
      <c r="L19" s="10">
        <f>L20+L21+L22</f>
        <v>2672834</v>
      </c>
      <c r="M19" s="10">
        <f>M20+M21+M22</f>
        <v>2571032</v>
      </c>
      <c r="N19" s="10">
        <f>N20+N21+N22</f>
        <v>1236447</v>
      </c>
      <c r="O19" s="10">
        <f>O20+O21+O22</f>
        <v>101802</v>
      </c>
      <c r="P19" s="387" t="s">
        <v>434</v>
      </c>
      <c r="Q19" s="386">
        <f>SUMIF(C18:C212,2,L18:L212)</f>
        <v>0</v>
      </c>
    </row>
    <row r="20" spans="1:17" ht="15" customHeight="1" x14ac:dyDescent="0.25">
      <c r="A20" s="13"/>
      <c r="B20" s="14"/>
      <c r="C20" s="9" t="s">
        <v>9</v>
      </c>
      <c r="D20" s="317">
        <f>E20+G20</f>
        <v>2029076</v>
      </c>
      <c r="E20" s="317">
        <v>1993322</v>
      </c>
      <c r="F20" s="317">
        <v>1236447</v>
      </c>
      <c r="G20" s="317">
        <v>35754</v>
      </c>
      <c r="H20" s="321">
        <f>I20+K20</f>
        <v>5723</v>
      </c>
      <c r="I20" s="316">
        <v>5723</v>
      </c>
      <c r="J20" s="316"/>
      <c r="K20" s="356"/>
      <c r="L20" s="10">
        <f>M20+O20</f>
        <v>2034799</v>
      </c>
      <c r="M20" s="10">
        <f>E20+I20</f>
        <v>1999045</v>
      </c>
      <c r="N20" s="10">
        <f>F20+J20</f>
        <v>1236447</v>
      </c>
      <c r="O20" s="10">
        <f>G20+K20</f>
        <v>35754</v>
      </c>
      <c r="P20" s="387" t="s">
        <v>433</v>
      </c>
      <c r="Q20" s="386">
        <f>SUMIF(C18:C212,3,L18:L212)</f>
        <v>72405</v>
      </c>
    </row>
    <row r="21" spans="1:17" ht="15" customHeight="1" x14ac:dyDescent="0.25">
      <c r="A21" s="13"/>
      <c r="B21" s="52"/>
      <c r="C21" s="9" t="s">
        <v>25</v>
      </c>
      <c r="D21" s="317">
        <f>E21+G21</f>
        <v>260685</v>
      </c>
      <c r="E21" s="317">
        <v>260685</v>
      </c>
      <c r="F21" s="317"/>
      <c r="G21" s="317"/>
      <c r="H21" s="321">
        <f>I21+K21</f>
        <v>183305</v>
      </c>
      <c r="I21" s="316">
        <v>160700</v>
      </c>
      <c r="J21" s="316"/>
      <c r="K21" s="356">
        <v>22605</v>
      </c>
      <c r="L21" s="10">
        <f>M21+O21</f>
        <v>443990</v>
      </c>
      <c r="M21" s="10">
        <f>E21+I21</f>
        <v>421385</v>
      </c>
      <c r="N21" s="10">
        <f>F21+J21</f>
        <v>0</v>
      </c>
      <c r="O21" s="10">
        <f>G21+K21</f>
        <v>22605</v>
      </c>
      <c r="P21" s="387" t="s">
        <v>432</v>
      </c>
      <c r="Q21" s="386">
        <f>SUMIF(C18:C212,4,L18:L212)</f>
        <v>683897</v>
      </c>
    </row>
    <row r="22" spans="1:17" ht="15" customHeight="1" x14ac:dyDescent="0.25">
      <c r="A22" s="13"/>
      <c r="B22" s="53"/>
      <c r="C22" s="9" t="s">
        <v>22</v>
      </c>
      <c r="D22" s="317">
        <f>E22+G22</f>
        <v>194045</v>
      </c>
      <c r="E22" s="317">
        <v>150602</v>
      </c>
      <c r="F22" s="317"/>
      <c r="G22" s="317">
        <v>43443</v>
      </c>
      <c r="H22" s="321">
        <f>I22+K22</f>
        <v>0</v>
      </c>
      <c r="I22" s="316"/>
      <c r="J22" s="316"/>
      <c r="K22" s="356"/>
      <c r="L22" s="10">
        <f>M22+O22</f>
        <v>194045</v>
      </c>
      <c r="M22" s="10">
        <f>E22+I22</f>
        <v>150602</v>
      </c>
      <c r="N22" s="10">
        <f>F22+J22</f>
        <v>0</v>
      </c>
      <c r="O22" s="10">
        <f>G22+K22</f>
        <v>43443</v>
      </c>
      <c r="P22" s="387" t="s">
        <v>431</v>
      </c>
      <c r="Q22" s="386">
        <f>SUMIF(C18:C212,5,L18:L212)-L88</f>
        <v>1499369</v>
      </c>
    </row>
    <row r="23" spans="1:17" ht="15" customHeight="1" x14ac:dyDescent="0.25">
      <c r="A23" s="7" t="s">
        <v>81</v>
      </c>
      <c r="B23" s="8" t="s">
        <v>7</v>
      </c>
      <c r="C23" s="9"/>
      <c r="D23" s="317">
        <f>SUM(D24:D28)</f>
        <v>72312</v>
      </c>
      <c r="E23" s="317">
        <f>SUM(E24:E28)</f>
        <v>72312</v>
      </c>
      <c r="F23" s="317">
        <f>SUM(F24:F28)</f>
        <v>45658</v>
      </c>
      <c r="G23" s="317">
        <f>SUM(G24:G28)</f>
        <v>0</v>
      </c>
      <c r="H23" s="316">
        <f>SUM(H24:H28)</f>
        <v>0</v>
      </c>
      <c r="I23" s="316">
        <f>SUM(I24:I28)</f>
        <v>0</v>
      </c>
      <c r="J23" s="316">
        <f>SUM(J24:J28)</f>
        <v>0</v>
      </c>
      <c r="K23" s="356">
        <f>SUM(K24:K28)</f>
        <v>0</v>
      </c>
      <c r="L23" s="10">
        <f>SUM(L24:L28)</f>
        <v>72312</v>
      </c>
      <c r="M23" s="10">
        <f>SUM(M24:M28)</f>
        <v>72312</v>
      </c>
      <c r="N23" s="10">
        <f>SUM(N24:N28)</f>
        <v>45658</v>
      </c>
      <c r="O23" s="10">
        <f>SUM(O24:O28)</f>
        <v>0</v>
      </c>
      <c r="P23" s="387" t="s">
        <v>430</v>
      </c>
      <c r="Q23" s="386">
        <f>SUMIF(C18:C212,6,L18:L212)</f>
        <v>1102460</v>
      </c>
    </row>
    <row r="24" spans="1:17" ht="15" customHeight="1" x14ac:dyDescent="0.25">
      <c r="A24" s="13"/>
      <c r="C24" s="9" t="s">
        <v>9</v>
      </c>
      <c r="D24" s="317">
        <f>E24+G24</f>
        <v>29317</v>
      </c>
      <c r="E24" s="317">
        <v>29317</v>
      </c>
      <c r="F24" s="317">
        <v>16856</v>
      </c>
      <c r="G24" s="317"/>
      <c r="H24" s="321">
        <f>I24+K24</f>
        <v>0</v>
      </c>
      <c r="I24" s="316"/>
      <c r="J24" s="316"/>
      <c r="K24" s="356"/>
      <c r="L24" s="10">
        <f>M24+O24</f>
        <v>29317</v>
      </c>
      <c r="M24" s="10">
        <f>E24+I24</f>
        <v>29317</v>
      </c>
      <c r="N24" s="10">
        <f>F24+J24</f>
        <v>16856</v>
      </c>
      <c r="O24" s="10">
        <f>G24+K24</f>
        <v>0</v>
      </c>
      <c r="P24" s="387" t="s">
        <v>429</v>
      </c>
      <c r="Q24" s="386">
        <f>SUMIF(C18:C212,7,L18:L212)</f>
        <v>39433</v>
      </c>
    </row>
    <row r="25" spans="1:17" ht="15" customHeight="1" x14ac:dyDescent="0.25">
      <c r="A25" s="13"/>
      <c r="C25" s="9" t="s">
        <v>33</v>
      </c>
      <c r="D25" s="317">
        <f>E25+G25</f>
        <v>2255</v>
      </c>
      <c r="E25" s="317">
        <v>2255</v>
      </c>
      <c r="F25" s="317">
        <v>1722</v>
      </c>
      <c r="G25" s="317"/>
      <c r="H25" s="321"/>
      <c r="I25" s="316"/>
      <c r="J25" s="316"/>
      <c r="K25" s="356"/>
      <c r="L25" s="10">
        <f>M25+O25</f>
        <v>2255</v>
      </c>
      <c r="M25" s="10">
        <f>E25+I25</f>
        <v>2255</v>
      </c>
      <c r="N25" s="10">
        <f>F25+J25</f>
        <v>1722</v>
      </c>
      <c r="O25" s="10">
        <f>G25+K25</f>
        <v>0</v>
      </c>
      <c r="P25" s="387" t="s">
        <v>428</v>
      </c>
      <c r="Q25" s="386">
        <f>SUMIF(C18:C212,8,L18:L212)</f>
        <v>1831876</v>
      </c>
    </row>
    <row r="26" spans="1:17" ht="15" customHeight="1" x14ac:dyDescent="0.25">
      <c r="A26" s="13"/>
      <c r="C26" s="9" t="s">
        <v>22</v>
      </c>
      <c r="D26" s="317">
        <f>E26+G26</f>
        <v>19337</v>
      </c>
      <c r="E26" s="317">
        <v>19337</v>
      </c>
      <c r="F26" s="317">
        <v>14763</v>
      </c>
      <c r="G26" s="317"/>
      <c r="H26" s="321"/>
      <c r="I26" s="316"/>
      <c r="J26" s="316"/>
      <c r="K26" s="356"/>
      <c r="L26" s="10">
        <f>M26+O26</f>
        <v>19337</v>
      </c>
      <c r="M26" s="10">
        <f>E26+I26</f>
        <v>19337</v>
      </c>
      <c r="N26" s="10">
        <f>F26+J26</f>
        <v>14763</v>
      </c>
      <c r="O26" s="10">
        <f>G26+K26</f>
        <v>0</v>
      </c>
      <c r="P26" s="387" t="s">
        <v>427</v>
      </c>
      <c r="Q26" s="386">
        <f>SUMIF(C18:C212,9,L18:L212)</f>
        <v>5648057</v>
      </c>
    </row>
    <row r="27" spans="1:17" ht="15" customHeight="1" x14ac:dyDescent="0.25">
      <c r="A27" s="13"/>
      <c r="C27" s="54" t="s">
        <v>32</v>
      </c>
      <c r="D27" s="317">
        <f>E27+G27</f>
        <v>8161</v>
      </c>
      <c r="E27" s="317">
        <v>8161</v>
      </c>
      <c r="F27" s="317">
        <v>2251</v>
      </c>
      <c r="G27" s="317"/>
      <c r="H27" s="321"/>
      <c r="I27" s="316"/>
      <c r="J27" s="316"/>
      <c r="K27" s="356"/>
      <c r="L27" s="10">
        <f>M27+O27</f>
        <v>8161</v>
      </c>
      <c r="M27" s="10">
        <f>E27+I27</f>
        <v>8161</v>
      </c>
      <c r="N27" s="10">
        <f>F27+J27</f>
        <v>2251</v>
      </c>
      <c r="O27" s="10">
        <f>G27+K27</f>
        <v>0</v>
      </c>
      <c r="P27" s="387" t="s">
        <v>426</v>
      </c>
      <c r="Q27" s="386">
        <f>SUMIF(C18:C212,10,L18:L212)-L208</f>
        <v>4198752</v>
      </c>
    </row>
    <row r="28" spans="1:17" ht="15" customHeight="1" x14ac:dyDescent="0.25">
      <c r="A28" s="31"/>
      <c r="B28" s="52"/>
      <c r="C28" s="54" t="s">
        <v>24</v>
      </c>
      <c r="D28" s="317">
        <f>E28+G28</f>
        <v>13242</v>
      </c>
      <c r="E28" s="317">
        <v>13242</v>
      </c>
      <c r="F28" s="317">
        <v>10066</v>
      </c>
      <c r="G28" s="317"/>
      <c r="H28" s="321"/>
      <c r="I28" s="316"/>
      <c r="J28" s="316"/>
      <c r="K28" s="356"/>
      <c r="L28" s="10">
        <f>M28+O28</f>
        <v>13242</v>
      </c>
      <c r="M28" s="10">
        <f>E28+I28</f>
        <v>13242</v>
      </c>
      <c r="N28" s="10">
        <f>F28+J28</f>
        <v>10066</v>
      </c>
      <c r="O28" s="10">
        <f>G28+K28</f>
        <v>0</v>
      </c>
      <c r="P28" s="385" t="s">
        <v>191</v>
      </c>
      <c r="Q28" s="384">
        <f>SUM(Q18:Q27)</f>
        <v>19019329</v>
      </c>
    </row>
    <row r="29" spans="1:17" ht="15" customHeight="1" x14ac:dyDescent="0.25">
      <c r="A29" s="7" t="s">
        <v>82</v>
      </c>
      <c r="B29" s="8" t="s">
        <v>10</v>
      </c>
      <c r="C29" s="9"/>
      <c r="D29" s="317">
        <f>SUM(D30:D33)</f>
        <v>59282</v>
      </c>
      <c r="E29" s="317">
        <f>SUM(E30:E33)</f>
        <v>59282</v>
      </c>
      <c r="F29" s="317">
        <f>SUM(F30:F33)</f>
        <v>41280</v>
      </c>
      <c r="G29" s="317">
        <f>SUM(G30:G33)</f>
        <v>0</v>
      </c>
      <c r="H29" s="316">
        <f>SUM(H30:H33)</f>
        <v>25700</v>
      </c>
      <c r="I29" s="316">
        <f>SUM(I30:I33)</f>
        <v>0</v>
      </c>
      <c r="J29" s="316">
        <f>SUM(J30:J33)</f>
        <v>0</v>
      </c>
      <c r="K29" s="356">
        <f>SUM(K30:K33)</f>
        <v>25700</v>
      </c>
      <c r="L29" s="10">
        <f>SUM(L30:L33)</f>
        <v>84982</v>
      </c>
      <c r="M29" s="10">
        <f>SUM(M30:M33)</f>
        <v>59282</v>
      </c>
      <c r="N29" s="10">
        <f>SUM(N30:N33)</f>
        <v>41280</v>
      </c>
      <c r="O29" s="10">
        <f>SUM(O30:O33)</f>
        <v>25700</v>
      </c>
      <c r="P29" s="174"/>
      <c r="Q29" s="174"/>
    </row>
    <row r="30" spans="1:17" ht="15" customHeight="1" x14ac:dyDescent="0.25">
      <c r="A30" s="13"/>
      <c r="C30" s="9" t="s">
        <v>9</v>
      </c>
      <c r="D30" s="317">
        <f>E30+G30</f>
        <v>26113</v>
      </c>
      <c r="E30" s="317">
        <v>26113</v>
      </c>
      <c r="F30" s="317">
        <v>16109</v>
      </c>
      <c r="G30" s="317"/>
      <c r="H30" s="321">
        <f>I30+K30</f>
        <v>25700</v>
      </c>
      <c r="I30" s="316"/>
      <c r="J30" s="316"/>
      <c r="K30" s="356">
        <v>25700</v>
      </c>
      <c r="L30" s="10">
        <f>M30+O30</f>
        <v>51813</v>
      </c>
      <c r="M30" s="10">
        <f>E30+I30</f>
        <v>26113</v>
      </c>
      <c r="N30" s="10">
        <f>F30+J30</f>
        <v>16109</v>
      </c>
      <c r="O30" s="10">
        <f>G30+K30</f>
        <v>25700</v>
      </c>
      <c r="P30" s="174"/>
      <c r="Q30" s="174">
        <f>Q28-L215</f>
        <v>0</v>
      </c>
    </row>
    <row r="31" spans="1:17" ht="15" customHeight="1" x14ac:dyDescent="0.25">
      <c r="A31" s="13"/>
      <c r="C31" s="9" t="s">
        <v>33</v>
      </c>
      <c r="D31" s="317">
        <f>E31+G31</f>
        <v>2245</v>
      </c>
      <c r="E31" s="317">
        <v>2245</v>
      </c>
      <c r="F31" s="317">
        <v>1714</v>
      </c>
      <c r="G31" s="317"/>
      <c r="H31" s="321"/>
      <c r="I31" s="316"/>
      <c r="J31" s="316"/>
      <c r="K31" s="356"/>
      <c r="L31" s="10">
        <f>M31+O31</f>
        <v>2245</v>
      </c>
      <c r="M31" s="10">
        <f>E31+I31</f>
        <v>2245</v>
      </c>
      <c r="N31" s="10">
        <f>F31+J31</f>
        <v>1714</v>
      </c>
      <c r="O31" s="10">
        <f>G31+K31</f>
        <v>0</v>
      </c>
    </row>
    <row r="32" spans="1:17" ht="15" customHeight="1" x14ac:dyDescent="0.25">
      <c r="A32" s="13"/>
      <c r="C32" s="9" t="s">
        <v>22</v>
      </c>
      <c r="D32" s="317">
        <f>E32+G32</f>
        <v>17452</v>
      </c>
      <c r="E32" s="317">
        <v>17452</v>
      </c>
      <c r="F32" s="317">
        <v>13324</v>
      </c>
      <c r="G32" s="317"/>
      <c r="H32" s="321"/>
      <c r="I32" s="316"/>
      <c r="J32" s="316"/>
      <c r="K32" s="356"/>
      <c r="L32" s="10">
        <f>M32+O32</f>
        <v>17452</v>
      </c>
      <c r="M32" s="10">
        <f>E32+I32</f>
        <v>17452</v>
      </c>
      <c r="N32" s="10">
        <f>F32+J32</f>
        <v>13324</v>
      </c>
      <c r="O32" s="10">
        <f>G32+K32</f>
        <v>0</v>
      </c>
    </row>
    <row r="33" spans="1:15" ht="15" customHeight="1" x14ac:dyDescent="0.25">
      <c r="A33" s="31"/>
      <c r="B33" s="52"/>
      <c r="C33" s="54" t="s">
        <v>24</v>
      </c>
      <c r="D33" s="317">
        <f>E33+G33</f>
        <v>13472</v>
      </c>
      <c r="E33" s="317">
        <v>13472</v>
      </c>
      <c r="F33" s="317">
        <v>10133</v>
      </c>
      <c r="G33" s="317"/>
      <c r="H33" s="321"/>
      <c r="I33" s="316"/>
      <c r="J33" s="316"/>
      <c r="K33" s="356"/>
      <c r="L33" s="10">
        <f>M33+O33</f>
        <v>13472</v>
      </c>
      <c r="M33" s="10">
        <f>E33+I33</f>
        <v>13472</v>
      </c>
      <c r="N33" s="10">
        <f>F33+J33</f>
        <v>10133</v>
      </c>
      <c r="O33" s="10">
        <f>G33+K33</f>
        <v>0</v>
      </c>
    </row>
    <row r="34" spans="1:15" ht="15" customHeight="1" x14ac:dyDescent="0.25">
      <c r="A34" s="7" t="s">
        <v>83</v>
      </c>
      <c r="B34" s="8" t="s">
        <v>11</v>
      </c>
      <c r="C34" s="9"/>
      <c r="D34" s="317">
        <f>SUM(D35:D39)</f>
        <v>119104</v>
      </c>
      <c r="E34" s="317">
        <f>SUM(E35:E39)</f>
        <v>119104</v>
      </c>
      <c r="F34" s="317">
        <f>SUM(F35:F39)</f>
        <v>76956</v>
      </c>
      <c r="G34" s="317">
        <f>SUM(G35:G39)</f>
        <v>0</v>
      </c>
      <c r="H34" s="316">
        <f>SUM(H35:H39)</f>
        <v>0</v>
      </c>
      <c r="I34" s="316">
        <f>SUM(I35:I39)</f>
        <v>0</v>
      </c>
      <c r="J34" s="316">
        <f>SUM(J35:J39)</f>
        <v>0</v>
      </c>
      <c r="K34" s="356">
        <f>SUM(K35:K39)</f>
        <v>0</v>
      </c>
      <c r="L34" s="10">
        <f>SUM(L35:L39)</f>
        <v>119104</v>
      </c>
      <c r="M34" s="10">
        <f>SUM(M35:M39)</f>
        <v>119104</v>
      </c>
      <c r="N34" s="10">
        <f>SUM(N35:N39)</f>
        <v>76956</v>
      </c>
      <c r="O34" s="10">
        <f>SUM(O35:O39)</f>
        <v>0</v>
      </c>
    </row>
    <row r="35" spans="1:15" ht="15" customHeight="1" x14ac:dyDescent="0.25">
      <c r="A35" s="13"/>
      <c r="C35" s="9" t="s">
        <v>9</v>
      </c>
      <c r="D35" s="317">
        <f>E35+G35</f>
        <v>38813</v>
      </c>
      <c r="E35" s="317">
        <v>38813</v>
      </c>
      <c r="F35" s="317">
        <v>24601</v>
      </c>
      <c r="G35" s="317"/>
      <c r="H35" s="321">
        <f>I35+K35</f>
        <v>0</v>
      </c>
      <c r="I35" s="316"/>
      <c r="J35" s="316"/>
      <c r="K35" s="356"/>
      <c r="L35" s="10">
        <f>M35+O35</f>
        <v>38813</v>
      </c>
      <c r="M35" s="10">
        <f>E35+I35</f>
        <v>38813</v>
      </c>
      <c r="N35" s="10">
        <f>F35+J35</f>
        <v>24601</v>
      </c>
      <c r="O35" s="10">
        <f>G35+K35</f>
        <v>0</v>
      </c>
    </row>
    <row r="36" spans="1:15" ht="15" customHeight="1" x14ac:dyDescent="0.25">
      <c r="A36" s="13"/>
      <c r="C36" s="9" t="s">
        <v>33</v>
      </c>
      <c r="D36" s="317">
        <f>E36+G36</f>
        <v>4510</v>
      </c>
      <c r="E36" s="317">
        <v>4510</v>
      </c>
      <c r="F36" s="317">
        <v>3443</v>
      </c>
      <c r="G36" s="317"/>
      <c r="H36" s="321"/>
      <c r="I36" s="316"/>
      <c r="J36" s="316"/>
      <c r="K36" s="356"/>
      <c r="L36" s="10">
        <f>M36+O36</f>
        <v>4510</v>
      </c>
      <c r="M36" s="10">
        <f>E36+I36</f>
        <v>4510</v>
      </c>
      <c r="N36" s="10">
        <f>F36+J36</f>
        <v>3443</v>
      </c>
      <c r="O36" s="10">
        <f>G36+K36</f>
        <v>0</v>
      </c>
    </row>
    <row r="37" spans="1:15" ht="15" customHeight="1" x14ac:dyDescent="0.25">
      <c r="A37" s="13"/>
      <c r="C37" s="9" t="s">
        <v>22</v>
      </c>
      <c r="D37" s="317">
        <f>E37+G37</f>
        <v>59609</v>
      </c>
      <c r="E37" s="317">
        <v>59609</v>
      </c>
      <c r="F37" s="317">
        <v>36634</v>
      </c>
      <c r="G37" s="317"/>
      <c r="H37" s="321">
        <f>I37+K37</f>
        <v>0</v>
      </c>
      <c r="I37" s="316"/>
      <c r="J37" s="316"/>
      <c r="K37" s="356"/>
      <c r="L37" s="10">
        <f>M37+O37</f>
        <v>59609</v>
      </c>
      <c r="M37" s="10">
        <f>E37+I37</f>
        <v>59609</v>
      </c>
      <c r="N37" s="10">
        <f>F37+J37</f>
        <v>36634</v>
      </c>
      <c r="O37" s="10">
        <f>G37+K37</f>
        <v>0</v>
      </c>
    </row>
    <row r="38" spans="1:15" ht="15" customHeight="1" x14ac:dyDescent="0.25">
      <c r="A38" s="13"/>
      <c r="C38" s="54" t="s">
        <v>32</v>
      </c>
      <c r="D38" s="317">
        <f>E38+G38</f>
        <v>2628</v>
      </c>
      <c r="E38" s="317">
        <v>2628</v>
      </c>
      <c r="F38" s="317">
        <v>2006</v>
      </c>
      <c r="G38" s="317"/>
      <c r="H38" s="321"/>
      <c r="I38" s="316"/>
      <c r="J38" s="316"/>
      <c r="K38" s="356"/>
      <c r="L38" s="10">
        <f>M38+O38</f>
        <v>2628</v>
      </c>
      <c r="M38" s="10">
        <f>E38+I38</f>
        <v>2628</v>
      </c>
      <c r="N38" s="10">
        <f>F38+J38</f>
        <v>2006</v>
      </c>
      <c r="O38" s="10">
        <f>G38+K38</f>
        <v>0</v>
      </c>
    </row>
    <row r="39" spans="1:15" ht="15" customHeight="1" x14ac:dyDescent="0.25">
      <c r="A39" s="31"/>
      <c r="B39" s="52"/>
      <c r="C39" s="54" t="s">
        <v>24</v>
      </c>
      <c r="D39" s="317">
        <f>E39+G39</f>
        <v>13544</v>
      </c>
      <c r="E39" s="317">
        <v>13544</v>
      </c>
      <c r="F39" s="317">
        <v>10272</v>
      </c>
      <c r="G39" s="317"/>
      <c r="H39" s="321"/>
      <c r="I39" s="316"/>
      <c r="J39" s="316"/>
      <c r="K39" s="356"/>
      <c r="L39" s="10">
        <f>M39+O39</f>
        <v>13544</v>
      </c>
      <c r="M39" s="10">
        <f>E39+I39</f>
        <v>13544</v>
      </c>
      <c r="N39" s="10">
        <f>F39+J39</f>
        <v>10272</v>
      </c>
      <c r="O39" s="10">
        <f>G39+K39</f>
        <v>0</v>
      </c>
    </row>
    <row r="40" spans="1:15" ht="15" customHeight="1" x14ac:dyDescent="0.25">
      <c r="A40" s="7" t="s">
        <v>84</v>
      </c>
      <c r="B40" s="8" t="s">
        <v>12</v>
      </c>
      <c r="C40" s="9"/>
      <c r="D40" s="317">
        <f>SUM(D41:D44)</f>
        <v>111559</v>
      </c>
      <c r="E40" s="317">
        <f>SUM(E41:E44)</f>
        <v>111559</v>
      </c>
      <c r="F40" s="317">
        <f>SUM(F41:F44)</f>
        <v>70799</v>
      </c>
      <c r="G40" s="317">
        <f>SUM(G41:G44)</f>
        <v>0</v>
      </c>
      <c r="H40" s="316">
        <f>SUM(H41:H44)</f>
        <v>0</v>
      </c>
      <c r="I40" s="316">
        <f>SUM(I41:I44)</f>
        <v>0</v>
      </c>
      <c r="J40" s="316">
        <f>SUM(J41:J44)</f>
        <v>0</v>
      </c>
      <c r="K40" s="356">
        <f>SUM(K41:K44)</f>
        <v>0</v>
      </c>
      <c r="L40" s="10">
        <f>SUM(L41:L44)</f>
        <v>111559</v>
      </c>
      <c r="M40" s="10">
        <f>SUM(M41:M44)</f>
        <v>111559</v>
      </c>
      <c r="N40" s="10">
        <f>SUM(N41:N44)</f>
        <v>70799</v>
      </c>
      <c r="O40" s="10">
        <f>SUM(O41:O44)</f>
        <v>0</v>
      </c>
    </row>
    <row r="41" spans="1:15" ht="15" customHeight="1" x14ac:dyDescent="0.25">
      <c r="A41" s="13"/>
      <c r="C41" s="9" t="s">
        <v>9</v>
      </c>
      <c r="D41" s="317">
        <f>E41+G41</f>
        <v>35456</v>
      </c>
      <c r="E41" s="317">
        <v>35456</v>
      </c>
      <c r="F41" s="317">
        <v>23046</v>
      </c>
      <c r="G41" s="317"/>
      <c r="H41" s="321">
        <f>I41+K41</f>
        <v>0</v>
      </c>
      <c r="I41" s="316"/>
      <c r="J41" s="316"/>
      <c r="K41" s="356"/>
      <c r="L41" s="10">
        <f>M41+O41</f>
        <v>35456</v>
      </c>
      <c r="M41" s="10">
        <f>E41+I41</f>
        <v>35456</v>
      </c>
      <c r="N41" s="10">
        <f>F41+J41</f>
        <v>23046</v>
      </c>
      <c r="O41" s="10">
        <f>G41+K41</f>
        <v>0</v>
      </c>
    </row>
    <row r="42" spans="1:15" ht="15" customHeight="1" x14ac:dyDescent="0.25">
      <c r="A42" s="13"/>
      <c r="C42" s="9" t="s">
        <v>33</v>
      </c>
      <c r="D42" s="317">
        <f>E42+G42</f>
        <v>6768</v>
      </c>
      <c r="E42" s="317">
        <v>6768</v>
      </c>
      <c r="F42" s="317">
        <v>5167</v>
      </c>
      <c r="G42" s="317"/>
      <c r="H42" s="321"/>
      <c r="I42" s="316"/>
      <c r="J42" s="316"/>
      <c r="K42" s="356"/>
      <c r="L42" s="10">
        <f>M42+O42</f>
        <v>6768</v>
      </c>
      <c r="M42" s="10">
        <f>E42+I42</f>
        <v>6768</v>
      </c>
      <c r="N42" s="10">
        <f>F42+J42</f>
        <v>5167</v>
      </c>
      <c r="O42" s="10">
        <f>G42+K42</f>
        <v>0</v>
      </c>
    </row>
    <row r="43" spans="1:15" ht="15" customHeight="1" x14ac:dyDescent="0.25">
      <c r="A43" s="13"/>
      <c r="C43" s="9" t="s">
        <v>22</v>
      </c>
      <c r="D43" s="317">
        <f>E43+G43</f>
        <v>55808</v>
      </c>
      <c r="E43" s="317">
        <v>55808</v>
      </c>
      <c r="F43" s="317">
        <v>32304</v>
      </c>
      <c r="G43" s="317"/>
      <c r="H43" s="321"/>
      <c r="I43" s="316"/>
      <c r="J43" s="316"/>
      <c r="K43" s="356"/>
      <c r="L43" s="10">
        <f>M43+O43</f>
        <v>55808</v>
      </c>
      <c r="M43" s="10">
        <f>E43+I43</f>
        <v>55808</v>
      </c>
      <c r="N43" s="10">
        <f>F43+J43</f>
        <v>32304</v>
      </c>
      <c r="O43" s="10">
        <f>G43+K43</f>
        <v>0</v>
      </c>
    </row>
    <row r="44" spans="1:15" ht="15" customHeight="1" x14ac:dyDescent="0.25">
      <c r="A44" s="31"/>
      <c r="B44" s="52"/>
      <c r="C44" s="54" t="s">
        <v>24</v>
      </c>
      <c r="D44" s="317">
        <f>E44+G44</f>
        <v>13527</v>
      </c>
      <c r="E44" s="317">
        <v>13527</v>
      </c>
      <c r="F44" s="317">
        <v>10282</v>
      </c>
      <c r="G44" s="317"/>
      <c r="H44" s="321"/>
      <c r="I44" s="316"/>
      <c r="J44" s="316"/>
      <c r="K44" s="356"/>
      <c r="L44" s="10">
        <f>M44+O44</f>
        <v>13527</v>
      </c>
      <c r="M44" s="10">
        <f>E44+I44</f>
        <v>13527</v>
      </c>
      <c r="N44" s="10">
        <f>F44+J44</f>
        <v>10282</v>
      </c>
      <c r="O44" s="10">
        <f>G44+K44</f>
        <v>0</v>
      </c>
    </row>
    <row r="45" spans="1:15" ht="15" customHeight="1" x14ac:dyDescent="0.25">
      <c r="A45" s="7" t="s">
        <v>85</v>
      </c>
      <c r="B45" s="8" t="s">
        <v>13</v>
      </c>
      <c r="C45" s="9"/>
      <c r="D45" s="317">
        <f>SUM(D46:D49)</f>
        <v>63768</v>
      </c>
      <c r="E45" s="317">
        <f>SUM(E46:E49)</f>
        <v>59424</v>
      </c>
      <c r="F45" s="317">
        <f>SUM(F46:F49)</f>
        <v>38977</v>
      </c>
      <c r="G45" s="317">
        <f>SUM(G46:G49)</f>
        <v>4344</v>
      </c>
      <c r="H45" s="316">
        <f>SUM(H46:H49)</f>
        <v>0</v>
      </c>
      <c r="I45" s="316">
        <f>SUM(I46:I49)</f>
        <v>0</v>
      </c>
      <c r="J45" s="316">
        <f>SUM(J46:J49)</f>
        <v>0</v>
      </c>
      <c r="K45" s="356">
        <f>SUM(K46:K49)</f>
        <v>0</v>
      </c>
      <c r="L45" s="10">
        <f>SUM(L46:L49)</f>
        <v>63768</v>
      </c>
      <c r="M45" s="10">
        <f>SUM(M46:M49)</f>
        <v>59424</v>
      </c>
      <c r="N45" s="10">
        <f>SUM(N46:N49)</f>
        <v>38977</v>
      </c>
      <c r="O45" s="10">
        <f>SUM(O46:O49)</f>
        <v>4344</v>
      </c>
    </row>
    <row r="46" spans="1:15" ht="15" customHeight="1" x14ac:dyDescent="0.25">
      <c r="A46" s="13"/>
      <c r="C46" s="9" t="s">
        <v>9</v>
      </c>
      <c r="D46" s="317">
        <f>E46+G46</f>
        <v>32791</v>
      </c>
      <c r="E46" s="317">
        <v>28447</v>
      </c>
      <c r="F46" s="317">
        <v>15437</v>
      </c>
      <c r="G46" s="317">
        <v>4344</v>
      </c>
      <c r="H46" s="321"/>
      <c r="I46" s="316"/>
      <c r="J46" s="316"/>
      <c r="K46" s="356"/>
      <c r="L46" s="10">
        <f>M46+O46</f>
        <v>32791</v>
      </c>
      <c r="M46" s="10">
        <f>E46+I46</f>
        <v>28447</v>
      </c>
      <c r="N46" s="10">
        <f>F46+J46</f>
        <v>15437</v>
      </c>
      <c r="O46" s="10">
        <f>G46+K46</f>
        <v>4344</v>
      </c>
    </row>
    <row r="47" spans="1:15" ht="15" customHeight="1" x14ac:dyDescent="0.25">
      <c r="A47" s="13"/>
      <c r="C47" s="9" t="s">
        <v>33</v>
      </c>
      <c r="D47" s="317">
        <f>E47+G47</f>
        <v>4474</v>
      </c>
      <c r="E47" s="317">
        <v>4474</v>
      </c>
      <c r="F47" s="317">
        <v>3416</v>
      </c>
      <c r="G47" s="317"/>
      <c r="H47" s="321"/>
      <c r="I47" s="316"/>
      <c r="J47" s="316"/>
      <c r="K47" s="356"/>
      <c r="L47" s="10">
        <f>M47+O47</f>
        <v>4474</v>
      </c>
      <c r="M47" s="10">
        <f>E47+I47</f>
        <v>4474</v>
      </c>
      <c r="N47" s="10">
        <f>F47+J47</f>
        <v>3416</v>
      </c>
      <c r="O47" s="10">
        <f>G47+K47</f>
        <v>0</v>
      </c>
    </row>
    <row r="48" spans="1:15" ht="15" customHeight="1" x14ac:dyDescent="0.25">
      <c r="A48" s="13"/>
      <c r="C48" s="9" t="s">
        <v>22</v>
      </c>
      <c r="D48" s="317">
        <f>E48+G48</f>
        <v>12958</v>
      </c>
      <c r="E48" s="317">
        <v>12958</v>
      </c>
      <c r="F48" s="317">
        <v>9893</v>
      </c>
      <c r="G48" s="317"/>
      <c r="H48" s="321"/>
      <c r="I48" s="316"/>
      <c r="J48" s="316"/>
      <c r="K48" s="356"/>
      <c r="L48" s="10">
        <f>M48+O48</f>
        <v>12958</v>
      </c>
      <c r="M48" s="10">
        <f>E48+I48</f>
        <v>12958</v>
      </c>
      <c r="N48" s="10">
        <f>F48+J48</f>
        <v>9893</v>
      </c>
      <c r="O48" s="10">
        <f>G48+K48</f>
        <v>0</v>
      </c>
    </row>
    <row r="49" spans="1:15" ht="15" customHeight="1" x14ac:dyDescent="0.25">
      <c r="A49" s="31"/>
      <c r="B49" s="52"/>
      <c r="C49" s="54" t="s">
        <v>24</v>
      </c>
      <c r="D49" s="317">
        <f>E49+G49</f>
        <v>13545</v>
      </c>
      <c r="E49" s="317">
        <v>13545</v>
      </c>
      <c r="F49" s="317">
        <v>10231</v>
      </c>
      <c r="G49" s="317"/>
      <c r="H49" s="321"/>
      <c r="I49" s="316"/>
      <c r="J49" s="316"/>
      <c r="K49" s="356"/>
      <c r="L49" s="10">
        <f>M49+O49</f>
        <v>13545</v>
      </c>
      <c r="M49" s="10">
        <f>E49+I49</f>
        <v>13545</v>
      </c>
      <c r="N49" s="10">
        <f>F49+J49</f>
        <v>10231</v>
      </c>
      <c r="O49" s="10">
        <f>G49+K49</f>
        <v>0</v>
      </c>
    </row>
    <row r="50" spans="1:15" ht="15" customHeight="1" x14ac:dyDescent="0.25">
      <c r="A50" s="7" t="s">
        <v>86</v>
      </c>
      <c r="B50" s="55" t="s">
        <v>14</v>
      </c>
      <c r="C50" s="9"/>
      <c r="D50" s="317">
        <f>SUM(D51:D54)</f>
        <v>71738</v>
      </c>
      <c r="E50" s="317">
        <f>SUM(E51:E54)</f>
        <v>71738</v>
      </c>
      <c r="F50" s="317">
        <f>SUM(F51:F54)</f>
        <v>49837</v>
      </c>
      <c r="G50" s="317">
        <f>SUM(G51:G54)</f>
        <v>0</v>
      </c>
      <c r="H50" s="316">
        <f>SUM(H51:H54)</f>
        <v>0</v>
      </c>
      <c r="I50" s="316">
        <f>SUM(I51:I54)</f>
        <v>0</v>
      </c>
      <c r="J50" s="316">
        <f>SUM(J51:J54)</f>
        <v>0</v>
      </c>
      <c r="K50" s="356">
        <f>SUM(K51:K54)</f>
        <v>0</v>
      </c>
      <c r="L50" s="10">
        <f>SUM(L51:L54)</f>
        <v>71738</v>
      </c>
      <c r="M50" s="10">
        <f>SUM(M51:M54)</f>
        <v>71738</v>
      </c>
      <c r="N50" s="10">
        <f>SUM(N51:N54)</f>
        <v>49837</v>
      </c>
      <c r="O50" s="10">
        <f>SUM(O51:O54)</f>
        <v>0</v>
      </c>
    </row>
    <row r="51" spans="1:15" ht="15" customHeight="1" x14ac:dyDescent="0.25">
      <c r="A51" s="13"/>
      <c r="B51" s="56"/>
      <c r="C51" s="9" t="s">
        <v>9</v>
      </c>
      <c r="D51" s="317">
        <f>E51+G51</f>
        <v>36495</v>
      </c>
      <c r="E51" s="317">
        <v>36495</v>
      </c>
      <c r="F51" s="317">
        <v>23082</v>
      </c>
      <c r="G51" s="317"/>
      <c r="H51" s="321">
        <f>I51+K51</f>
        <v>0</v>
      </c>
      <c r="I51" s="316"/>
      <c r="J51" s="316"/>
      <c r="K51" s="356"/>
      <c r="L51" s="10">
        <f>M51+O51</f>
        <v>36495</v>
      </c>
      <c r="M51" s="10">
        <f>E51+I51</f>
        <v>36495</v>
      </c>
      <c r="N51" s="10">
        <f>F51+J51</f>
        <v>23082</v>
      </c>
      <c r="O51" s="10">
        <f>G51+K51</f>
        <v>0</v>
      </c>
    </row>
    <row r="52" spans="1:15" ht="15" customHeight="1" x14ac:dyDescent="0.25">
      <c r="A52" s="13"/>
      <c r="B52" s="56"/>
      <c r="C52" s="9" t="s">
        <v>33</v>
      </c>
      <c r="D52" s="317">
        <f>E52+G52</f>
        <v>4514</v>
      </c>
      <c r="E52" s="317">
        <v>4514</v>
      </c>
      <c r="F52" s="317">
        <v>3446</v>
      </c>
      <c r="G52" s="317"/>
      <c r="H52" s="321"/>
      <c r="I52" s="316"/>
      <c r="J52" s="316"/>
      <c r="K52" s="356"/>
      <c r="L52" s="10">
        <f>M52+O52</f>
        <v>4514</v>
      </c>
      <c r="M52" s="10">
        <f>E52+I52</f>
        <v>4514</v>
      </c>
      <c r="N52" s="10">
        <f>F52+J52</f>
        <v>3446</v>
      </c>
      <c r="O52" s="10">
        <f>G52+K52</f>
        <v>0</v>
      </c>
    </row>
    <row r="53" spans="1:15" ht="15" customHeight="1" x14ac:dyDescent="0.25">
      <c r="A53" s="13"/>
      <c r="B53" s="56"/>
      <c r="C53" s="9" t="s">
        <v>22</v>
      </c>
      <c r="D53" s="317">
        <f>E53+G53</f>
        <v>17501</v>
      </c>
      <c r="E53" s="317">
        <v>17501</v>
      </c>
      <c r="F53" s="317">
        <v>13362</v>
      </c>
      <c r="G53" s="317"/>
      <c r="H53" s="321"/>
      <c r="I53" s="316"/>
      <c r="J53" s="316"/>
      <c r="K53" s="356"/>
      <c r="L53" s="10">
        <f>M53+O53</f>
        <v>17501</v>
      </c>
      <c r="M53" s="10">
        <f>E53+I53</f>
        <v>17501</v>
      </c>
      <c r="N53" s="10">
        <f>F53+J53</f>
        <v>13362</v>
      </c>
      <c r="O53" s="10">
        <f>G53+K53</f>
        <v>0</v>
      </c>
    </row>
    <row r="54" spans="1:15" ht="15" customHeight="1" x14ac:dyDescent="0.25">
      <c r="A54" s="57"/>
      <c r="B54" s="58"/>
      <c r="C54" s="54" t="s">
        <v>24</v>
      </c>
      <c r="D54" s="317">
        <f>E54+G54</f>
        <v>13228</v>
      </c>
      <c r="E54" s="317">
        <v>13228</v>
      </c>
      <c r="F54" s="317">
        <v>9947</v>
      </c>
      <c r="G54" s="317"/>
      <c r="H54" s="321"/>
      <c r="I54" s="316"/>
      <c r="J54" s="316"/>
      <c r="K54" s="356"/>
      <c r="L54" s="10">
        <f>M54+O54</f>
        <v>13228</v>
      </c>
      <c r="M54" s="10">
        <f>E54+I54</f>
        <v>13228</v>
      </c>
      <c r="N54" s="10">
        <f>F54+J54</f>
        <v>9947</v>
      </c>
      <c r="O54" s="10">
        <f>G54+K54</f>
        <v>0</v>
      </c>
    </row>
    <row r="55" spans="1:15" ht="15" customHeight="1" x14ac:dyDescent="0.25">
      <c r="A55" s="13" t="s">
        <v>87</v>
      </c>
      <c r="B55" s="14" t="s">
        <v>15</v>
      </c>
      <c r="C55" s="9"/>
      <c r="D55" s="317">
        <f>SUM(D56:D59)</f>
        <v>78982</v>
      </c>
      <c r="E55" s="317">
        <f>SUM(E56:E59)</f>
        <v>78982</v>
      </c>
      <c r="F55" s="317">
        <f>SUM(F56:F59)</f>
        <v>56001</v>
      </c>
      <c r="G55" s="317">
        <f>SUM(G56:G59)</f>
        <v>0</v>
      </c>
      <c r="H55" s="316">
        <f>SUM(H56:H59)</f>
        <v>0</v>
      </c>
      <c r="I55" s="316">
        <f>SUM(I56:I59)</f>
        <v>0</v>
      </c>
      <c r="J55" s="316">
        <f>SUM(J56:J59)</f>
        <v>0</v>
      </c>
      <c r="K55" s="356">
        <f>SUM(K56:K59)</f>
        <v>0</v>
      </c>
      <c r="L55" s="10">
        <f>SUM(L56:L59)</f>
        <v>78982</v>
      </c>
      <c r="M55" s="10">
        <f>SUM(M56:M59)</f>
        <v>78982</v>
      </c>
      <c r="N55" s="10">
        <f>SUM(N56:N59)</f>
        <v>56001</v>
      </c>
      <c r="O55" s="10">
        <f>SUM(O56:O59)</f>
        <v>0</v>
      </c>
    </row>
    <row r="56" spans="1:15" ht="15" customHeight="1" x14ac:dyDescent="0.25">
      <c r="A56" s="13"/>
      <c r="C56" s="9" t="s">
        <v>9</v>
      </c>
      <c r="D56" s="317">
        <f>E56+G56</f>
        <v>32788</v>
      </c>
      <c r="E56" s="317">
        <v>32788</v>
      </c>
      <c r="F56" s="317">
        <v>20955</v>
      </c>
      <c r="G56" s="317"/>
      <c r="H56" s="321">
        <f>I56+K56</f>
        <v>0</v>
      </c>
      <c r="I56" s="316"/>
      <c r="J56" s="316"/>
      <c r="K56" s="356"/>
      <c r="L56" s="10">
        <f>M56+O56</f>
        <v>32788</v>
      </c>
      <c r="M56" s="10">
        <f>E56+I56</f>
        <v>32788</v>
      </c>
      <c r="N56" s="10">
        <f>F56+J56</f>
        <v>20955</v>
      </c>
      <c r="O56" s="10">
        <f>G56+K56</f>
        <v>0</v>
      </c>
    </row>
    <row r="57" spans="1:15" ht="15" customHeight="1" x14ac:dyDescent="0.25">
      <c r="A57" s="13"/>
      <c r="C57" s="9" t="s">
        <v>33</v>
      </c>
      <c r="D57" s="317">
        <f>E57+G57</f>
        <v>6729</v>
      </c>
      <c r="E57" s="317">
        <v>6729</v>
      </c>
      <c r="F57" s="317">
        <v>5137</v>
      </c>
      <c r="G57" s="317"/>
      <c r="H57" s="321"/>
      <c r="I57" s="316"/>
      <c r="J57" s="316"/>
      <c r="K57" s="356"/>
      <c r="L57" s="10">
        <f>M57+O57</f>
        <v>6729</v>
      </c>
      <c r="M57" s="10">
        <f>E57+I57</f>
        <v>6729</v>
      </c>
      <c r="N57" s="10">
        <f>F57+J57</f>
        <v>5137</v>
      </c>
      <c r="O57" s="10">
        <f>G57+K57</f>
        <v>0</v>
      </c>
    </row>
    <row r="58" spans="1:15" ht="15" customHeight="1" x14ac:dyDescent="0.25">
      <c r="A58" s="13"/>
      <c r="C58" s="9" t="s">
        <v>22</v>
      </c>
      <c r="D58" s="317">
        <f>E58+G58</f>
        <v>25954</v>
      </c>
      <c r="E58" s="317">
        <v>25954</v>
      </c>
      <c r="F58" s="317">
        <v>19815</v>
      </c>
      <c r="G58" s="317"/>
      <c r="H58" s="321"/>
      <c r="I58" s="316"/>
      <c r="J58" s="316"/>
      <c r="K58" s="356"/>
      <c r="L58" s="10">
        <f>M58+O58</f>
        <v>25954</v>
      </c>
      <c r="M58" s="10">
        <f>E58+I58</f>
        <v>25954</v>
      </c>
      <c r="N58" s="10">
        <f>F58+J58</f>
        <v>19815</v>
      </c>
      <c r="O58" s="10">
        <f>G58+K58</f>
        <v>0</v>
      </c>
    </row>
    <row r="59" spans="1:15" ht="15" customHeight="1" x14ac:dyDescent="0.25">
      <c r="A59" s="31"/>
      <c r="B59" s="52"/>
      <c r="C59" s="54" t="s">
        <v>24</v>
      </c>
      <c r="D59" s="317">
        <f>E59+G59</f>
        <v>13511</v>
      </c>
      <c r="E59" s="317">
        <v>13511</v>
      </c>
      <c r="F59" s="317">
        <v>10094</v>
      </c>
      <c r="G59" s="317"/>
      <c r="H59" s="321"/>
      <c r="I59" s="316"/>
      <c r="J59" s="316"/>
      <c r="K59" s="356"/>
      <c r="L59" s="10">
        <f>M59+O59</f>
        <v>13511</v>
      </c>
      <c r="M59" s="10">
        <f>E59+I59</f>
        <v>13511</v>
      </c>
      <c r="N59" s="10">
        <f>F59+J59</f>
        <v>10094</v>
      </c>
      <c r="O59" s="10">
        <f>G59+K59</f>
        <v>0</v>
      </c>
    </row>
    <row r="60" spans="1:15" ht="15" customHeight="1" x14ac:dyDescent="0.25">
      <c r="A60" s="7" t="s">
        <v>88</v>
      </c>
      <c r="B60" s="8" t="s">
        <v>16</v>
      </c>
      <c r="C60" s="9"/>
      <c r="D60" s="317">
        <f>SUM(D61:D64)</f>
        <v>122847</v>
      </c>
      <c r="E60" s="317">
        <f>SUM(E61:E64)</f>
        <v>122847</v>
      </c>
      <c r="F60" s="317">
        <f>SUM(F61:F64)</f>
        <v>85670</v>
      </c>
      <c r="G60" s="317">
        <f>SUM(G61:G64)</f>
        <v>0</v>
      </c>
      <c r="H60" s="316">
        <f>SUM(H61:H64)</f>
        <v>0</v>
      </c>
      <c r="I60" s="316">
        <f>SUM(I61:I64)</f>
        <v>0</v>
      </c>
      <c r="J60" s="316">
        <f>SUM(J61:J64)</f>
        <v>0</v>
      </c>
      <c r="K60" s="356">
        <f>SUM(K61:K64)</f>
        <v>0</v>
      </c>
      <c r="L60" s="10">
        <f>SUM(L61:L64)</f>
        <v>122847</v>
      </c>
      <c r="M60" s="10">
        <f>SUM(M61:M64)</f>
        <v>122847</v>
      </c>
      <c r="N60" s="10">
        <f>SUM(N61:N64)</f>
        <v>85670</v>
      </c>
      <c r="O60" s="10">
        <f>SUM(O61:O64)</f>
        <v>0</v>
      </c>
    </row>
    <row r="61" spans="1:15" ht="15" customHeight="1" x14ac:dyDescent="0.25">
      <c r="A61" s="13"/>
      <c r="C61" s="9" t="s">
        <v>9</v>
      </c>
      <c r="D61" s="317">
        <f>E61+G61</f>
        <v>57732</v>
      </c>
      <c r="E61" s="317">
        <v>57732</v>
      </c>
      <c r="F61" s="317">
        <v>36109</v>
      </c>
      <c r="G61" s="317"/>
      <c r="H61" s="321">
        <f>I61+K61</f>
        <v>0</v>
      </c>
      <c r="I61" s="316"/>
      <c r="J61" s="316"/>
      <c r="K61" s="356"/>
      <c r="L61" s="10">
        <f>M61+O61</f>
        <v>57732</v>
      </c>
      <c r="M61" s="10">
        <f>E61+I61</f>
        <v>57732</v>
      </c>
      <c r="N61" s="10">
        <f>F61+J61</f>
        <v>36109</v>
      </c>
      <c r="O61" s="10">
        <f>G61+K61</f>
        <v>0</v>
      </c>
    </row>
    <row r="62" spans="1:15" ht="15" customHeight="1" x14ac:dyDescent="0.25">
      <c r="A62" s="13"/>
      <c r="C62" s="9" t="s">
        <v>33</v>
      </c>
      <c r="D62" s="317">
        <f>E62+G62</f>
        <v>11102</v>
      </c>
      <c r="E62" s="317">
        <v>11102</v>
      </c>
      <c r="F62" s="317">
        <v>8476</v>
      </c>
      <c r="G62" s="317"/>
      <c r="H62" s="321"/>
      <c r="I62" s="316"/>
      <c r="J62" s="316"/>
      <c r="K62" s="356"/>
      <c r="L62" s="10">
        <f>M62+O62</f>
        <v>11102</v>
      </c>
      <c r="M62" s="10">
        <f>E62+I62</f>
        <v>11102</v>
      </c>
      <c r="N62" s="10">
        <f>F62+J62</f>
        <v>8476</v>
      </c>
      <c r="O62" s="10">
        <f>G62+K62</f>
        <v>0</v>
      </c>
    </row>
    <row r="63" spans="1:15" ht="15" customHeight="1" x14ac:dyDescent="0.25">
      <c r="A63" s="13"/>
      <c r="C63" s="9" t="s">
        <v>22</v>
      </c>
      <c r="D63" s="317">
        <f>E63+G63</f>
        <v>37758</v>
      </c>
      <c r="E63" s="317">
        <v>37758</v>
      </c>
      <c r="F63" s="317">
        <v>28827</v>
      </c>
      <c r="G63" s="317"/>
      <c r="H63" s="321"/>
      <c r="I63" s="316"/>
      <c r="J63" s="316"/>
      <c r="K63" s="356"/>
      <c r="L63" s="10">
        <f>M63+O63</f>
        <v>37758</v>
      </c>
      <c r="M63" s="10">
        <f>E63+I63</f>
        <v>37758</v>
      </c>
      <c r="N63" s="10">
        <f>F63+J63</f>
        <v>28827</v>
      </c>
      <c r="O63" s="10">
        <f>G63+K63</f>
        <v>0</v>
      </c>
    </row>
    <row r="64" spans="1:15" ht="15" customHeight="1" x14ac:dyDescent="0.25">
      <c r="A64" s="31"/>
      <c r="B64" s="52"/>
      <c r="C64" s="54" t="s">
        <v>24</v>
      </c>
      <c r="D64" s="317">
        <f>E64+G64</f>
        <v>16255</v>
      </c>
      <c r="E64" s="317">
        <v>16255</v>
      </c>
      <c r="F64" s="317">
        <v>12258</v>
      </c>
      <c r="G64" s="317"/>
      <c r="H64" s="321"/>
      <c r="I64" s="316"/>
      <c r="J64" s="316"/>
      <c r="K64" s="356"/>
      <c r="L64" s="10">
        <f>M64+O64</f>
        <v>16255</v>
      </c>
      <c r="M64" s="10">
        <f>E64+I64</f>
        <v>16255</v>
      </c>
      <c r="N64" s="10">
        <f>F64+J64</f>
        <v>12258</v>
      </c>
      <c r="O64" s="10">
        <f>G64+K64</f>
        <v>0</v>
      </c>
    </row>
    <row r="65" spans="1:15" ht="15" customHeight="1" x14ac:dyDescent="0.25">
      <c r="A65" s="7" t="s">
        <v>89</v>
      </c>
      <c r="B65" s="8" t="s">
        <v>17</v>
      </c>
      <c r="C65" s="9"/>
      <c r="D65" s="317">
        <f>SUM(D66:D69)</f>
        <v>72599</v>
      </c>
      <c r="E65" s="317">
        <f>SUM(E66:E69)</f>
        <v>72599</v>
      </c>
      <c r="F65" s="317">
        <f>SUM(F66:F69)</f>
        <v>50445</v>
      </c>
      <c r="G65" s="317">
        <f>SUM(G66:G69)</f>
        <v>0</v>
      </c>
      <c r="H65" s="316">
        <f>SUM(H66:H69)</f>
        <v>0</v>
      </c>
      <c r="I65" s="316">
        <f>SUM(I66:I69)</f>
        <v>0</v>
      </c>
      <c r="J65" s="316">
        <f>SUM(J66:J69)</f>
        <v>0</v>
      </c>
      <c r="K65" s="356">
        <f>SUM(K66:K69)</f>
        <v>0</v>
      </c>
      <c r="L65" s="10">
        <f>SUM(L66:L69)</f>
        <v>72599</v>
      </c>
      <c r="M65" s="10">
        <f>SUM(M66:M69)</f>
        <v>72599</v>
      </c>
      <c r="N65" s="10">
        <f>SUM(N66:N69)</f>
        <v>50445</v>
      </c>
      <c r="O65" s="10">
        <f>SUM(O66:O69)</f>
        <v>0</v>
      </c>
    </row>
    <row r="66" spans="1:15" ht="15" customHeight="1" x14ac:dyDescent="0.25">
      <c r="A66" s="13"/>
      <c r="C66" s="9" t="s">
        <v>9</v>
      </c>
      <c r="D66" s="317">
        <f>E66+G66</f>
        <v>35817</v>
      </c>
      <c r="E66" s="317">
        <v>35817</v>
      </c>
      <c r="F66" s="317">
        <v>22585</v>
      </c>
      <c r="G66" s="317"/>
      <c r="H66" s="321">
        <f>I66+K66</f>
        <v>0</v>
      </c>
      <c r="I66" s="316"/>
      <c r="J66" s="316"/>
      <c r="K66" s="356"/>
      <c r="L66" s="10">
        <f>M66+O66</f>
        <v>35817</v>
      </c>
      <c r="M66" s="10">
        <f>E66+I66</f>
        <v>35817</v>
      </c>
      <c r="N66" s="10">
        <f>F66+J66</f>
        <v>22585</v>
      </c>
      <c r="O66" s="10">
        <f>G66+K66</f>
        <v>0</v>
      </c>
    </row>
    <row r="67" spans="1:15" ht="15" customHeight="1" x14ac:dyDescent="0.25">
      <c r="A67" s="13"/>
      <c r="C67" s="9" t="s">
        <v>33</v>
      </c>
      <c r="D67" s="317">
        <f>E67+G67</f>
        <v>2148</v>
      </c>
      <c r="E67" s="317">
        <v>2148</v>
      </c>
      <c r="F67" s="317">
        <v>1640</v>
      </c>
      <c r="G67" s="317"/>
      <c r="H67" s="321"/>
      <c r="I67" s="316"/>
      <c r="J67" s="316"/>
      <c r="K67" s="356"/>
      <c r="L67" s="10">
        <f>M67+O67</f>
        <v>2148</v>
      </c>
      <c r="M67" s="10">
        <f>E67+I67</f>
        <v>2148</v>
      </c>
      <c r="N67" s="10">
        <f>F67+J67</f>
        <v>1640</v>
      </c>
      <c r="O67" s="10">
        <f>G67+K67</f>
        <v>0</v>
      </c>
    </row>
    <row r="68" spans="1:15" ht="15" customHeight="1" x14ac:dyDescent="0.25">
      <c r="A68" s="13"/>
      <c r="C68" s="9" t="s">
        <v>22</v>
      </c>
      <c r="D68" s="317">
        <f>E68+G68</f>
        <v>21149</v>
      </c>
      <c r="E68" s="317">
        <v>21149</v>
      </c>
      <c r="F68" s="317">
        <v>16146</v>
      </c>
      <c r="G68" s="317"/>
      <c r="H68" s="321"/>
      <c r="I68" s="316"/>
      <c r="J68" s="316"/>
      <c r="K68" s="356"/>
      <c r="L68" s="10">
        <f>M68+O68</f>
        <v>21149</v>
      </c>
      <c r="M68" s="10">
        <f>E68+I68</f>
        <v>21149</v>
      </c>
      <c r="N68" s="10">
        <f>F68+J68</f>
        <v>16146</v>
      </c>
      <c r="O68" s="10">
        <f>G68+K68</f>
        <v>0</v>
      </c>
    </row>
    <row r="69" spans="1:15" ht="15" customHeight="1" x14ac:dyDescent="0.25">
      <c r="A69" s="31"/>
      <c r="B69" s="52"/>
      <c r="C69" s="54" t="s">
        <v>24</v>
      </c>
      <c r="D69" s="317">
        <f>E69+G69</f>
        <v>13485</v>
      </c>
      <c r="E69" s="317">
        <v>13485</v>
      </c>
      <c r="F69" s="317">
        <v>10074</v>
      </c>
      <c r="G69" s="317"/>
      <c r="H69" s="321"/>
      <c r="I69" s="316"/>
      <c r="J69" s="316"/>
      <c r="K69" s="356"/>
      <c r="L69" s="10">
        <f>M69+O69</f>
        <v>13485</v>
      </c>
      <c r="M69" s="10">
        <f>E69+I69</f>
        <v>13485</v>
      </c>
      <c r="N69" s="10">
        <f>F69+J69</f>
        <v>10074</v>
      </c>
      <c r="O69" s="10">
        <f>G69+K69</f>
        <v>0</v>
      </c>
    </row>
    <row r="70" spans="1:15" ht="15" customHeight="1" x14ac:dyDescent="0.25">
      <c r="A70" s="7" t="s">
        <v>90</v>
      </c>
      <c r="B70" s="8" t="s">
        <v>18</v>
      </c>
      <c r="C70" s="9"/>
      <c r="D70" s="317">
        <f>SUM(D71:D74)</f>
        <v>58861</v>
      </c>
      <c r="E70" s="317">
        <f>SUM(E71:E74)</f>
        <v>58861</v>
      </c>
      <c r="F70" s="317">
        <f>SUM(F71:F74)</f>
        <v>42366</v>
      </c>
      <c r="G70" s="317">
        <f>SUM(G71:G74)</f>
        <v>0</v>
      </c>
      <c r="H70" s="316">
        <f>SUM(H71:H74)</f>
        <v>0</v>
      </c>
      <c r="I70" s="316">
        <f>SUM(I71:I74)</f>
        <v>0</v>
      </c>
      <c r="J70" s="316">
        <f>SUM(J71:J74)</f>
        <v>0</v>
      </c>
      <c r="K70" s="356">
        <f>SUM(K71:K74)</f>
        <v>0</v>
      </c>
      <c r="L70" s="10">
        <f>SUM(L71:L74)</f>
        <v>58861</v>
      </c>
      <c r="M70" s="10">
        <f>SUM(M71:M74)</f>
        <v>58861</v>
      </c>
      <c r="N70" s="10">
        <f>SUM(N71:N74)</f>
        <v>42366</v>
      </c>
      <c r="O70" s="10">
        <f>SUM(O71:O74)</f>
        <v>0</v>
      </c>
    </row>
    <row r="71" spans="1:15" ht="15" customHeight="1" x14ac:dyDescent="0.25">
      <c r="A71" s="13"/>
      <c r="C71" s="9" t="s">
        <v>9</v>
      </c>
      <c r="D71" s="317">
        <f>E71+G71</f>
        <v>25492</v>
      </c>
      <c r="E71" s="317">
        <v>25492</v>
      </c>
      <c r="F71" s="317">
        <v>16935</v>
      </c>
      <c r="G71" s="317"/>
      <c r="H71" s="321">
        <f>I71+K71</f>
        <v>0</v>
      </c>
      <c r="I71" s="316"/>
      <c r="J71" s="316"/>
      <c r="K71" s="356"/>
      <c r="L71" s="10">
        <f>M71+O71</f>
        <v>25492</v>
      </c>
      <c r="M71" s="10">
        <f>E71+I71</f>
        <v>25492</v>
      </c>
      <c r="N71" s="10">
        <f>F71+J71</f>
        <v>16935</v>
      </c>
      <c r="O71" s="10">
        <f>G71+K71</f>
        <v>0</v>
      </c>
    </row>
    <row r="72" spans="1:15" ht="15" customHeight="1" x14ac:dyDescent="0.25">
      <c r="A72" s="13"/>
      <c r="C72" s="9" t="s">
        <v>33</v>
      </c>
      <c r="D72" s="317">
        <f>E72+G72</f>
        <v>2265</v>
      </c>
      <c r="E72" s="317">
        <v>2265</v>
      </c>
      <c r="F72" s="317">
        <v>1729</v>
      </c>
      <c r="G72" s="317"/>
      <c r="H72" s="321"/>
      <c r="I72" s="316"/>
      <c r="J72" s="316"/>
      <c r="K72" s="356"/>
      <c r="L72" s="10">
        <f>M72+O72</f>
        <v>2265</v>
      </c>
      <c r="M72" s="10">
        <f>E72+I72</f>
        <v>2265</v>
      </c>
      <c r="N72" s="10">
        <f>F72+J72</f>
        <v>1729</v>
      </c>
      <c r="O72" s="10">
        <f>G72+K72</f>
        <v>0</v>
      </c>
    </row>
    <row r="73" spans="1:15" ht="15" customHeight="1" x14ac:dyDescent="0.25">
      <c r="A73" s="13"/>
      <c r="C73" s="9" t="s">
        <v>22</v>
      </c>
      <c r="D73" s="317">
        <f>E73+G73</f>
        <v>21140</v>
      </c>
      <c r="E73" s="317">
        <v>21140</v>
      </c>
      <c r="F73" s="317">
        <v>16139</v>
      </c>
      <c r="G73" s="317"/>
      <c r="H73" s="321"/>
      <c r="I73" s="316"/>
      <c r="J73" s="316"/>
      <c r="K73" s="356"/>
      <c r="L73" s="10">
        <f>M73+O73</f>
        <v>21140</v>
      </c>
      <c r="M73" s="10">
        <f>E73+I73</f>
        <v>21140</v>
      </c>
      <c r="N73" s="10">
        <f>F73+J73</f>
        <v>16139</v>
      </c>
      <c r="O73" s="10">
        <f>G73+K73</f>
        <v>0</v>
      </c>
    </row>
    <row r="74" spans="1:15" ht="15" customHeight="1" x14ac:dyDescent="0.25">
      <c r="A74" s="31"/>
      <c r="B74" s="52"/>
      <c r="C74" s="54" t="s">
        <v>24</v>
      </c>
      <c r="D74" s="317">
        <f>E74+G74</f>
        <v>9964</v>
      </c>
      <c r="E74" s="317">
        <v>9964</v>
      </c>
      <c r="F74" s="317">
        <v>7563</v>
      </c>
      <c r="G74" s="317"/>
      <c r="H74" s="321"/>
      <c r="I74" s="316"/>
      <c r="J74" s="316"/>
      <c r="K74" s="356"/>
      <c r="L74" s="10">
        <f>M74+O74</f>
        <v>9964</v>
      </c>
      <c r="M74" s="10">
        <f>E74+I74</f>
        <v>9964</v>
      </c>
      <c r="N74" s="10">
        <f>F74+J74</f>
        <v>7563</v>
      </c>
      <c r="O74" s="10">
        <f>G74+K74</f>
        <v>0</v>
      </c>
    </row>
    <row r="75" spans="1:15" ht="15" customHeight="1" x14ac:dyDescent="0.25">
      <c r="A75" s="7" t="s">
        <v>91</v>
      </c>
      <c r="B75" s="8" t="s">
        <v>19</v>
      </c>
      <c r="C75" s="9"/>
      <c r="D75" s="317">
        <f>SUM(D76:D78)</f>
        <v>136793</v>
      </c>
      <c r="E75" s="317">
        <f>SUM(E76:E78)</f>
        <v>136793</v>
      </c>
      <c r="F75" s="317">
        <f>SUM(F76:F78)</f>
        <v>88500</v>
      </c>
      <c r="G75" s="317">
        <f>SUM(G76:G78)</f>
        <v>0</v>
      </c>
      <c r="H75" s="316">
        <f>SUM(H76:H78)</f>
        <v>0</v>
      </c>
      <c r="I75" s="316">
        <f>SUM(I76:I78)</f>
        <v>0</v>
      </c>
      <c r="J75" s="316">
        <f>SUM(J76:J78)</f>
        <v>0</v>
      </c>
      <c r="K75" s="356">
        <f>SUM(K76:K78)</f>
        <v>0</v>
      </c>
      <c r="L75" s="10">
        <f>SUM(L76:L78)</f>
        <v>136793</v>
      </c>
      <c r="M75" s="10">
        <f>SUM(M76:M78)</f>
        <v>136793</v>
      </c>
      <c r="N75" s="10">
        <f>SUM(N76:N78)</f>
        <v>88500</v>
      </c>
      <c r="O75" s="10">
        <f>SUM(O76:O78)</f>
        <v>0</v>
      </c>
    </row>
    <row r="76" spans="1:15" ht="15" customHeight="1" x14ac:dyDescent="0.25">
      <c r="A76" s="13"/>
      <c r="C76" s="9" t="s">
        <v>9</v>
      </c>
      <c r="D76" s="317">
        <f>E76+G76</f>
        <v>94367</v>
      </c>
      <c r="E76" s="317">
        <v>94367</v>
      </c>
      <c r="F76" s="317">
        <v>56109</v>
      </c>
      <c r="G76" s="317"/>
      <c r="H76" s="321">
        <f>I76+K76</f>
        <v>0</v>
      </c>
      <c r="I76" s="316"/>
      <c r="J76" s="316"/>
      <c r="K76" s="356"/>
      <c r="L76" s="10">
        <f>M76+O76</f>
        <v>94367</v>
      </c>
      <c r="M76" s="10">
        <f>E76+I76</f>
        <v>94367</v>
      </c>
      <c r="N76" s="10">
        <f>F76+J76</f>
        <v>56109</v>
      </c>
      <c r="O76" s="10">
        <f>G76+K76</f>
        <v>0</v>
      </c>
    </row>
    <row r="77" spans="1:15" ht="15" customHeight="1" x14ac:dyDescent="0.25">
      <c r="A77" s="13"/>
      <c r="C77" s="9" t="s">
        <v>33</v>
      </c>
      <c r="D77" s="317">
        <f>E77+G77</f>
        <v>13258</v>
      </c>
      <c r="E77" s="317">
        <v>13258</v>
      </c>
      <c r="F77" s="317">
        <v>10122</v>
      </c>
      <c r="G77" s="317"/>
      <c r="H77" s="321"/>
      <c r="I77" s="316"/>
      <c r="J77" s="316"/>
      <c r="K77" s="356"/>
      <c r="L77" s="10">
        <f>M77+O77</f>
        <v>13258</v>
      </c>
      <c r="M77" s="10">
        <f>E77+I77</f>
        <v>13258</v>
      </c>
      <c r="N77" s="10">
        <f>F77+J77</f>
        <v>10122</v>
      </c>
      <c r="O77" s="10">
        <f>G77+K77</f>
        <v>0</v>
      </c>
    </row>
    <row r="78" spans="1:15" ht="15" customHeight="1" x14ac:dyDescent="0.25">
      <c r="A78" s="13"/>
      <c r="C78" s="9" t="s">
        <v>22</v>
      </c>
      <c r="D78" s="317">
        <f>E78+G78</f>
        <v>29168</v>
      </c>
      <c r="E78" s="317">
        <v>29168</v>
      </c>
      <c r="F78" s="317">
        <v>22269</v>
      </c>
      <c r="G78" s="317"/>
      <c r="H78" s="321"/>
      <c r="I78" s="316"/>
      <c r="J78" s="316"/>
      <c r="K78" s="356"/>
      <c r="L78" s="10">
        <f>M78+O78</f>
        <v>29168</v>
      </c>
      <c r="M78" s="10">
        <f>E78+I78</f>
        <v>29168</v>
      </c>
      <c r="N78" s="10">
        <f>F78+J78</f>
        <v>22269</v>
      </c>
      <c r="O78" s="10">
        <f>G78+K78</f>
        <v>0</v>
      </c>
    </row>
    <row r="79" spans="1:15" ht="30" x14ac:dyDescent="0.25">
      <c r="A79" s="11" t="s">
        <v>92</v>
      </c>
      <c r="B79" s="383" t="s">
        <v>26</v>
      </c>
      <c r="C79" s="9" t="s">
        <v>9</v>
      </c>
      <c r="D79" s="317">
        <f>E79+G79</f>
        <v>1370899</v>
      </c>
      <c r="E79" s="317">
        <v>345504</v>
      </c>
      <c r="F79" s="317"/>
      <c r="G79" s="317">
        <v>1025395</v>
      </c>
      <c r="H79" s="321">
        <f>I79+K79</f>
        <v>532</v>
      </c>
      <c r="I79" s="316"/>
      <c r="J79" s="316"/>
      <c r="K79" s="356">
        <v>532</v>
      </c>
      <c r="L79" s="10">
        <f>M79+O79</f>
        <v>1371431</v>
      </c>
      <c r="M79" s="10">
        <f>E79+I79</f>
        <v>345504</v>
      </c>
      <c r="N79" s="10">
        <f>F79+J79</f>
        <v>0</v>
      </c>
      <c r="O79" s="10">
        <f>G79+K79</f>
        <v>1025927</v>
      </c>
    </row>
    <row r="80" spans="1:15" ht="15" customHeight="1" x14ac:dyDescent="0.25">
      <c r="A80" s="13" t="s">
        <v>93</v>
      </c>
      <c r="B80" s="18" t="s">
        <v>189</v>
      </c>
      <c r="C80" s="54" t="s">
        <v>21</v>
      </c>
      <c r="D80" s="317">
        <f>E80+G80</f>
        <v>11585</v>
      </c>
      <c r="E80" s="317"/>
      <c r="F80" s="317"/>
      <c r="G80" s="317">
        <v>11585</v>
      </c>
      <c r="H80" s="321">
        <f>I80+K80</f>
        <v>0</v>
      </c>
      <c r="I80" s="316"/>
      <c r="J80" s="316"/>
      <c r="K80" s="356"/>
      <c r="L80" s="10">
        <f>M80+O80</f>
        <v>11585</v>
      </c>
      <c r="M80" s="10">
        <f>E80+I80</f>
        <v>0</v>
      </c>
      <c r="N80" s="10">
        <f>F80+J80</f>
        <v>0</v>
      </c>
      <c r="O80" s="10">
        <f>G80+K80</f>
        <v>11585</v>
      </c>
    </row>
    <row r="81" spans="1:15" ht="15.95" customHeight="1" x14ac:dyDescent="0.25">
      <c r="A81" s="15" t="s">
        <v>94</v>
      </c>
      <c r="B81" s="35" t="s">
        <v>195</v>
      </c>
      <c r="C81" s="382"/>
      <c r="D81" s="376">
        <f>D18+D19+D23+D29+D34+D40+D45+D50+D55+D60+D65+D70+D75+D79+D80</f>
        <v>4900104</v>
      </c>
      <c r="E81" s="376">
        <f>E18+E19+E23+E29+E34+E40+E45+E50+E55+E60+E65+E70+E75+E79+E80</f>
        <v>3779583</v>
      </c>
      <c r="F81" s="376">
        <f>F18+F19+F23+F29+F34+F40+F45+F50+F55+F60+F65+F70+F75+F79+F80</f>
        <v>1931886</v>
      </c>
      <c r="G81" s="376">
        <f>G18+G19+G23+G29+G34+G40+G45+G50+G55+G60+G65+G70+G75+G79+G80</f>
        <v>1120521</v>
      </c>
      <c r="H81" s="375">
        <f>H18+H19+H23+H29+H34+H40+H45+H50+H55+H60+H65+H70+H75+H79+H80</f>
        <v>215260</v>
      </c>
      <c r="I81" s="375">
        <f>I18+I19+I23+I29+I34+I40+I45+I50+I55+I60+I65+I70+I75+I79+I80</f>
        <v>166423</v>
      </c>
      <c r="J81" s="375">
        <f>J18+J19+J23+J29+J34+J40+J45+J50+J55+J60+J65+J70+J75+J79+J80</f>
        <v>0</v>
      </c>
      <c r="K81" s="374">
        <f>K18+K19+K23+K29+K34+K40+K45+K50+K55+K60+K65+K70+K75+K79+K80</f>
        <v>48837</v>
      </c>
      <c r="L81" s="35">
        <f>L18+L19+L23+L29+L34+L40+L45+L50+L55+L60+L65+L70+L75+L79+L80</f>
        <v>5115364</v>
      </c>
      <c r="M81" s="35">
        <f>M18+M19+M23+M29+M34+M40+M45+M50+M55+M60+M65+M70+M75+M79+M80</f>
        <v>3946006</v>
      </c>
      <c r="N81" s="35">
        <f>N18+N19+N23+N29+N34+N40+N45+N50+N55+N60+N65+N70+N75+N79+N80</f>
        <v>1931886</v>
      </c>
      <c r="O81" s="35">
        <f>O18+O19+O23+O29+O34+O40+O45+O50+O55+O60+O65+O70+O75+O79+O80</f>
        <v>1169358</v>
      </c>
    </row>
    <row r="82" spans="1:15" ht="15.95" customHeight="1" x14ac:dyDescent="0.25">
      <c r="A82" s="76" t="s">
        <v>95</v>
      </c>
      <c r="B82" s="373" t="s">
        <v>66</v>
      </c>
      <c r="C82" s="373"/>
      <c r="D82" s="373"/>
      <c r="E82" s="373"/>
      <c r="F82" s="373"/>
      <c r="G82" s="373"/>
      <c r="H82" s="373"/>
      <c r="I82" s="373"/>
      <c r="J82" s="373"/>
      <c r="K82" s="373"/>
      <c r="L82" s="373"/>
      <c r="M82" s="373"/>
      <c r="N82" s="373"/>
      <c r="O82" s="373"/>
    </row>
    <row r="83" spans="1:15" ht="15" customHeight="1" x14ac:dyDescent="0.25">
      <c r="A83" s="7" t="s">
        <v>96</v>
      </c>
      <c r="B83" s="49" t="s">
        <v>20</v>
      </c>
      <c r="C83" s="372"/>
      <c r="D83" s="320">
        <f>D84+D85+D86+D89+D90</f>
        <v>1515171</v>
      </c>
      <c r="E83" s="320">
        <f>E84+E85+E86+E89+E90</f>
        <v>1297720</v>
      </c>
      <c r="F83" s="320">
        <f>F84+F85+F86+F89+F90</f>
        <v>0</v>
      </c>
      <c r="G83" s="320">
        <f>G84+G85+G86+G89+G90</f>
        <v>217451</v>
      </c>
      <c r="H83" s="321">
        <f>I83+K83</f>
        <v>31</v>
      </c>
      <c r="I83" s="321">
        <f>I84+I85+I86+I89+I90</f>
        <v>31</v>
      </c>
      <c r="J83" s="321">
        <f>J84+J85+J86+J89+J90</f>
        <v>0</v>
      </c>
      <c r="K83" s="377">
        <f>K84+K85+K86+K89+K90</f>
        <v>0</v>
      </c>
      <c r="L83" s="87">
        <f>L84+L85+L86+L89+L90</f>
        <v>1515202</v>
      </c>
      <c r="M83" s="87">
        <f>M84+M85+M86+M89+M90</f>
        <v>1297751</v>
      </c>
      <c r="N83" s="87">
        <f>N84+N85+N86+N89+N90</f>
        <v>0</v>
      </c>
      <c r="O83" s="87">
        <f>O84+O85+O86+O89+O90</f>
        <v>217451</v>
      </c>
    </row>
    <row r="84" spans="1:15" ht="15" customHeight="1" x14ac:dyDescent="0.25">
      <c r="A84" s="13"/>
      <c r="B84" s="49"/>
      <c r="C84" s="22" t="s">
        <v>21</v>
      </c>
      <c r="D84" s="317">
        <f>E84+G84</f>
        <v>60820</v>
      </c>
      <c r="E84" s="317">
        <v>60820</v>
      </c>
      <c r="F84" s="317"/>
      <c r="G84" s="317"/>
      <c r="H84" s="321">
        <f>I84+K84</f>
        <v>0</v>
      </c>
      <c r="I84" s="316"/>
      <c r="J84" s="316"/>
      <c r="K84" s="356"/>
      <c r="L84" s="10">
        <f>M84+O84</f>
        <v>60820</v>
      </c>
      <c r="M84" s="10">
        <f>E84+I84</f>
        <v>60820</v>
      </c>
      <c r="N84" s="10">
        <f>F84+J84</f>
        <v>0</v>
      </c>
      <c r="O84" s="10">
        <f>G84+K84</f>
        <v>0</v>
      </c>
    </row>
    <row r="85" spans="1:15" x14ac:dyDescent="0.25">
      <c r="A85" s="13"/>
      <c r="B85" s="49"/>
      <c r="C85" s="22" t="s">
        <v>25</v>
      </c>
      <c r="D85" s="317">
        <f>E85+G85</f>
        <v>19495</v>
      </c>
      <c r="E85" s="317"/>
      <c r="F85" s="317"/>
      <c r="G85" s="317">
        <v>19495</v>
      </c>
      <c r="H85" s="321">
        <f>I85+K85</f>
        <v>0</v>
      </c>
      <c r="I85" s="316"/>
      <c r="J85" s="316"/>
      <c r="K85" s="356"/>
      <c r="L85" s="10">
        <f>M85+O85</f>
        <v>19495</v>
      </c>
      <c r="M85" s="10">
        <f>E85+I85</f>
        <v>0</v>
      </c>
      <c r="N85" s="10">
        <f>F85+J85</f>
        <v>0</v>
      </c>
      <c r="O85" s="10">
        <f>G85+K85</f>
        <v>19495</v>
      </c>
    </row>
    <row r="86" spans="1:15" ht="15" customHeight="1" x14ac:dyDescent="0.25">
      <c r="A86" s="31"/>
      <c r="B86" s="32"/>
      <c r="C86" s="59" t="s">
        <v>33</v>
      </c>
      <c r="D86" s="317">
        <f>D87+D88</f>
        <v>1279214</v>
      </c>
      <c r="E86" s="317">
        <f>E87+E88</f>
        <v>1124701</v>
      </c>
      <c r="F86" s="317">
        <f>F87+F88</f>
        <v>0</v>
      </c>
      <c r="G86" s="317">
        <f>G87+G88</f>
        <v>154513</v>
      </c>
      <c r="H86" s="321">
        <f>I86+K86</f>
        <v>31</v>
      </c>
      <c r="I86" s="316">
        <f>I87+I88</f>
        <v>31</v>
      </c>
      <c r="J86" s="316">
        <f>J87+J88</f>
        <v>0</v>
      </c>
      <c r="K86" s="356">
        <f>K87+K88</f>
        <v>0</v>
      </c>
      <c r="L86" s="10">
        <f>L87+L88</f>
        <v>1279245</v>
      </c>
      <c r="M86" s="10">
        <f>M87+M88</f>
        <v>1124732</v>
      </c>
      <c r="N86" s="10">
        <f>N87+N88</f>
        <v>0</v>
      </c>
      <c r="O86" s="10">
        <f>O87+O88</f>
        <v>154513</v>
      </c>
    </row>
    <row r="87" spans="1:15" ht="15" hidden="1" customHeight="1" x14ac:dyDescent="0.25">
      <c r="A87" s="60"/>
      <c r="B87" s="61" t="s">
        <v>8</v>
      </c>
      <c r="C87" s="62"/>
      <c r="D87" s="63">
        <f>E87+G87</f>
        <v>265544</v>
      </c>
      <c r="E87" s="63">
        <v>111031</v>
      </c>
      <c r="F87" s="63"/>
      <c r="G87" s="63">
        <v>154513</v>
      </c>
      <c r="H87" s="321">
        <f>I87+K87</f>
        <v>31</v>
      </c>
      <c r="I87" s="316">
        <v>31</v>
      </c>
      <c r="J87" s="316"/>
      <c r="K87" s="356"/>
      <c r="L87" s="63">
        <f>M87+O87</f>
        <v>265575</v>
      </c>
      <c r="M87" s="63">
        <f>E87+I87</f>
        <v>111062</v>
      </c>
      <c r="N87" s="63">
        <f>F87+J87</f>
        <v>0</v>
      </c>
      <c r="O87" s="63">
        <f>G87+K87</f>
        <v>154513</v>
      </c>
    </row>
    <row r="88" spans="1:15" ht="27.95" customHeight="1" x14ac:dyDescent="0.25">
      <c r="A88" s="31"/>
      <c r="B88" s="206" t="s">
        <v>187</v>
      </c>
      <c r="C88" s="59" t="s">
        <v>33</v>
      </c>
      <c r="D88" s="317">
        <f>E88+G88</f>
        <v>1013670</v>
      </c>
      <c r="E88" s="317">
        <v>1013670</v>
      </c>
      <c r="F88" s="354"/>
      <c r="G88" s="354"/>
      <c r="H88" s="321">
        <f>I88+K88</f>
        <v>0</v>
      </c>
      <c r="I88" s="316"/>
      <c r="J88" s="316"/>
      <c r="K88" s="356"/>
      <c r="L88" s="10">
        <f>M88+O88</f>
        <v>1013670</v>
      </c>
      <c r="M88" s="10">
        <f>E88+I88</f>
        <v>1013670</v>
      </c>
      <c r="N88" s="10">
        <f>F88+J88</f>
        <v>0</v>
      </c>
      <c r="O88" s="10">
        <f>G88+K88</f>
        <v>0</v>
      </c>
    </row>
    <row r="89" spans="1:15" ht="15" customHeight="1" x14ac:dyDescent="0.25">
      <c r="A89" s="31"/>
      <c r="B89" s="32"/>
      <c r="C89" s="59" t="s">
        <v>22</v>
      </c>
      <c r="D89" s="317">
        <f>E89+G89</f>
        <v>102485</v>
      </c>
      <c r="E89" s="317">
        <v>59042</v>
      </c>
      <c r="F89" s="317"/>
      <c r="G89" s="317">
        <v>43443</v>
      </c>
      <c r="H89" s="321">
        <f>I89+K89</f>
        <v>0</v>
      </c>
      <c r="I89" s="316"/>
      <c r="J89" s="316"/>
      <c r="K89" s="356"/>
      <c r="L89" s="10">
        <f>M89+O89</f>
        <v>102485</v>
      </c>
      <c r="M89" s="10">
        <f>E89+I89</f>
        <v>59042</v>
      </c>
      <c r="N89" s="10">
        <f>F89+J89</f>
        <v>0</v>
      </c>
      <c r="O89" s="10">
        <f>G89+K89</f>
        <v>43443</v>
      </c>
    </row>
    <row r="90" spans="1:15" ht="15" customHeight="1" x14ac:dyDescent="0.25">
      <c r="A90" s="31"/>
      <c r="B90" s="32"/>
      <c r="C90" s="59" t="s">
        <v>32</v>
      </c>
      <c r="D90" s="317">
        <f>E90+G90</f>
        <v>53157</v>
      </c>
      <c r="E90" s="317">
        <v>53157</v>
      </c>
      <c r="F90" s="317"/>
      <c r="G90" s="317"/>
      <c r="H90" s="321">
        <f>I90+K90</f>
        <v>0</v>
      </c>
      <c r="I90" s="316"/>
      <c r="J90" s="316"/>
      <c r="K90" s="356"/>
      <c r="L90" s="10">
        <f>M90+O90</f>
        <v>53157</v>
      </c>
      <c r="M90" s="10">
        <f>E90+I90</f>
        <v>53157</v>
      </c>
      <c r="N90" s="10">
        <f>F90+J90</f>
        <v>0</v>
      </c>
      <c r="O90" s="10">
        <f>G90+K90</f>
        <v>0</v>
      </c>
    </row>
    <row r="91" spans="1:15" ht="15" customHeight="1" x14ac:dyDescent="0.25">
      <c r="A91" s="27" t="s">
        <v>97</v>
      </c>
      <c r="B91" s="55" t="s">
        <v>7</v>
      </c>
      <c r="C91" s="54"/>
      <c r="D91" s="317">
        <f>SUM(D92:D94)</f>
        <v>20111</v>
      </c>
      <c r="E91" s="317">
        <f>SUM(E92:E94)</f>
        <v>15767</v>
      </c>
      <c r="F91" s="317">
        <f>SUM(F92:F94)</f>
        <v>0</v>
      </c>
      <c r="G91" s="317">
        <f>SUM(G92:G94)</f>
        <v>4344</v>
      </c>
      <c r="H91" s="316">
        <f>SUM(H92:H94)</f>
        <v>0</v>
      </c>
      <c r="I91" s="316">
        <f>SUM(I92:I94)</f>
        <v>0</v>
      </c>
      <c r="J91" s="316">
        <f>SUM(J92:J94)</f>
        <v>0</v>
      </c>
      <c r="K91" s="356">
        <f>SUM(K92:K94)</f>
        <v>0</v>
      </c>
      <c r="L91" s="10">
        <f>SUM(L92:L94)</f>
        <v>20111</v>
      </c>
      <c r="M91" s="10">
        <f>SUM(M92:M94)</f>
        <v>15767</v>
      </c>
      <c r="N91" s="10">
        <f>SUM(N92:N94)</f>
        <v>0</v>
      </c>
      <c r="O91" s="10">
        <f>SUM(O92:O94)</f>
        <v>4344</v>
      </c>
    </row>
    <row r="92" spans="1:15" ht="15" customHeight="1" x14ac:dyDescent="0.25">
      <c r="A92" s="31"/>
      <c r="B92" s="65"/>
      <c r="C92" s="54" t="s">
        <v>25</v>
      </c>
      <c r="D92" s="317">
        <f>E92+G92</f>
        <v>7989</v>
      </c>
      <c r="E92" s="317">
        <v>7989</v>
      </c>
      <c r="F92" s="317"/>
      <c r="G92" s="317"/>
      <c r="H92" s="321">
        <f>I92+K92</f>
        <v>0</v>
      </c>
      <c r="I92" s="316"/>
      <c r="J92" s="316"/>
      <c r="K92" s="356"/>
      <c r="L92" s="10">
        <f>M92+O92</f>
        <v>7989</v>
      </c>
      <c r="M92" s="10">
        <f>E92+I92</f>
        <v>7989</v>
      </c>
      <c r="N92" s="10">
        <f>F92+J92</f>
        <v>0</v>
      </c>
      <c r="O92" s="10">
        <f>G92+K92</f>
        <v>0</v>
      </c>
    </row>
    <row r="93" spans="1:15" ht="15" customHeight="1" x14ac:dyDescent="0.25">
      <c r="A93" s="31"/>
      <c r="B93" s="56"/>
      <c r="C93" s="54" t="s">
        <v>33</v>
      </c>
      <c r="D93" s="317">
        <f>E93+G93</f>
        <v>1738</v>
      </c>
      <c r="E93" s="317">
        <v>1738</v>
      </c>
      <c r="F93" s="317"/>
      <c r="G93" s="317"/>
      <c r="H93" s="321">
        <f>I93+K93</f>
        <v>0</v>
      </c>
      <c r="I93" s="316"/>
      <c r="J93" s="316"/>
      <c r="K93" s="356"/>
      <c r="L93" s="10">
        <f>M93+O93</f>
        <v>1738</v>
      </c>
      <c r="M93" s="10">
        <f>E93+I93</f>
        <v>1738</v>
      </c>
      <c r="N93" s="10">
        <f>F93+J93</f>
        <v>0</v>
      </c>
      <c r="O93" s="10">
        <f>G93+K93</f>
        <v>0</v>
      </c>
    </row>
    <row r="94" spans="1:15" ht="15" customHeight="1" x14ac:dyDescent="0.25">
      <c r="A94" s="31"/>
      <c r="B94" s="56"/>
      <c r="C94" s="54" t="s">
        <v>22</v>
      </c>
      <c r="D94" s="317">
        <f>E94+G94</f>
        <v>10384</v>
      </c>
      <c r="E94" s="317">
        <v>6040</v>
      </c>
      <c r="F94" s="317"/>
      <c r="G94" s="317">
        <v>4344</v>
      </c>
      <c r="H94" s="321">
        <f>I94+K94</f>
        <v>0</v>
      </c>
      <c r="I94" s="316"/>
      <c r="J94" s="316"/>
      <c r="K94" s="356"/>
      <c r="L94" s="10">
        <f>M94+O94</f>
        <v>10384</v>
      </c>
      <c r="M94" s="10">
        <f>E94+I94</f>
        <v>6040</v>
      </c>
      <c r="N94" s="10">
        <f>F94+J94</f>
        <v>0</v>
      </c>
      <c r="O94" s="10">
        <f>G94+K94</f>
        <v>4344</v>
      </c>
    </row>
    <row r="95" spans="1:15" ht="15" customHeight="1" x14ac:dyDescent="0.25">
      <c r="A95" s="27" t="s">
        <v>98</v>
      </c>
      <c r="B95" s="8" t="s">
        <v>10</v>
      </c>
      <c r="C95" s="54"/>
      <c r="D95" s="317">
        <f>SUM(D96:D98)</f>
        <v>16284</v>
      </c>
      <c r="E95" s="317">
        <f>SUM(E96:E98)</f>
        <v>16284</v>
      </c>
      <c r="F95" s="317">
        <f>SUM(F96:F98)</f>
        <v>0</v>
      </c>
      <c r="G95" s="317">
        <f>SUM(G96:G98)</f>
        <v>0</v>
      </c>
      <c r="H95" s="316">
        <f>SUM(H96:H98)</f>
        <v>0</v>
      </c>
      <c r="I95" s="316">
        <f>SUM(I96:I98)</f>
        <v>0</v>
      </c>
      <c r="J95" s="316">
        <f>SUM(J96:J98)</f>
        <v>0</v>
      </c>
      <c r="K95" s="356">
        <f>SUM(K96:K98)</f>
        <v>0</v>
      </c>
      <c r="L95" s="10">
        <f>SUM(L96:L98)</f>
        <v>16284</v>
      </c>
      <c r="M95" s="10">
        <f>SUM(M96:M98)</f>
        <v>16284</v>
      </c>
      <c r="N95" s="10">
        <f>SUM(N96:N98)</f>
        <v>0</v>
      </c>
      <c r="O95" s="10">
        <f>SUM(O96:O98)</f>
        <v>0</v>
      </c>
    </row>
    <row r="96" spans="1:15" ht="15" customHeight="1" x14ac:dyDescent="0.25">
      <c r="A96" s="31"/>
      <c r="B96" s="52"/>
      <c r="C96" s="54" t="s">
        <v>25</v>
      </c>
      <c r="D96" s="317">
        <f>E96+G96</f>
        <v>6543</v>
      </c>
      <c r="E96" s="317">
        <v>6543</v>
      </c>
      <c r="F96" s="317"/>
      <c r="G96" s="317"/>
      <c r="H96" s="321">
        <f>I96+K96</f>
        <v>0</v>
      </c>
      <c r="I96" s="316"/>
      <c r="J96" s="316"/>
      <c r="K96" s="356"/>
      <c r="L96" s="10">
        <f>M96+O96</f>
        <v>6543</v>
      </c>
      <c r="M96" s="10">
        <f>E96+I96</f>
        <v>6543</v>
      </c>
      <c r="N96" s="10">
        <f>F96+J96</f>
        <v>0</v>
      </c>
      <c r="O96" s="10">
        <f>G96+K96</f>
        <v>0</v>
      </c>
    </row>
    <row r="97" spans="1:15" ht="15" customHeight="1" x14ac:dyDescent="0.25">
      <c r="A97" s="31"/>
      <c r="B97" s="14"/>
      <c r="C97" s="54" t="s">
        <v>33</v>
      </c>
      <c r="D97" s="317">
        <f>E97+G97</f>
        <v>855</v>
      </c>
      <c r="E97" s="317">
        <v>855</v>
      </c>
      <c r="F97" s="317"/>
      <c r="G97" s="317"/>
      <c r="H97" s="321">
        <f>I97+K97</f>
        <v>0</v>
      </c>
      <c r="I97" s="316"/>
      <c r="J97" s="316"/>
      <c r="K97" s="356"/>
      <c r="L97" s="10">
        <f>M97+O97</f>
        <v>855</v>
      </c>
      <c r="M97" s="10">
        <f>E97+I97</f>
        <v>855</v>
      </c>
      <c r="N97" s="10">
        <f>F97+J97</f>
        <v>0</v>
      </c>
      <c r="O97" s="10">
        <f>G97+K97</f>
        <v>0</v>
      </c>
    </row>
    <row r="98" spans="1:15" ht="15" customHeight="1" x14ac:dyDescent="0.25">
      <c r="A98" s="31"/>
      <c r="B98" s="14"/>
      <c r="C98" s="54" t="s">
        <v>22</v>
      </c>
      <c r="D98" s="317">
        <f>E98+G98</f>
        <v>8886</v>
      </c>
      <c r="E98" s="317">
        <v>8886</v>
      </c>
      <c r="F98" s="317"/>
      <c r="G98" s="317"/>
      <c r="H98" s="321">
        <f>I98+K98</f>
        <v>0</v>
      </c>
      <c r="I98" s="316"/>
      <c r="J98" s="316"/>
      <c r="K98" s="356"/>
      <c r="L98" s="10">
        <f>M98+O98</f>
        <v>8886</v>
      </c>
      <c r="M98" s="10">
        <f>E98+I98</f>
        <v>8886</v>
      </c>
      <c r="N98" s="10">
        <f>F98+J98</f>
        <v>0</v>
      </c>
      <c r="O98" s="10">
        <f>G98+K98</f>
        <v>0</v>
      </c>
    </row>
    <row r="99" spans="1:15" ht="15" customHeight="1" x14ac:dyDescent="0.25">
      <c r="A99" s="27" t="s">
        <v>99</v>
      </c>
      <c r="B99" s="18" t="s">
        <v>11</v>
      </c>
      <c r="C99" s="54"/>
      <c r="D99" s="317">
        <f>SUM(D100:D102)</f>
        <v>26200</v>
      </c>
      <c r="E99" s="317">
        <f>SUM(E100:E102)</f>
        <v>26200</v>
      </c>
      <c r="F99" s="317">
        <f>SUM(F100:F102)</f>
        <v>0</v>
      </c>
      <c r="G99" s="317">
        <f>SUM(G100:G102)</f>
        <v>0</v>
      </c>
      <c r="H99" s="316">
        <f>SUM(H100:H102)</f>
        <v>0</v>
      </c>
      <c r="I99" s="316">
        <f>SUM(I100:I102)</f>
        <v>0</v>
      </c>
      <c r="J99" s="316">
        <f>SUM(J100:J102)</f>
        <v>0</v>
      </c>
      <c r="K99" s="356">
        <f>SUM(K100:K102)</f>
        <v>0</v>
      </c>
      <c r="L99" s="10">
        <f>SUM(L100:L102)</f>
        <v>26200</v>
      </c>
      <c r="M99" s="10">
        <f>SUM(M100:M102)</f>
        <v>26200</v>
      </c>
      <c r="N99" s="10">
        <f>SUM(N100:N102)</f>
        <v>0</v>
      </c>
      <c r="O99" s="10">
        <f>SUM(O100:O102)</f>
        <v>0</v>
      </c>
    </row>
    <row r="100" spans="1:15" ht="15" customHeight="1" x14ac:dyDescent="0.25">
      <c r="A100" s="31"/>
      <c r="B100" s="52"/>
      <c r="C100" s="54" t="s">
        <v>25</v>
      </c>
      <c r="D100" s="317">
        <f>E100+G100</f>
        <v>9638</v>
      </c>
      <c r="E100" s="317">
        <v>9638</v>
      </c>
      <c r="F100" s="317"/>
      <c r="G100" s="317"/>
      <c r="H100" s="321">
        <f>I100+K100</f>
        <v>0</v>
      </c>
      <c r="I100" s="316"/>
      <c r="J100" s="316"/>
      <c r="K100" s="356"/>
      <c r="L100" s="10">
        <f>M100+O100</f>
        <v>9638</v>
      </c>
      <c r="M100" s="10">
        <f>E100+I100</f>
        <v>9638</v>
      </c>
      <c r="N100" s="10">
        <f>F100+J100</f>
        <v>0</v>
      </c>
      <c r="O100" s="10">
        <f>G100+K100</f>
        <v>0</v>
      </c>
    </row>
    <row r="101" spans="1:15" ht="15" customHeight="1" x14ac:dyDescent="0.25">
      <c r="A101" s="31"/>
      <c r="B101" s="66"/>
      <c r="C101" s="54" t="s">
        <v>33</v>
      </c>
      <c r="D101" s="317">
        <f>E101+G101</f>
        <v>3494</v>
      </c>
      <c r="E101" s="317">
        <v>3494</v>
      </c>
      <c r="F101" s="317"/>
      <c r="G101" s="317"/>
      <c r="H101" s="321">
        <f>I101+K101</f>
        <v>0</v>
      </c>
      <c r="I101" s="316"/>
      <c r="J101" s="316"/>
      <c r="K101" s="356"/>
      <c r="L101" s="10">
        <f>M101+O101</f>
        <v>3494</v>
      </c>
      <c r="M101" s="10">
        <f>E101+I101</f>
        <v>3494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31"/>
      <c r="B102" s="66"/>
      <c r="C102" s="54" t="s">
        <v>22</v>
      </c>
      <c r="D102" s="317">
        <f>E102+G102</f>
        <v>13068</v>
      </c>
      <c r="E102" s="317">
        <v>13068</v>
      </c>
      <c r="F102" s="317"/>
      <c r="G102" s="317"/>
      <c r="H102" s="321">
        <f>I102+K102</f>
        <v>0</v>
      </c>
      <c r="I102" s="316"/>
      <c r="J102" s="316"/>
      <c r="K102" s="356"/>
      <c r="L102" s="10">
        <f>M102+O102</f>
        <v>13068</v>
      </c>
      <c r="M102" s="10">
        <f>E102+I102</f>
        <v>13068</v>
      </c>
      <c r="N102" s="10">
        <f>F102+J102</f>
        <v>0</v>
      </c>
      <c r="O102" s="10">
        <f>G102+K102</f>
        <v>0</v>
      </c>
    </row>
    <row r="103" spans="1:15" ht="15" customHeight="1" x14ac:dyDescent="0.25">
      <c r="A103" s="27" t="s">
        <v>100</v>
      </c>
      <c r="B103" s="18" t="s">
        <v>68</v>
      </c>
      <c r="C103" s="54"/>
      <c r="D103" s="317">
        <f>SUM(D104:D106)</f>
        <v>17939</v>
      </c>
      <c r="E103" s="317">
        <f>SUM(E104:E106)</f>
        <v>17939</v>
      </c>
      <c r="F103" s="317">
        <f>SUM(F104:F106)</f>
        <v>0</v>
      </c>
      <c r="G103" s="317">
        <f>SUM(G104:G106)</f>
        <v>0</v>
      </c>
      <c r="H103" s="316">
        <f>SUM(H104:H106)</f>
        <v>1800</v>
      </c>
      <c r="I103" s="316">
        <f>SUM(I104:I106)</f>
        <v>1279</v>
      </c>
      <c r="J103" s="316">
        <f>SUM(J104:J106)</f>
        <v>0</v>
      </c>
      <c r="K103" s="356">
        <f>SUM(K104:K106)</f>
        <v>521</v>
      </c>
      <c r="L103" s="10">
        <f>SUM(L104:L106)</f>
        <v>19739</v>
      </c>
      <c r="M103" s="10">
        <f>SUM(M104:M106)</f>
        <v>19218</v>
      </c>
      <c r="N103" s="10">
        <f>SUM(N104:N106)</f>
        <v>0</v>
      </c>
      <c r="O103" s="10">
        <f>SUM(O104:O106)</f>
        <v>521</v>
      </c>
    </row>
    <row r="104" spans="1:15" ht="15" customHeight="1" x14ac:dyDescent="0.25">
      <c r="A104" s="31"/>
      <c r="B104" s="52"/>
      <c r="C104" s="54" t="s">
        <v>25</v>
      </c>
      <c r="D104" s="317">
        <f>E104+G104</f>
        <v>8095</v>
      </c>
      <c r="E104" s="317">
        <v>8095</v>
      </c>
      <c r="F104" s="317"/>
      <c r="G104" s="317"/>
      <c r="H104" s="321">
        <f>I104+K104</f>
        <v>0</v>
      </c>
      <c r="I104" s="316"/>
      <c r="J104" s="316"/>
      <c r="K104" s="356"/>
      <c r="L104" s="10">
        <f>M104+O104</f>
        <v>8095</v>
      </c>
      <c r="M104" s="10">
        <f>E104+I104</f>
        <v>8095</v>
      </c>
      <c r="N104" s="10">
        <f>F104+J104</f>
        <v>0</v>
      </c>
      <c r="O104" s="10">
        <f>G104+K104</f>
        <v>0</v>
      </c>
    </row>
    <row r="105" spans="1:15" ht="15" customHeight="1" x14ac:dyDescent="0.25">
      <c r="A105" s="31"/>
      <c r="B105" s="66"/>
      <c r="C105" s="54" t="s">
        <v>33</v>
      </c>
      <c r="D105" s="317">
        <f>E105+G105</f>
        <v>1867</v>
      </c>
      <c r="E105" s="317">
        <v>1867</v>
      </c>
      <c r="F105" s="317"/>
      <c r="G105" s="317"/>
      <c r="H105" s="321">
        <f>I105+K105</f>
        <v>0</v>
      </c>
      <c r="I105" s="316"/>
      <c r="J105" s="316"/>
      <c r="K105" s="356"/>
      <c r="L105" s="10">
        <f>M105+O105</f>
        <v>1867</v>
      </c>
      <c r="M105" s="10">
        <f>E105+I105</f>
        <v>1867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31"/>
      <c r="B106" s="66"/>
      <c r="C106" s="54" t="s">
        <v>22</v>
      </c>
      <c r="D106" s="317">
        <f>E106+G106</f>
        <v>7977</v>
      </c>
      <c r="E106" s="317">
        <v>7977</v>
      </c>
      <c r="F106" s="317"/>
      <c r="G106" s="317"/>
      <c r="H106" s="321">
        <f>I106+K106</f>
        <v>1800</v>
      </c>
      <c r="I106" s="316">
        <v>1279</v>
      </c>
      <c r="J106" s="316"/>
      <c r="K106" s="356">
        <v>521</v>
      </c>
      <c r="L106" s="10">
        <f>M106+O106</f>
        <v>9777</v>
      </c>
      <c r="M106" s="10">
        <f>E106+I106</f>
        <v>9256</v>
      </c>
      <c r="N106" s="10">
        <f>F106+J106</f>
        <v>0</v>
      </c>
      <c r="O106" s="10">
        <f>G106+K106</f>
        <v>521</v>
      </c>
    </row>
    <row r="107" spans="1:15" ht="15" customHeight="1" x14ac:dyDescent="0.25">
      <c r="A107" s="27" t="s">
        <v>101</v>
      </c>
      <c r="B107" s="18" t="s">
        <v>69</v>
      </c>
      <c r="C107" s="54"/>
      <c r="D107" s="317">
        <f>SUM(D108:D110)</f>
        <v>14777</v>
      </c>
      <c r="E107" s="317">
        <f>SUM(E108:E110)</f>
        <v>14777</v>
      </c>
      <c r="F107" s="317">
        <f>SUM(F108:F110)</f>
        <v>0</v>
      </c>
      <c r="G107" s="317">
        <f>SUM(G108:G110)</f>
        <v>0</v>
      </c>
      <c r="H107" s="316">
        <f>SUM(H108:H110)</f>
        <v>0</v>
      </c>
      <c r="I107" s="316">
        <f>SUM(I108:I110)</f>
        <v>0</v>
      </c>
      <c r="J107" s="316">
        <f>SUM(J108:J110)</f>
        <v>0</v>
      </c>
      <c r="K107" s="356">
        <f>SUM(K108:K110)</f>
        <v>0</v>
      </c>
      <c r="L107" s="10">
        <f>SUM(L108:L110)</f>
        <v>14777</v>
      </c>
      <c r="M107" s="10">
        <f>SUM(M108:M110)</f>
        <v>14777</v>
      </c>
      <c r="N107" s="10">
        <f>SUM(N108:N110)</f>
        <v>0</v>
      </c>
      <c r="O107" s="10">
        <f>SUM(O108:O110)</f>
        <v>0</v>
      </c>
    </row>
    <row r="108" spans="1:15" ht="15" customHeight="1" x14ac:dyDescent="0.25">
      <c r="A108" s="31"/>
      <c r="B108" s="52"/>
      <c r="C108" s="54" t="s">
        <v>25</v>
      </c>
      <c r="D108" s="317">
        <f>E108+G108</f>
        <v>5636</v>
      </c>
      <c r="E108" s="317">
        <v>5636</v>
      </c>
      <c r="F108" s="317"/>
      <c r="G108" s="317"/>
      <c r="H108" s="321">
        <f>I108+K108</f>
        <v>0</v>
      </c>
      <c r="I108" s="316"/>
      <c r="J108" s="316"/>
      <c r="K108" s="356"/>
      <c r="L108" s="10">
        <f>M108+O108</f>
        <v>5636</v>
      </c>
      <c r="M108" s="10">
        <f>E108+I108</f>
        <v>5636</v>
      </c>
      <c r="N108" s="10">
        <f>F108+J108</f>
        <v>0</v>
      </c>
      <c r="O108" s="10">
        <f>G108+K108</f>
        <v>0</v>
      </c>
    </row>
    <row r="109" spans="1:15" ht="15" customHeight="1" x14ac:dyDescent="0.25">
      <c r="A109" s="31"/>
      <c r="B109" s="66"/>
      <c r="C109" s="54" t="s">
        <v>33</v>
      </c>
      <c r="D109" s="317">
        <f>E109+G109</f>
        <v>1810</v>
      </c>
      <c r="E109" s="317">
        <v>1810</v>
      </c>
      <c r="F109" s="317"/>
      <c r="G109" s="317"/>
      <c r="H109" s="321">
        <f>I109+K109</f>
        <v>0</v>
      </c>
      <c r="I109" s="316"/>
      <c r="J109" s="316"/>
      <c r="K109" s="356"/>
      <c r="L109" s="10">
        <f>M109+O109</f>
        <v>1810</v>
      </c>
      <c r="M109" s="10">
        <f>E109+I109</f>
        <v>1810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31"/>
      <c r="B110" s="66"/>
      <c r="C110" s="54" t="s">
        <v>22</v>
      </c>
      <c r="D110" s="317">
        <f>E110+G110</f>
        <v>7331</v>
      </c>
      <c r="E110" s="317">
        <v>7331</v>
      </c>
      <c r="F110" s="317"/>
      <c r="G110" s="317"/>
      <c r="H110" s="321">
        <f>I110+K110</f>
        <v>0</v>
      </c>
      <c r="I110" s="316"/>
      <c r="J110" s="316"/>
      <c r="K110" s="356"/>
      <c r="L110" s="10">
        <f>M110+O110</f>
        <v>7331</v>
      </c>
      <c r="M110" s="10">
        <f>E110+I110</f>
        <v>7331</v>
      </c>
      <c r="N110" s="10">
        <f>F110+J110</f>
        <v>0</v>
      </c>
      <c r="O110" s="10">
        <f>G110+K110</f>
        <v>0</v>
      </c>
    </row>
    <row r="111" spans="1:15" ht="15" customHeight="1" x14ac:dyDescent="0.25">
      <c r="A111" s="27" t="s">
        <v>102</v>
      </c>
      <c r="B111" s="18" t="s">
        <v>14</v>
      </c>
      <c r="C111" s="54"/>
      <c r="D111" s="317">
        <f>SUM(D112:D114)</f>
        <v>25490</v>
      </c>
      <c r="E111" s="317">
        <f>SUM(E112:E114)</f>
        <v>25490</v>
      </c>
      <c r="F111" s="317">
        <f>SUM(F112:F114)</f>
        <v>0</v>
      </c>
      <c r="G111" s="317">
        <f>SUM(G112:G114)</f>
        <v>0</v>
      </c>
      <c r="H111" s="316">
        <f>SUM(H112:H114)</f>
        <v>0</v>
      </c>
      <c r="I111" s="316">
        <f>SUM(I112:I114)</f>
        <v>0</v>
      </c>
      <c r="J111" s="316">
        <f>SUM(J112:J114)</f>
        <v>0</v>
      </c>
      <c r="K111" s="356">
        <f>SUM(K112:K114)</f>
        <v>0</v>
      </c>
      <c r="L111" s="10">
        <f>SUM(L112:L114)</f>
        <v>25490</v>
      </c>
      <c r="M111" s="10">
        <f>SUM(M112:M114)</f>
        <v>25490</v>
      </c>
      <c r="N111" s="10">
        <f>SUM(N112:N114)</f>
        <v>0</v>
      </c>
      <c r="O111" s="10">
        <f>SUM(O112:O114)</f>
        <v>0</v>
      </c>
    </row>
    <row r="112" spans="1:15" ht="15" customHeight="1" x14ac:dyDescent="0.25">
      <c r="A112" s="31"/>
      <c r="B112" s="52"/>
      <c r="C112" s="54" t="s">
        <v>25</v>
      </c>
      <c r="D112" s="317">
        <f>E112+G112</f>
        <v>10763</v>
      </c>
      <c r="E112" s="317">
        <v>10763</v>
      </c>
      <c r="F112" s="317"/>
      <c r="G112" s="317"/>
      <c r="H112" s="321">
        <f>I112+K112</f>
        <v>0</v>
      </c>
      <c r="I112" s="316"/>
      <c r="J112" s="316"/>
      <c r="K112" s="356"/>
      <c r="L112" s="10">
        <f>M112+O112</f>
        <v>10763</v>
      </c>
      <c r="M112" s="10">
        <f>E112+I112</f>
        <v>10763</v>
      </c>
      <c r="N112" s="10">
        <f>F112+J112</f>
        <v>0</v>
      </c>
      <c r="O112" s="10">
        <f>G112+K112</f>
        <v>0</v>
      </c>
    </row>
    <row r="113" spans="1:15" ht="15" customHeight="1" x14ac:dyDescent="0.25">
      <c r="A113" s="31"/>
      <c r="B113" s="66"/>
      <c r="C113" s="54" t="s">
        <v>33</v>
      </c>
      <c r="D113" s="317">
        <f>E113+G113</f>
        <v>2409</v>
      </c>
      <c r="E113" s="317">
        <v>2409</v>
      </c>
      <c r="F113" s="317"/>
      <c r="G113" s="317"/>
      <c r="H113" s="321">
        <f>I113+K113</f>
        <v>0</v>
      </c>
      <c r="I113" s="316"/>
      <c r="J113" s="316"/>
      <c r="K113" s="356"/>
      <c r="L113" s="10">
        <f>M113+O113</f>
        <v>2409</v>
      </c>
      <c r="M113" s="10">
        <f>E113+I113</f>
        <v>2409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31"/>
      <c r="B114" s="66"/>
      <c r="C114" s="54" t="s">
        <v>22</v>
      </c>
      <c r="D114" s="317">
        <f>E114+G114</f>
        <v>12318</v>
      </c>
      <c r="E114" s="317">
        <v>12318</v>
      </c>
      <c r="F114" s="317"/>
      <c r="G114" s="317"/>
      <c r="H114" s="321">
        <f>I114+K114</f>
        <v>0</v>
      </c>
      <c r="I114" s="316"/>
      <c r="J114" s="316"/>
      <c r="K114" s="356"/>
      <c r="L114" s="10">
        <f>M114+O114</f>
        <v>12318</v>
      </c>
      <c r="M114" s="10">
        <f>E114+I114</f>
        <v>12318</v>
      </c>
      <c r="N114" s="10">
        <f>F114+J114</f>
        <v>0</v>
      </c>
      <c r="O114" s="10">
        <f>G114+K114</f>
        <v>0</v>
      </c>
    </row>
    <row r="115" spans="1:15" ht="15" customHeight="1" x14ac:dyDescent="0.25">
      <c r="A115" s="27" t="s">
        <v>103</v>
      </c>
      <c r="B115" s="18" t="s">
        <v>15</v>
      </c>
      <c r="C115" s="54"/>
      <c r="D115" s="317">
        <f>SUM(D116:D118)</f>
        <v>19235</v>
      </c>
      <c r="E115" s="317">
        <f>SUM(E116:E118)</f>
        <v>19235</v>
      </c>
      <c r="F115" s="317">
        <f>SUM(F116:F118)</f>
        <v>0</v>
      </c>
      <c r="G115" s="317">
        <f>SUM(G116:G118)</f>
        <v>0</v>
      </c>
      <c r="H115" s="316">
        <f>SUM(H116:H118)</f>
        <v>0</v>
      </c>
      <c r="I115" s="316">
        <f>SUM(I116:I118)</f>
        <v>0</v>
      </c>
      <c r="J115" s="316">
        <f>SUM(J116:J118)</f>
        <v>0</v>
      </c>
      <c r="K115" s="356">
        <f>SUM(K116:K118)</f>
        <v>0</v>
      </c>
      <c r="L115" s="10">
        <f>SUM(L116:L118)</f>
        <v>19235</v>
      </c>
      <c r="M115" s="10">
        <f>SUM(M116:M118)</f>
        <v>19235</v>
      </c>
      <c r="N115" s="10">
        <f>SUM(N116:N118)</f>
        <v>0</v>
      </c>
      <c r="O115" s="10">
        <f>SUM(O116:O118)</f>
        <v>0</v>
      </c>
    </row>
    <row r="116" spans="1:15" ht="15" customHeight="1" x14ac:dyDescent="0.25">
      <c r="A116" s="31"/>
      <c r="B116" s="52"/>
      <c r="C116" s="54" t="s">
        <v>25</v>
      </c>
      <c r="D116" s="317">
        <f>E116+G116</f>
        <v>8859</v>
      </c>
      <c r="E116" s="317">
        <v>8859</v>
      </c>
      <c r="F116" s="317"/>
      <c r="G116" s="317"/>
      <c r="H116" s="321">
        <f>I116+K116</f>
        <v>0</v>
      </c>
      <c r="I116" s="316"/>
      <c r="J116" s="316"/>
      <c r="K116" s="356"/>
      <c r="L116" s="10">
        <f>M116+O116</f>
        <v>8859</v>
      </c>
      <c r="M116" s="10">
        <f>E116+I116</f>
        <v>8859</v>
      </c>
      <c r="N116" s="10">
        <f>F116+J116</f>
        <v>0</v>
      </c>
      <c r="O116" s="10">
        <f>G116+K116</f>
        <v>0</v>
      </c>
    </row>
    <row r="117" spans="1:15" ht="15" customHeight="1" x14ac:dyDescent="0.25">
      <c r="A117" s="31"/>
      <c r="B117" s="66"/>
      <c r="C117" s="54" t="s">
        <v>33</v>
      </c>
      <c r="D117" s="317">
        <f>E117+G117</f>
        <v>1338</v>
      </c>
      <c r="E117" s="317">
        <v>1338</v>
      </c>
      <c r="F117" s="317"/>
      <c r="G117" s="317"/>
      <c r="H117" s="321">
        <f>I117+K117</f>
        <v>0</v>
      </c>
      <c r="I117" s="316"/>
      <c r="J117" s="316"/>
      <c r="K117" s="356"/>
      <c r="L117" s="10">
        <f>M117+O117</f>
        <v>1338</v>
      </c>
      <c r="M117" s="10">
        <f>E117+I117</f>
        <v>1338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31"/>
      <c r="B118" s="66"/>
      <c r="C118" s="54" t="s">
        <v>22</v>
      </c>
      <c r="D118" s="317">
        <f>E118+G118</f>
        <v>9038</v>
      </c>
      <c r="E118" s="317">
        <v>9038</v>
      </c>
      <c r="F118" s="317"/>
      <c r="G118" s="317"/>
      <c r="H118" s="321">
        <f>I118+K118</f>
        <v>0</v>
      </c>
      <c r="I118" s="316"/>
      <c r="J118" s="316"/>
      <c r="K118" s="356"/>
      <c r="L118" s="10">
        <f>M118+O118</f>
        <v>9038</v>
      </c>
      <c r="M118" s="10">
        <f>E118+I118</f>
        <v>9038</v>
      </c>
      <c r="N118" s="10">
        <f>F118+J118</f>
        <v>0</v>
      </c>
      <c r="O118" s="10">
        <f>G118+K118</f>
        <v>0</v>
      </c>
    </row>
    <row r="119" spans="1:15" ht="15" customHeight="1" x14ac:dyDescent="0.25">
      <c r="A119" s="27" t="s">
        <v>104</v>
      </c>
      <c r="B119" s="55" t="s">
        <v>16</v>
      </c>
      <c r="C119" s="54"/>
      <c r="D119" s="317">
        <f>SUM(D120:D122)</f>
        <v>42339</v>
      </c>
      <c r="E119" s="317">
        <f>SUM(E120:E122)</f>
        <v>42339</v>
      </c>
      <c r="F119" s="317">
        <f>SUM(F120:F122)</f>
        <v>0</v>
      </c>
      <c r="G119" s="317">
        <f>SUM(G120:G122)</f>
        <v>0</v>
      </c>
      <c r="H119" s="316">
        <f>SUM(H120:H122)</f>
        <v>0</v>
      </c>
      <c r="I119" s="316">
        <f>SUM(I120:I122)</f>
        <v>0</v>
      </c>
      <c r="J119" s="316">
        <f>SUM(J120:J122)</f>
        <v>0</v>
      </c>
      <c r="K119" s="356">
        <f>SUM(K120:K122)</f>
        <v>0</v>
      </c>
      <c r="L119" s="10">
        <f>SUM(L120:L122)</f>
        <v>42339</v>
      </c>
      <c r="M119" s="10">
        <f>SUM(M120:M122)</f>
        <v>42339</v>
      </c>
      <c r="N119" s="10">
        <f>SUM(N120:N122)</f>
        <v>0</v>
      </c>
      <c r="O119" s="10">
        <f>SUM(O120:O122)</f>
        <v>0</v>
      </c>
    </row>
    <row r="120" spans="1:15" ht="15" customHeight="1" x14ac:dyDescent="0.25">
      <c r="A120" s="31"/>
      <c r="B120" s="52"/>
      <c r="C120" s="54" t="s">
        <v>25</v>
      </c>
      <c r="D120" s="317">
        <f>E120+G120</f>
        <v>16232</v>
      </c>
      <c r="E120" s="317">
        <v>16232</v>
      </c>
      <c r="F120" s="317"/>
      <c r="G120" s="317"/>
      <c r="H120" s="321">
        <f>I120+K120</f>
        <v>0</v>
      </c>
      <c r="I120" s="316"/>
      <c r="J120" s="316"/>
      <c r="K120" s="356"/>
      <c r="L120" s="10">
        <f>M120+O120</f>
        <v>16232</v>
      </c>
      <c r="M120" s="10">
        <f>E120+I120</f>
        <v>16232</v>
      </c>
      <c r="N120" s="10">
        <f>F120+J120</f>
        <v>0</v>
      </c>
      <c r="O120" s="10">
        <f>G120+K120</f>
        <v>0</v>
      </c>
    </row>
    <row r="121" spans="1:15" ht="15" customHeight="1" x14ac:dyDescent="0.25">
      <c r="A121" s="31"/>
      <c r="B121" s="56"/>
      <c r="C121" s="54" t="s">
        <v>33</v>
      </c>
      <c r="D121" s="317">
        <f>E121+G121</f>
        <v>5432</v>
      </c>
      <c r="E121" s="317">
        <v>5432</v>
      </c>
      <c r="F121" s="317"/>
      <c r="G121" s="317"/>
      <c r="H121" s="321">
        <f>I121+K121</f>
        <v>0</v>
      </c>
      <c r="I121" s="316"/>
      <c r="J121" s="316"/>
      <c r="K121" s="356"/>
      <c r="L121" s="10">
        <f>M121+O121</f>
        <v>5432</v>
      </c>
      <c r="M121" s="10">
        <f>E121+I121</f>
        <v>5432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31"/>
      <c r="B122" s="56"/>
      <c r="C122" s="54" t="s">
        <v>22</v>
      </c>
      <c r="D122" s="317">
        <f>E122+G122</f>
        <v>20675</v>
      </c>
      <c r="E122" s="317">
        <v>20675</v>
      </c>
      <c r="F122" s="317"/>
      <c r="G122" s="317"/>
      <c r="H122" s="321">
        <f>I122+K122</f>
        <v>0</v>
      </c>
      <c r="I122" s="316"/>
      <c r="J122" s="316"/>
      <c r="K122" s="356"/>
      <c r="L122" s="10">
        <f>M122+O122</f>
        <v>20675</v>
      </c>
      <c r="M122" s="10">
        <f>E122+I122</f>
        <v>20675</v>
      </c>
      <c r="N122" s="10">
        <f>F122+J122</f>
        <v>0</v>
      </c>
      <c r="O122" s="10">
        <f>G122+K122</f>
        <v>0</v>
      </c>
    </row>
    <row r="123" spans="1:15" ht="15" customHeight="1" x14ac:dyDescent="0.25">
      <c r="A123" s="27" t="s">
        <v>105</v>
      </c>
      <c r="B123" s="18" t="s">
        <v>17</v>
      </c>
      <c r="C123" s="54"/>
      <c r="D123" s="317">
        <f>SUM(D124:D126)</f>
        <v>19240</v>
      </c>
      <c r="E123" s="317">
        <f>SUM(E124:E126)</f>
        <v>19240</v>
      </c>
      <c r="F123" s="317">
        <f>SUM(F124:F126)</f>
        <v>0</v>
      </c>
      <c r="G123" s="317">
        <f>SUM(G124:G126)</f>
        <v>0</v>
      </c>
      <c r="H123" s="316">
        <f>SUM(H124:H126)</f>
        <v>0</v>
      </c>
      <c r="I123" s="316">
        <f>SUM(I124:I126)</f>
        <v>0</v>
      </c>
      <c r="J123" s="316">
        <f>SUM(J124:J126)</f>
        <v>0</v>
      </c>
      <c r="K123" s="356">
        <f>SUM(K124:K126)</f>
        <v>0</v>
      </c>
      <c r="L123" s="10">
        <f>SUM(L124:L126)</f>
        <v>19240</v>
      </c>
      <c r="M123" s="10">
        <f>SUM(M124:M126)</f>
        <v>19240</v>
      </c>
      <c r="N123" s="10">
        <f>SUM(N124:N126)</f>
        <v>0</v>
      </c>
      <c r="O123" s="10">
        <f>SUM(O124:O126)</f>
        <v>0</v>
      </c>
    </row>
    <row r="124" spans="1:15" ht="15" customHeight="1" x14ac:dyDescent="0.25">
      <c r="A124" s="31"/>
      <c r="B124" s="52"/>
      <c r="C124" s="54" t="s">
        <v>25</v>
      </c>
      <c r="D124" s="317">
        <f>E124+G124</f>
        <v>8176</v>
      </c>
      <c r="E124" s="317">
        <v>8176</v>
      </c>
      <c r="F124" s="317"/>
      <c r="G124" s="317"/>
      <c r="H124" s="321">
        <f>I124+K124</f>
        <v>0</v>
      </c>
      <c r="I124" s="316"/>
      <c r="J124" s="316"/>
      <c r="K124" s="356"/>
      <c r="L124" s="10">
        <f>M124+O124</f>
        <v>8176</v>
      </c>
      <c r="M124" s="10">
        <f>E124+I124</f>
        <v>8176</v>
      </c>
      <c r="N124" s="10">
        <f>F124+J124</f>
        <v>0</v>
      </c>
      <c r="O124" s="10">
        <f>G124+K124</f>
        <v>0</v>
      </c>
    </row>
    <row r="125" spans="1:15" ht="15" customHeight="1" x14ac:dyDescent="0.25">
      <c r="A125" s="31"/>
      <c r="B125" s="66"/>
      <c r="C125" s="54" t="s">
        <v>33</v>
      </c>
      <c r="D125" s="317">
        <f>E125+G125</f>
        <v>1461</v>
      </c>
      <c r="E125" s="317">
        <v>1461</v>
      </c>
      <c r="F125" s="317"/>
      <c r="G125" s="317"/>
      <c r="H125" s="321">
        <f>I125+K125</f>
        <v>0</v>
      </c>
      <c r="I125" s="316"/>
      <c r="J125" s="316"/>
      <c r="K125" s="356"/>
      <c r="L125" s="10">
        <f>M125+O125</f>
        <v>1461</v>
      </c>
      <c r="M125" s="10">
        <f>E125+I125</f>
        <v>1461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31"/>
      <c r="B126" s="66"/>
      <c r="C126" s="54" t="s">
        <v>22</v>
      </c>
      <c r="D126" s="317">
        <f>E126+G126</f>
        <v>9603</v>
      </c>
      <c r="E126" s="317">
        <v>9603</v>
      </c>
      <c r="F126" s="317"/>
      <c r="G126" s="317"/>
      <c r="H126" s="321">
        <f>I126+K126</f>
        <v>0</v>
      </c>
      <c r="I126" s="316"/>
      <c r="J126" s="316"/>
      <c r="K126" s="356"/>
      <c r="L126" s="10">
        <f>M126+O126</f>
        <v>9603</v>
      </c>
      <c r="M126" s="10">
        <f>E126+I126</f>
        <v>9603</v>
      </c>
      <c r="N126" s="10">
        <f>F126+J126</f>
        <v>0</v>
      </c>
      <c r="O126" s="10">
        <f>G126+K126</f>
        <v>0</v>
      </c>
    </row>
    <row r="127" spans="1:15" ht="15" customHeight="1" x14ac:dyDescent="0.25">
      <c r="A127" s="27" t="s">
        <v>106</v>
      </c>
      <c r="B127" s="18" t="s">
        <v>18</v>
      </c>
      <c r="C127" s="54"/>
      <c r="D127" s="317">
        <f>SUM(D128:D130)</f>
        <v>16352</v>
      </c>
      <c r="E127" s="317">
        <f>SUM(E128:E130)</f>
        <v>12008</v>
      </c>
      <c r="F127" s="317">
        <f>SUM(F128:F130)</f>
        <v>0</v>
      </c>
      <c r="G127" s="317">
        <f>SUM(G128:G130)</f>
        <v>4344</v>
      </c>
      <c r="H127" s="316">
        <f>SUM(H128:H130)</f>
        <v>0</v>
      </c>
      <c r="I127" s="316">
        <f>SUM(I128:I130)</f>
        <v>0</v>
      </c>
      <c r="J127" s="316">
        <f>SUM(J128:J130)</f>
        <v>0</v>
      </c>
      <c r="K127" s="356">
        <f>SUM(K128:K130)</f>
        <v>0</v>
      </c>
      <c r="L127" s="10">
        <f>SUM(L128:L130)</f>
        <v>16352</v>
      </c>
      <c r="M127" s="10">
        <f>SUM(M128:M130)</f>
        <v>12008</v>
      </c>
      <c r="N127" s="10">
        <f>SUM(N128:N130)</f>
        <v>0</v>
      </c>
      <c r="O127" s="10">
        <f>SUM(O128:O130)</f>
        <v>4344</v>
      </c>
    </row>
    <row r="128" spans="1:15" ht="15" customHeight="1" x14ac:dyDescent="0.25">
      <c r="A128" s="31"/>
      <c r="B128" s="52"/>
      <c r="C128" s="54" t="s">
        <v>25</v>
      </c>
      <c r="D128" s="317">
        <f>E128+G128</f>
        <v>5007</v>
      </c>
      <c r="E128" s="317">
        <v>5007</v>
      </c>
      <c r="F128" s="317"/>
      <c r="G128" s="317"/>
      <c r="H128" s="321">
        <f>I128+K128</f>
        <v>0</v>
      </c>
      <c r="I128" s="316"/>
      <c r="J128" s="316"/>
      <c r="K128" s="356"/>
      <c r="L128" s="10">
        <f>M128+O128</f>
        <v>5007</v>
      </c>
      <c r="M128" s="10">
        <f>E128+I128</f>
        <v>5007</v>
      </c>
      <c r="N128" s="10">
        <f>F128+J128</f>
        <v>0</v>
      </c>
      <c r="O128" s="10">
        <f>G128+K128</f>
        <v>0</v>
      </c>
    </row>
    <row r="129" spans="1:15" ht="15" customHeight="1" x14ac:dyDescent="0.25">
      <c r="A129" s="31"/>
      <c r="B129" s="66"/>
      <c r="C129" s="54" t="s">
        <v>33</v>
      </c>
      <c r="D129" s="317">
        <f>E129+G129</f>
        <v>1725</v>
      </c>
      <c r="E129" s="317">
        <v>1725</v>
      </c>
      <c r="F129" s="317"/>
      <c r="G129" s="317"/>
      <c r="H129" s="321">
        <f>I129+K129</f>
        <v>0</v>
      </c>
      <c r="I129" s="316"/>
      <c r="J129" s="316"/>
      <c r="K129" s="356"/>
      <c r="L129" s="10">
        <f>M129+O129</f>
        <v>1725</v>
      </c>
      <c r="M129" s="10">
        <f>E129+I129</f>
        <v>1725</v>
      </c>
      <c r="N129" s="10">
        <f>F129+J129</f>
        <v>0</v>
      </c>
      <c r="O129" s="10">
        <f>G129+K129</f>
        <v>0</v>
      </c>
    </row>
    <row r="130" spans="1:15" ht="15" customHeight="1" x14ac:dyDescent="0.25">
      <c r="A130" s="31"/>
      <c r="B130" s="66"/>
      <c r="C130" s="54" t="s">
        <v>22</v>
      </c>
      <c r="D130" s="317">
        <f>E130+G130</f>
        <v>9620</v>
      </c>
      <c r="E130" s="317">
        <v>5276</v>
      </c>
      <c r="F130" s="317"/>
      <c r="G130" s="317">
        <v>4344</v>
      </c>
      <c r="H130" s="321">
        <f>I130+K130</f>
        <v>0</v>
      </c>
      <c r="I130" s="316"/>
      <c r="J130" s="316"/>
      <c r="K130" s="356"/>
      <c r="L130" s="10">
        <f>M130+O130</f>
        <v>9620</v>
      </c>
      <c r="M130" s="10">
        <f>E130+I130</f>
        <v>5276</v>
      </c>
      <c r="N130" s="10">
        <f>F130+J130</f>
        <v>0</v>
      </c>
      <c r="O130" s="10">
        <f>G130+K130</f>
        <v>4344</v>
      </c>
    </row>
    <row r="131" spans="1:15" ht="15" customHeight="1" x14ac:dyDescent="0.25">
      <c r="A131" s="27" t="s">
        <v>107</v>
      </c>
      <c r="B131" s="21" t="s">
        <v>19</v>
      </c>
      <c r="C131" s="59"/>
      <c r="D131" s="317">
        <f>SUM(D132:D133)</f>
        <v>515123</v>
      </c>
      <c r="E131" s="317">
        <f>SUM(E132:E133)</f>
        <v>515123</v>
      </c>
      <c r="F131" s="317">
        <f>SUM(F132:F133)</f>
        <v>0</v>
      </c>
      <c r="G131" s="317">
        <f>SUM(G132:G133)</f>
        <v>0</v>
      </c>
      <c r="H131" s="316">
        <f>SUM(H132:H133)</f>
        <v>0</v>
      </c>
      <c r="I131" s="316">
        <f>SUM(I132:I133)</f>
        <v>0</v>
      </c>
      <c r="J131" s="316">
        <f>SUM(J132:J133)</f>
        <v>0</v>
      </c>
      <c r="K131" s="356">
        <f>SUM(K132:K133)</f>
        <v>0</v>
      </c>
      <c r="L131" s="10">
        <f>SUM(L132:L133)</f>
        <v>515123</v>
      </c>
      <c r="M131" s="10">
        <f>SUM(M132:M133)</f>
        <v>515123</v>
      </c>
      <c r="N131" s="10">
        <f>SUM(N132:N133)</f>
        <v>0</v>
      </c>
      <c r="O131" s="10">
        <f>SUM(O132:O133)</f>
        <v>0</v>
      </c>
    </row>
    <row r="132" spans="1:15" ht="15" customHeight="1" x14ac:dyDescent="0.25">
      <c r="A132" s="31"/>
      <c r="B132" s="49"/>
      <c r="C132" s="59" t="s">
        <v>33</v>
      </c>
      <c r="D132" s="317">
        <f>E132+G132</f>
        <v>137727</v>
      </c>
      <c r="E132" s="317">
        <v>137727</v>
      </c>
      <c r="F132" s="317"/>
      <c r="G132" s="317"/>
      <c r="H132" s="321">
        <f>I132+K132</f>
        <v>0</v>
      </c>
      <c r="I132" s="316"/>
      <c r="J132" s="316"/>
      <c r="K132" s="356"/>
      <c r="L132" s="10">
        <f>M132+O132</f>
        <v>137727</v>
      </c>
      <c r="M132" s="10">
        <f>E132+I132</f>
        <v>137727</v>
      </c>
      <c r="N132" s="10">
        <f>F132+J132</f>
        <v>0</v>
      </c>
      <c r="O132" s="10">
        <f>G132+K132</f>
        <v>0</v>
      </c>
    </row>
    <row r="133" spans="1:15" ht="15" customHeight="1" x14ac:dyDescent="0.25">
      <c r="A133" s="31"/>
      <c r="B133" s="49"/>
      <c r="C133" s="59" t="s">
        <v>22</v>
      </c>
      <c r="D133" s="317">
        <f>E133+G133</f>
        <v>377396</v>
      </c>
      <c r="E133" s="317">
        <v>377396</v>
      </c>
      <c r="F133" s="317"/>
      <c r="G133" s="317"/>
      <c r="H133" s="321">
        <f>I133+K133</f>
        <v>0</v>
      </c>
      <c r="I133" s="316"/>
      <c r="J133" s="316"/>
      <c r="K133" s="356"/>
      <c r="L133" s="10">
        <f>M133+O133</f>
        <v>377396</v>
      </c>
      <c r="M133" s="10">
        <f>E133+I133</f>
        <v>377396</v>
      </c>
      <c r="N133" s="10">
        <f>F133+J133</f>
        <v>0</v>
      </c>
      <c r="O133" s="10">
        <f>G133+K133</f>
        <v>0</v>
      </c>
    </row>
    <row r="134" spans="1:15" ht="15.95" customHeight="1" x14ac:dyDescent="0.25">
      <c r="A134" s="67" t="s">
        <v>108</v>
      </c>
      <c r="B134" s="35" t="s">
        <v>196</v>
      </c>
      <c r="C134" s="17"/>
      <c r="D134" s="315">
        <f>D83+D91+D95+D99+D103+D107+D111+D115+D119+D123+D127+D131</f>
        <v>2248261</v>
      </c>
      <c r="E134" s="315">
        <f>E83+E91+E95+E99+E103+E107+E111+E115+E119+E123+E127+E131</f>
        <v>2022122</v>
      </c>
      <c r="F134" s="315">
        <f>F83+F91+F95+F99+F103+F107+F111+F115+F119+F123+F127+F131</f>
        <v>0</v>
      </c>
      <c r="G134" s="315">
        <f>G83+G91+G95+G99+G103+G107+G111+G115+G119+G123+G127+G131</f>
        <v>226139</v>
      </c>
      <c r="H134" s="314">
        <f>H83+H91+H95+H99+H103+H107+H111+H115+H119+H123+H127+H131</f>
        <v>1831</v>
      </c>
      <c r="I134" s="314">
        <f>I83+I91+I95+I99+I103+I107+I111+I115+I119+I123+I127+I131</f>
        <v>1310</v>
      </c>
      <c r="J134" s="314">
        <f>J83+J91+J95+J99+J103+J107+J111+J115+J119+J123+J127+J131</f>
        <v>0</v>
      </c>
      <c r="K134" s="358">
        <f>K83+K91+K95+K99+K103+K107+K111+K115+K119+K123+K127+K131</f>
        <v>521</v>
      </c>
      <c r="L134" s="1">
        <f>L83+L91+L95+L99+L103+L107+L111+L115+L119+L123+L127+L131</f>
        <v>2250092</v>
      </c>
      <c r="M134" s="1">
        <f>M83+M91+M95+M99+M103+M107+M111+M115+M119+M123+M127+M131</f>
        <v>2023432</v>
      </c>
      <c r="N134" s="1">
        <f>N83+N91+N95+N99+N103+N107+N111+N115+N119+N123+N127+N131</f>
        <v>0</v>
      </c>
      <c r="O134" s="1">
        <f>O83+O91+O95+O99+O103+O107+O111+O115+O119+O123+O127+O131</f>
        <v>226660</v>
      </c>
    </row>
    <row r="135" spans="1:15" ht="27.95" customHeight="1" x14ac:dyDescent="0.25">
      <c r="A135" s="68"/>
      <c r="B135" s="381" t="s">
        <v>187</v>
      </c>
      <c r="C135" s="105"/>
      <c r="D135" s="380">
        <f>D88</f>
        <v>1013670</v>
      </c>
      <c r="E135" s="380">
        <f>E88</f>
        <v>1013670</v>
      </c>
      <c r="F135" s="380">
        <f>F88</f>
        <v>0</v>
      </c>
      <c r="G135" s="380">
        <f>G88</f>
        <v>0</v>
      </c>
      <c r="H135" s="379">
        <f>H88</f>
        <v>0</v>
      </c>
      <c r="I135" s="379">
        <f>I88</f>
        <v>0</v>
      </c>
      <c r="J135" s="379">
        <f>J88</f>
        <v>0</v>
      </c>
      <c r="K135" s="378">
        <f>K88</f>
        <v>0</v>
      </c>
      <c r="L135" s="79">
        <f>L88</f>
        <v>1013670</v>
      </c>
      <c r="M135" s="79">
        <f>M88</f>
        <v>1013670</v>
      </c>
      <c r="N135" s="79">
        <f>N88</f>
        <v>0</v>
      </c>
      <c r="O135" s="79">
        <f>O88</f>
        <v>0</v>
      </c>
    </row>
    <row r="136" spans="1:15" ht="15.95" customHeight="1" x14ac:dyDescent="0.25">
      <c r="A136" s="76" t="s">
        <v>109</v>
      </c>
      <c r="B136" s="373" t="s">
        <v>70</v>
      </c>
      <c r="C136" s="373"/>
      <c r="D136" s="373"/>
      <c r="E136" s="373"/>
      <c r="F136" s="373"/>
      <c r="G136" s="373"/>
      <c r="H136" s="373"/>
      <c r="I136" s="373"/>
      <c r="J136" s="373"/>
      <c r="K136" s="373"/>
      <c r="L136" s="373"/>
      <c r="M136" s="373"/>
      <c r="N136" s="373"/>
      <c r="O136" s="373"/>
    </row>
    <row r="137" spans="1:15" ht="15" customHeight="1" x14ac:dyDescent="0.25">
      <c r="A137" s="7" t="s">
        <v>110</v>
      </c>
      <c r="B137" s="66" t="s">
        <v>20</v>
      </c>
      <c r="C137" s="86" t="s">
        <v>34</v>
      </c>
      <c r="D137" s="320">
        <f>E137+G137</f>
        <v>10137</v>
      </c>
      <c r="E137" s="320">
        <v>10137</v>
      </c>
      <c r="F137" s="320"/>
      <c r="G137" s="320"/>
      <c r="H137" s="321">
        <f>I137+K137</f>
        <v>0</v>
      </c>
      <c r="I137" s="321"/>
      <c r="J137" s="321"/>
      <c r="K137" s="377"/>
      <c r="L137" s="10">
        <f>M137+O137</f>
        <v>10137</v>
      </c>
      <c r="M137" s="10">
        <f>E137+I137</f>
        <v>10137</v>
      </c>
      <c r="N137" s="10">
        <f>F137+J137</f>
        <v>0</v>
      </c>
      <c r="O137" s="10">
        <f>G137+K137</f>
        <v>0</v>
      </c>
    </row>
    <row r="138" spans="1:15" ht="15" customHeight="1" x14ac:dyDescent="0.25">
      <c r="A138" s="7" t="s">
        <v>111</v>
      </c>
      <c r="B138" s="21" t="s">
        <v>78</v>
      </c>
      <c r="C138" s="22" t="s">
        <v>34</v>
      </c>
      <c r="D138" s="317">
        <f>E138+G138</f>
        <v>29296</v>
      </c>
      <c r="E138" s="317">
        <v>29296</v>
      </c>
      <c r="F138" s="317">
        <v>22367</v>
      </c>
      <c r="G138" s="317"/>
      <c r="H138" s="321">
        <f>I138+K138</f>
        <v>0</v>
      </c>
      <c r="I138" s="316"/>
      <c r="J138" s="316"/>
      <c r="K138" s="356"/>
      <c r="L138" s="10">
        <f>M138+O138</f>
        <v>29296</v>
      </c>
      <c r="M138" s="10">
        <f>E138+I138</f>
        <v>29296</v>
      </c>
      <c r="N138" s="10">
        <f>F138+J138</f>
        <v>22367</v>
      </c>
      <c r="O138" s="10">
        <f>G138+K138</f>
        <v>0</v>
      </c>
    </row>
    <row r="139" spans="1:15" ht="15.95" customHeight="1" x14ac:dyDescent="0.25">
      <c r="A139" s="15" t="s">
        <v>112</v>
      </c>
      <c r="B139" s="192" t="s">
        <v>197</v>
      </c>
      <c r="C139" s="105"/>
      <c r="D139" s="376">
        <f>D137+D138</f>
        <v>39433</v>
      </c>
      <c r="E139" s="376">
        <f>E137+E138</f>
        <v>39433</v>
      </c>
      <c r="F139" s="376">
        <f>F137+F138</f>
        <v>22367</v>
      </c>
      <c r="G139" s="376">
        <f>G137+G138</f>
        <v>0</v>
      </c>
      <c r="H139" s="375">
        <f>H137+H138</f>
        <v>0</v>
      </c>
      <c r="I139" s="375">
        <f>I137+I138</f>
        <v>0</v>
      </c>
      <c r="J139" s="375">
        <f>J137+J138</f>
        <v>0</v>
      </c>
      <c r="K139" s="374">
        <f>K137+K138</f>
        <v>0</v>
      </c>
      <c r="L139" s="35">
        <f>L137+L138</f>
        <v>39433</v>
      </c>
      <c r="M139" s="35">
        <f>M137+M138</f>
        <v>39433</v>
      </c>
      <c r="N139" s="35">
        <f>N137+N138</f>
        <v>22367</v>
      </c>
      <c r="O139" s="35">
        <f>O137+O138</f>
        <v>0</v>
      </c>
    </row>
    <row r="140" spans="1:15" ht="15.95" customHeight="1" x14ac:dyDescent="0.25">
      <c r="A140" s="11" t="s">
        <v>113</v>
      </c>
      <c r="B140" s="373" t="s">
        <v>190</v>
      </c>
      <c r="C140" s="373"/>
      <c r="D140" s="373"/>
      <c r="E140" s="373"/>
      <c r="F140" s="373"/>
      <c r="G140" s="373"/>
      <c r="H140" s="373"/>
      <c r="I140" s="373"/>
      <c r="J140" s="373"/>
      <c r="K140" s="373"/>
      <c r="L140" s="373"/>
      <c r="M140" s="373"/>
      <c r="N140" s="373"/>
      <c r="O140" s="373"/>
    </row>
    <row r="141" spans="1:15" ht="15" customHeight="1" x14ac:dyDescent="0.25">
      <c r="A141" s="7" t="s">
        <v>114</v>
      </c>
      <c r="B141" s="70" t="s">
        <v>20</v>
      </c>
      <c r="C141" s="372"/>
      <c r="D141" s="317">
        <f>SUM(D142:D143)</f>
        <v>440467</v>
      </c>
      <c r="E141" s="317">
        <f>SUM(E142:E143)</f>
        <v>359374</v>
      </c>
      <c r="F141" s="317">
        <f>SUM(F142:F143)</f>
        <v>68635</v>
      </c>
      <c r="G141" s="317">
        <f>SUM(G142:G143)</f>
        <v>81093</v>
      </c>
      <c r="H141" s="316">
        <f>SUM(H142:H143)</f>
        <v>305700</v>
      </c>
      <c r="I141" s="316">
        <f>SUM(I142:I143)</f>
        <v>150666</v>
      </c>
      <c r="J141" s="316">
        <f>SUM(J142:J143)</f>
        <v>0</v>
      </c>
      <c r="K141" s="356">
        <f>SUM(K142:K143)</f>
        <v>155034</v>
      </c>
      <c r="L141" s="87">
        <f>SUM(L142:L143)</f>
        <v>746167</v>
      </c>
      <c r="M141" s="87">
        <f>SUM(M142:M143)</f>
        <v>510040</v>
      </c>
      <c r="N141" s="87">
        <f>SUM(N142:N143)</f>
        <v>68635</v>
      </c>
      <c r="O141" s="87">
        <f>SUM(O142:O143)</f>
        <v>236127</v>
      </c>
    </row>
    <row r="142" spans="1:15" ht="15" customHeight="1" x14ac:dyDescent="0.25">
      <c r="A142" s="13"/>
      <c r="B142" s="70"/>
      <c r="C142" s="22" t="s">
        <v>32</v>
      </c>
      <c r="D142" s="317">
        <f>E142+G142</f>
        <v>4344</v>
      </c>
      <c r="E142" s="317">
        <v>4344</v>
      </c>
      <c r="F142" s="317"/>
      <c r="G142" s="317"/>
      <c r="H142" s="321">
        <f>I142+K142</f>
        <v>0</v>
      </c>
      <c r="I142" s="316"/>
      <c r="J142" s="316"/>
      <c r="K142" s="356"/>
      <c r="L142" s="10">
        <f>M142+O142</f>
        <v>4344</v>
      </c>
      <c r="M142" s="10">
        <f>E142+I142</f>
        <v>4344</v>
      </c>
      <c r="N142" s="10">
        <f>F142+J142</f>
        <v>0</v>
      </c>
      <c r="O142" s="10">
        <f>G142+K142</f>
        <v>0</v>
      </c>
    </row>
    <row r="143" spans="1:15" ht="15" customHeight="1" x14ac:dyDescent="0.25">
      <c r="A143" s="13"/>
      <c r="B143" s="70"/>
      <c r="C143" s="22" t="s">
        <v>57</v>
      </c>
      <c r="D143" s="317">
        <f>E143+G143</f>
        <v>436123</v>
      </c>
      <c r="E143" s="317">
        <v>355030</v>
      </c>
      <c r="F143" s="317">
        <v>68635</v>
      </c>
      <c r="G143" s="317">
        <v>81093</v>
      </c>
      <c r="H143" s="321">
        <f>I143+K143</f>
        <v>305700</v>
      </c>
      <c r="I143" s="316">
        <v>150666</v>
      </c>
      <c r="J143" s="316"/>
      <c r="K143" s="356">
        <v>155034</v>
      </c>
      <c r="L143" s="10">
        <f>M143+O143</f>
        <v>741823</v>
      </c>
      <c r="M143" s="10">
        <f>E143+I143</f>
        <v>505696</v>
      </c>
      <c r="N143" s="10">
        <f>F143+J143</f>
        <v>68635</v>
      </c>
      <c r="O143" s="10">
        <f>G143+K143</f>
        <v>236127</v>
      </c>
    </row>
    <row r="144" spans="1:15" x14ac:dyDescent="0.25">
      <c r="A144" s="11" t="s">
        <v>115</v>
      </c>
      <c r="B144" s="322" t="s">
        <v>62</v>
      </c>
      <c r="C144" s="22" t="s">
        <v>57</v>
      </c>
      <c r="D144" s="317">
        <f>E144+G144</f>
        <v>131788</v>
      </c>
      <c r="E144" s="317">
        <v>131788</v>
      </c>
      <c r="F144" s="317">
        <v>81361</v>
      </c>
      <c r="G144" s="317"/>
      <c r="H144" s="321">
        <f>I144+K144</f>
        <v>0</v>
      </c>
      <c r="I144" s="316"/>
      <c r="J144" s="316"/>
      <c r="K144" s="356"/>
      <c r="L144" s="10">
        <f>M144+O144</f>
        <v>131788</v>
      </c>
      <c r="M144" s="10">
        <f>E144+I144</f>
        <v>131788</v>
      </c>
      <c r="N144" s="10">
        <f>F144+J144</f>
        <v>81361</v>
      </c>
      <c r="O144" s="10">
        <f>G144+K144</f>
        <v>0</v>
      </c>
    </row>
    <row r="145" spans="1:15" ht="15" customHeight="1" x14ac:dyDescent="0.25">
      <c r="A145" s="13" t="s">
        <v>116</v>
      </c>
      <c r="B145" s="49" t="s">
        <v>35</v>
      </c>
      <c r="C145" s="22" t="s">
        <v>57</v>
      </c>
      <c r="D145" s="317">
        <f>E145+G145</f>
        <v>106635</v>
      </c>
      <c r="E145" s="317">
        <v>106635</v>
      </c>
      <c r="F145" s="317">
        <v>58586</v>
      </c>
      <c r="G145" s="317"/>
      <c r="H145" s="316">
        <f>I145+K145</f>
        <v>0</v>
      </c>
      <c r="I145" s="316"/>
      <c r="J145" s="316"/>
      <c r="K145" s="356"/>
      <c r="L145" s="10">
        <f>M145+O145</f>
        <v>106635</v>
      </c>
      <c r="M145" s="10">
        <f>E145+I145</f>
        <v>106635</v>
      </c>
      <c r="N145" s="10">
        <f>F145+J145</f>
        <v>58586</v>
      </c>
      <c r="O145" s="10">
        <f>G145+K145</f>
        <v>0</v>
      </c>
    </row>
    <row r="146" spans="1:15" ht="15" customHeight="1" x14ac:dyDescent="0.25">
      <c r="A146" s="7" t="s">
        <v>117</v>
      </c>
      <c r="B146" s="21" t="s">
        <v>176</v>
      </c>
      <c r="C146" s="22" t="s">
        <v>57</v>
      </c>
      <c r="D146" s="317">
        <f>E146+G146</f>
        <v>151493</v>
      </c>
      <c r="E146" s="317">
        <v>151493</v>
      </c>
      <c r="F146" s="317">
        <v>73611</v>
      </c>
      <c r="G146" s="317"/>
      <c r="H146" s="316">
        <f>I146+K146</f>
        <v>5038</v>
      </c>
      <c r="I146" s="316">
        <v>5038</v>
      </c>
      <c r="J146" s="316"/>
      <c r="K146" s="356"/>
      <c r="L146" s="10">
        <f>M146+O146</f>
        <v>156531</v>
      </c>
      <c r="M146" s="10">
        <f>E146+I146</f>
        <v>156531</v>
      </c>
      <c r="N146" s="10">
        <f>F146+J146</f>
        <v>73611</v>
      </c>
      <c r="O146" s="10">
        <f>G146+K146</f>
        <v>0</v>
      </c>
    </row>
    <row r="147" spans="1:15" ht="15" customHeight="1" x14ac:dyDescent="0.25">
      <c r="A147" s="7" t="s">
        <v>170</v>
      </c>
      <c r="B147" s="21" t="s">
        <v>184</v>
      </c>
      <c r="C147" s="22" t="s">
        <v>57</v>
      </c>
      <c r="D147" s="317">
        <f>E147+G147</f>
        <v>145844</v>
      </c>
      <c r="E147" s="317">
        <v>145844</v>
      </c>
      <c r="F147" s="317">
        <v>84645</v>
      </c>
      <c r="G147" s="317"/>
      <c r="H147" s="321">
        <f>I147+K147</f>
        <v>0</v>
      </c>
      <c r="I147" s="316"/>
      <c r="J147" s="316"/>
      <c r="K147" s="356"/>
      <c r="L147" s="10">
        <f>M147+O147</f>
        <v>145844</v>
      </c>
      <c r="M147" s="10">
        <f>E147+I147</f>
        <v>145844</v>
      </c>
      <c r="N147" s="10">
        <f>F147+J147</f>
        <v>84645</v>
      </c>
      <c r="O147" s="10">
        <f>G147+K147</f>
        <v>0</v>
      </c>
    </row>
    <row r="148" spans="1:15" ht="15" customHeight="1" x14ac:dyDescent="0.25">
      <c r="A148" s="11" t="s">
        <v>171</v>
      </c>
      <c r="B148" s="12" t="s">
        <v>163</v>
      </c>
      <c r="C148" s="22" t="s">
        <v>57</v>
      </c>
      <c r="D148" s="317">
        <f>E148+G148</f>
        <v>90158</v>
      </c>
      <c r="E148" s="317">
        <v>90158</v>
      </c>
      <c r="F148" s="317">
        <v>47376</v>
      </c>
      <c r="G148" s="317"/>
      <c r="H148" s="321">
        <f>I148+K148</f>
        <v>4252</v>
      </c>
      <c r="I148" s="316">
        <v>4252</v>
      </c>
      <c r="J148" s="316"/>
      <c r="K148" s="356"/>
      <c r="L148" s="10">
        <f>M148+O148</f>
        <v>94410</v>
      </c>
      <c r="M148" s="10">
        <f>E148+I148</f>
        <v>94410</v>
      </c>
      <c r="N148" s="10">
        <f>F148+J148</f>
        <v>47376</v>
      </c>
      <c r="O148" s="10">
        <f>G148+K148</f>
        <v>0</v>
      </c>
    </row>
    <row r="149" spans="1:15" ht="15" customHeight="1" x14ac:dyDescent="0.25">
      <c r="A149" s="13" t="s">
        <v>118</v>
      </c>
      <c r="B149" s="23" t="s">
        <v>465</v>
      </c>
      <c r="C149" s="22" t="s">
        <v>57</v>
      </c>
      <c r="D149" s="317">
        <f>E149+G149</f>
        <v>139784</v>
      </c>
      <c r="E149" s="317">
        <v>139784</v>
      </c>
      <c r="F149" s="317">
        <v>87329</v>
      </c>
      <c r="G149" s="317"/>
      <c r="H149" s="321">
        <f>I149+K149</f>
        <v>0</v>
      </c>
      <c r="I149" s="316"/>
      <c r="J149" s="316"/>
      <c r="K149" s="356"/>
      <c r="L149" s="10">
        <f>M149+O149</f>
        <v>139784</v>
      </c>
      <c r="M149" s="10">
        <f>E149+I149</f>
        <v>139784</v>
      </c>
      <c r="N149" s="10">
        <f>F149+J149</f>
        <v>87329</v>
      </c>
      <c r="O149" s="10">
        <f>G149+K149</f>
        <v>0</v>
      </c>
    </row>
    <row r="150" spans="1:15" ht="15" customHeight="1" x14ac:dyDescent="0.25">
      <c r="A150" s="11" t="s">
        <v>172</v>
      </c>
      <c r="B150" s="10" t="s">
        <v>45</v>
      </c>
      <c r="C150" s="22" t="s">
        <v>57</v>
      </c>
      <c r="D150" s="317">
        <f>E150+G150</f>
        <v>103673</v>
      </c>
      <c r="E150" s="317">
        <v>102973</v>
      </c>
      <c r="F150" s="317">
        <v>68568</v>
      </c>
      <c r="G150" s="317">
        <v>700</v>
      </c>
      <c r="H150" s="316">
        <f>I150+K150</f>
        <v>0</v>
      </c>
      <c r="I150" s="316"/>
      <c r="J150" s="316"/>
      <c r="K150" s="356"/>
      <c r="L150" s="10">
        <f>M150+O150</f>
        <v>103673</v>
      </c>
      <c r="M150" s="10">
        <f>E150+I150</f>
        <v>102973</v>
      </c>
      <c r="N150" s="10">
        <f>F150+J150</f>
        <v>68568</v>
      </c>
      <c r="O150" s="10">
        <f>G150+K150</f>
        <v>700</v>
      </c>
    </row>
    <row r="151" spans="1:15" ht="16.5" customHeight="1" x14ac:dyDescent="0.25">
      <c r="A151" s="11" t="s">
        <v>173</v>
      </c>
      <c r="B151" s="10" t="s">
        <v>167</v>
      </c>
      <c r="C151" s="9" t="s">
        <v>57</v>
      </c>
      <c r="D151" s="317">
        <f>E151+G151</f>
        <v>217851</v>
      </c>
      <c r="E151" s="317">
        <v>217431</v>
      </c>
      <c r="F151" s="317">
        <v>96444</v>
      </c>
      <c r="G151" s="317">
        <v>420</v>
      </c>
      <c r="H151" s="316">
        <f>I151+K151</f>
        <v>36115</v>
      </c>
      <c r="I151" s="316">
        <v>36115</v>
      </c>
      <c r="J151" s="316"/>
      <c r="K151" s="356"/>
      <c r="L151" s="10">
        <f>M151+O151</f>
        <v>253966</v>
      </c>
      <c r="M151" s="10">
        <f>E151+I151</f>
        <v>253546</v>
      </c>
      <c r="N151" s="10">
        <f>F151+J151</f>
        <v>96444</v>
      </c>
      <c r="O151" s="10">
        <f>G151+K151</f>
        <v>420</v>
      </c>
    </row>
    <row r="152" spans="1:15" ht="15" customHeight="1" x14ac:dyDescent="0.25">
      <c r="A152" s="7" t="s">
        <v>119</v>
      </c>
      <c r="B152" s="21" t="s">
        <v>165</v>
      </c>
      <c r="C152" s="9" t="s">
        <v>57</v>
      </c>
      <c r="D152" s="317">
        <f>E152+G152</f>
        <v>147388</v>
      </c>
      <c r="E152" s="317">
        <v>147388</v>
      </c>
      <c r="F152" s="317">
        <v>80112</v>
      </c>
      <c r="G152" s="317"/>
      <c r="H152" s="321">
        <f>I152+K152</f>
        <v>21608</v>
      </c>
      <c r="I152" s="316">
        <v>21608</v>
      </c>
      <c r="J152" s="316"/>
      <c r="K152" s="356"/>
      <c r="L152" s="10">
        <f>M152+O152</f>
        <v>168996</v>
      </c>
      <c r="M152" s="10">
        <f>E152+I152</f>
        <v>168996</v>
      </c>
      <c r="N152" s="10">
        <f>F152+J152</f>
        <v>80112</v>
      </c>
      <c r="O152" s="10">
        <f>G152+K152</f>
        <v>0</v>
      </c>
    </row>
    <row r="153" spans="1:15" ht="15" customHeight="1" x14ac:dyDescent="0.25">
      <c r="A153" s="7" t="s">
        <v>120</v>
      </c>
      <c r="B153" s="21" t="s">
        <v>164</v>
      </c>
      <c r="C153" s="9" t="s">
        <v>57</v>
      </c>
      <c r="D153" s="317">
        <f>E153+G153</f>
        <v>125912</v>
      </c>
      <c r="E153" s="317">
        <v>125912</v>
      </c>
      <c r="F153" s="317">
        <v>71545</v>
      </c>
      <c r="G153" s="317"/>
      <c r="H153" s="321">
        <f>I153+K153</f>
        <v>19350</v>
      </c>
      <c r="I153" s="316">
        <v>19350</v>
      </c>
      <c r="J153" s="316"/>
      <c r="K153" s="356"/>
      <c r="L153" s="10">
        <f>M153+O153</f>
        <v>145262</v>
      </c>
      <c r="M153" s="10">
        <f>E153+I153</f>
        <v>145262</v>
      </c>
      <c r="N153" s="10">
        <f>F153+J153</f>
        <v>71545</v>
      </c>
      <c r="O153" s="10">
        <f>G153+K153</f>
        <v>0</v>
      </c>
    </row>
    <row r="154" spans="1:15" ht="15" customHeight="1" x14ac:dyDescent="0.25">
      <c r="A154" s="7" t="s">
        <v>121</v>
      </c>
      <c r="B154" s="21" t="s">
        <v>166</v>
      </c>
      <c r="C154" s="9" t="s">
        <v>57</v>
      </c>
      <c r="D154" s="317">
        <f>E154+G154</f>
        <v>136836</v>
      </c>
      <c r="E154" s="317">
        <v>136836</v>
      </c>
      <c r="F154" s="317">
        <v>75883</v>
      </c>
      <c r="G154" s="317"/>
      <c r="H154" s="321">
        <f>I154+K154</f>
        <v>10599</v>
      </c>
      <c r="I154" s="316">
        <v>10599</v>
      </c>
      <c r="J154" s="316"/>
      <c r="K154" s="356"/>
      <c r="L154" s="10">
        <f>M154+O154</f>
        <v>147435</v>
      </c>
      <c r="M154" s="10">
        <f>E154+I154</f>
        <v>147435</v>
      </c>
      <c r="N154" s="10">
        <f>F154+J154</f>
        <v>75883</v>
      </c>
      <c r="O154" s="10">
        <f>G154+K154</f>
        <v>0</v>
      </c>
    </row>
    <row r="155" spans="1:15" ht="15" customHeight="1" x14ac:dyDescent="0.25">
      <c r="A155" s="7" t="s">
        <v>122</v>
      </c>
      <c r="B155" s="24" t="s">
        <v>52</v>
      </c>
      <c r="C155" s="22" t="s">
        <v>57</v>
      </c>
      <c r="D155" s="317">
        <f>E155+G155</f>
        <v>165779</v>
      </c>
      <c r="E155" s="317">
        <v>99166</v>
      </c>
      <c r="F155" s="317">
        <v>53883</v>
      </c>
      <c r="G155" s="317">
        <v>66613</v>
      </c>
      <c r="H155" s="316">
        <f>I155+K155</f>
        <v>0</v>
      </c>
      <c r="I155" s="316"/>
      <c r="J155" s="316"/>
      <c r="K155" s="356"/>
      <c r="L155" s="10">
        <f>M155+O155</f>
        <v>165779</v>
      </c>
      <c r="M155" s="10">
        <f>E155+I155</f>
        <v>99166</v>
      </c>
      <c r="N155" s="10">
        <f>F155+J155</f>
        <v>53883</v>
      </c>
      <c r="O155" s="10">
        <f>G155+K155</f>
        <v>66613</v>
      </c>
    </row>
    <row r="156" spans="1:15" ht="15" customHeight="1" x14ac:dyDescent="0.25">
      <c r="A156" s="11" t="s">
        <v>123</v>
      </c>
      <c r="B156" s="371" t="s">
        <v>51</v>
      </c>
      <c r="C156" s="22" t="s">
        <v>57</v>
      </c>
      <c r="D156" s="317">
        <f>E156+G156</f>
        <v>89244</v>
      </c>
      <c r="E156" s="317">
        <v>88594</v>
      </c>
      <c r="F156" s="317">
        <v>58633</v>
      </c>
      <c r="G156" s="317">
        <v>650</v>
      </c>
      <c r="H156" s="316">
        <f>I156+K156</f>
        <v>8000</v>
      </c>
      <c r="I156" s="316">
        <v>8000</v>
      </c>
      <c r="J156" s="316"/>
      <c r="K156" s="356"/>
      <c r="L156" s="10">
        <f>M156+O156</f>
        <v>97244</v>
      </c>
      <c r="M156" s="10">
        <f>E156+I156</f>
        <v>96594</v>
      </c>
      <c r="N156" s="10">
        <f>F156+J156</f>
        <v>58633</v>
      </c>
      <c r="O156" s="10">
        <f>G156+K156</f>
        <v>650</v>
      </c>
    </row>
    <row r="157" spans="1:15" ht="15" customHeight="1" x14ac:dyDescent="0.25">
      <c r="A157" s="13" t="s">
        <v>183</v>
      </c>
      <c r="B157" s="49" t="s">
        <v>47</v>
      </c>
      <c r="C157" s="22" t="s">
        <v>57</v>
      </c>
      <c r="D157" s="317">
        <f>E157+G157</f>
        <v>93010</v>
      </c>
      <c r="E157" s="317">
        <v>93010</v>
      </c>
      <c r="F157" s="317">
        <v>59256</v>
      </c>
      <c r="G157" s="317"/>
      <c r="H157" s="321">
        <f>I157+K157</f>
        <v>0</v>
      </c>
      <c r="I157" s="316"/>
      <c r="J157" s="316"/>
      <c r="K157" s="356"/>
      <c r="L157" s="10">
        <f>M157+O157</f>
        <v>93010</v>
      </c>
      <c r="M157" s="10">
        <f>E157+I157</f>
        <v>93010</v>
      </c>
      <c r="N157" s="10">
        <f>F157+J157</f>
        <v>59256</v>
      </c>
      <c r="O157" s="10">
        <f>G157+K157</f>
        <v>0</v>
      </c>
    </row>
    <row r="158" spans="1:15" ht="15" customHeight="1" x14ac:dyDescent="0.25">
      <c r="A158" s="7" t="s">
        <v>124</v>
      </c>
      <c r="B158" s="21" t="s">
        <v>50</v>
      </c>
      <c r="C158" s="22" t="s">
        <v>57</v>
      </c>
      <c r="D158" s="317">
        <f>E158+G158</f>
        <v>70664</v>
      </c>
      <c r="E158" s="317">
        <v>70664</v>
      </c>
      <c r="F158" s="317">
        <v>46736</v>
      </c>
      <c r="G158" s="317"/>
      <c r="H158" s="321">
        <f>I158+K158</f>
        <v>0</v>
      </c>
      <c r="I158" s="316"/>
      <c r="J158" s="316"/>
      <c r="K158" s="356"/>
      <c r="L158" s="10">
        <f>M158+O158</f>
        <v>70664</v>
      </c>
      <c r="M158" s="10">
        <f>E158+I158</f>
        <v>70664</v>
      </c>
      <c r="N158" s="10">
        <f>F158+J158</f>
        <v>46736</v>
      </c>
      <c r="O158" s="10">
        <f>G158+K158</f>
        <v>0</v>
      </c>
    </row>
    <row r="159" spans="1:15" ht="15" customHeight="1" x14ac:dyDescent="0.25">
      <c r="A159" s="7" t="s">
        <v>125</v>
      </c>
      <c r="B159" s="21" t="s">
        <v>182</v>
      </c>
      <c r="C159" s="22" t="s">
        <v>57</v>
      </c>
      <c r="D159" s="317">
        <f>E159+G159</f>
        <v>142154</v>
      </c>
      <c r="E159" s="317">
        <v>127673</v>
      </c>
      <c r="F159" s="317">
        <v>74102</v>
      </c>
      <c r="G159" s="317">
        <v>14481</v>
      </c>
      <c r="H159" s="321">
        <f>I159+K159</f>
        <v>0</v>
      </c>
      <c r="I159" s="316"/>
      <c r="J159" s="316"/>
      <c r="K159" s="356"/>
      <c r="L159" s="10">
        <f>M159+O159</f>
        <v>142154</v>
      </c>
      <c r="M159" s="10">
        <f>E159+I159</f>
        <v>127673</v>
      </c>
      <c r="N159" s="10">
        <f>F159+J159</f>
        <v>74102</v>
      </c>
      <c r="O159" s="10">
        <f>G159+K159</f>
        <v>14481</v>
      </c>
    </row>
    <row r="160" spans="1:15" ht="15" customHeight="1" x14ac:dyDescent="0.25">
      <c r="A160" s="7" t="s">
        <v>126</v>
      </c>
      <c r="B160" s="21" t="s">
        <v>49</v>
      </c>
      <c r="C160" s="22" t="s">
        <v>57</v>
      </c>
      <c r="D160" s="317">
        <f>E160+G160</f>
        <v>73666</v>
      </c>
      <c r="E160" s="317">
        <v>73666</v>
      </c>
      <c r="F160" s="317">
        <v>47060</v>
      </c>
      <c r="G160" s="317"/>
      <c r="H160" s="316">
        <f>I160+K160</f>
        <v>0</v>
      </c>
      <c r="I160" s="316"/>
      <c r="J160" s="316"/>
      <c r="K160" s="356"/>
      <c r="L160" s="10">
        <f>M160+O160</f>
        <v>73666</v>
      </c>
      <c r="M160" s="10">
        <f>E160+I160</f>
        <v>73666</v>
      </c>
      <c r="N160" s="10">
        <f>F160+J160</f>
        <v>47060</v>
      </c>
      <c r="O160" s="10">
        <f>G160+K160</f>
        <v>0</v>
      </c>
    </row>
    <row r="161" spans="1:17" ht="15" customHeight="1" x14ac:dyDescent="0.25">
      <c r="A161" s="7" t="s">
        <v>127</v>
      </c>
      <c r="B161" s="21" t="s">
        <v>48</v>
      </c>
      <c r="C161" s="22" t="s">
        <v>57</v>
      </c>
      <c r="D161" s="317">
        <f>E161+G161</f>
        <v>69326</v>
      </c>
      <c r="E161" s="317">
        <v>69326</v>
      </c>
      <c r="F161" s="317">
        <v>45494</v>
      </c>
      <c r="G161" s="317"/>
      <c r="H161" s="316">
        <f>I161+K161</f>
        <v>0</v>
      </c>
      <c r="I161" s="316"/>
      <c r="J161" s="316"/>
      <c r="K161" s="356"/>
      <c r="L161" s="10">
        <f>M161+O161</f>
        <v>69326</v>
      </c>
      <c r="M161" s="10">
        <f>E161+I161</f>
        <v>69326</v>
      </c>
      <c r="N161" s="10">
        <f>F161+J161</f>
        <v>45494</v>
      </c>
      <c r="O161" s="10">
        <f>G161+K161</f>
        <v>0</v>
      </c>
    </row>
    <row r="162" spans="1:17" ht="15" customHeight="1" x14ac:dyDescent="0.25">
      <c r="A162" s="7" t="s">
        <v>128</v>
      </c>
      <c r="B162" s="24" t="s">
        <v>53</v>
      </c>
      <c r="C162" s="22" t="s">
        <v>57</v>
      </c>
      <c r="D162" s="317">
        <f>E162+G162</f>
        <v>80943</v>
      </c>
      <c r="E162" s="317">
        <v>80943</v>
      </c>
      <c r="F162" s="317">
        <v>49739</v>
      </c>
      <c r="G162" s="317"/>
      <c r="H162" s="321">
        <f>I162+K162</f>
        <v>0</v>
      </c>
      <c r="I162" s="316"/>
      <c r="J162" s="316"/>
      <c r="K162" s="356"/>
      <c r="L162" s="10">
        <f>M162+O162</f>
        <v>80943</v>
      </c>
      <c r="M162" s="10">
        <f>E162+I162</f>
        <v>80943</v>
      </c>
      <c r="N162" s="10">
        <f>F162+J162</f>
        <v>49739</v>
      </c>
      <c r="O162" s="10">
        <f>G162+K162</f>
        <v>0</v>
      </c>
    </row>
    <row r="163" spans="1:17" ht="15" customHeight="1" x14ac:dyDescent="0.25">
      <c r="A163" s="11" t="s">
        <v>179</v>
      </c>
      <c r="B163" s="10" t="s">
        <v>71</v>
      </c>
      <c r="C163" s="22" t="s">
        <v>57</v>
      </c>
      <c r="D163" s="317">
        <f>E163+G163</f>
        <v>141061</v>
      </c>
      <c r="E163" s="317">
        <v>134484</v>
      </c>
      <c r="F163" s="317">
        <v>49078</v>
      </c>
      <c r="G163" s="317">
        <v>6577</v>
      </c>
      <c r="H163" s="321">
        <f>I163+K163</f>
        <v>0</v>
      </c>
      <c r="I163" s="316"/>
      <c r="J163" s="316"/>
      <c r="K163" s="356"/>
      <c r="L163" s="10">
        <f>M163+O163</f>
        <v>141061</v>
      </c>
      <c r="M163" s="10">
        <f>E163+I163</f>
        <v>134484</v>
      </c>
      <c r="N163" s="10">
        <f>F163+J163</f>
        <v>49078</v>
      </c>
      <c r="O163" s="10">
        <f>G163+K163</f>
        <v>6577</v>
      </c>
    </row>
    <row r="164" spans="1:17" ht="15" customHeight="1" x14ac:dyDescent="0.25">
      <c r="A164" s="7" t="s">
        <v>129</v>
      </c>
      <c r="B164" s="21" t="s">
        <v>44</v>
      </c>
      <c r="C164" s="22" t="s">
        <v>57</v>
      </c>
      <c r="D164" s="317">
        <f>E164+G164</f>
        <v>133415</v>
      </c>
      <c r="E164" s="317">
        <v>133415</v>
      </c>
      <c r="F164" s="317">
        <v>79446</v>
      </c>
      <c r="G164" s="317"/>
      <c r="H164" s="321">
        <f>I164+K164</f>
        <v>794</v>
      </c>
      <c r="I164" s="316">
        <v>794</v>
      </c>
      <c r="J164" s="316"/>
      <c r="K164" s="356"/>
      <c r="L164" s="10">
        <f>M164+O164</f>
        <v>134209</v>
      </c>
      <c r="M164" s="10">
        <f>E164+I164</f>
        <v>134209</v>
      </c>
      <c r="N164" s="10">
        <f>F164+J164</f>
        <v>79446</v>
      </c>
      <c r="O164" s="361">
        <f>G164+K164</f>
        <v>0</v>
      </c>
    </row>
    <row r="165" spans="1:17" ht="15" customHeight="1" x14ac:dyDescent="0.25">
      <c r="A165" s="7" t="s">
        <v>130</v>
      </c>
      <c r="B165" s="24" t="s">
        <v>43</v>
      </c>
      <c r="C165" s="22" t="s">
        <v>57</v>
      </c>
      <c r="D165" s="317">
        <f>E165+G165</f>
        <v>72153</v>
      </c>
      <c r="E165" s="317">
        <v>72153</v>
      </c>
      <c r="F165" s="317">
        <v>40472</v>
      </c>
      <c r="G165" s="317"/>
      <c r="H165" s="321">
        <f>I165+K165</f>
        <v>1448</v>
      </c>
      <c r="I165" s="316">
        <v>1448</v>
      </c>
      <c r="J165" s="316"/>
      <c r="K165" s="356"/>
      <c r="L165" s="10">
        <f>M165+O165</f>
        <v>73601</v>
      </c>
      <c r="M165" s="10">
        <f>E165+I165</f>
        <v>73601</v>
      </c>
      <c r="N165" s="10">
        <f>F165+J165</f>
        <v>40472</v>
      </c>
      <c r="O165" s="361">
        <f>G165+K165</f>
        <v>0</v>
      </c>
    </row>
    <row r="166" spans="1:17" ht="15" customHeight="1" x14ac:dyDescent="0.25">
      <c r="A166" s="7" t="s">
        <v>131</v>
      </c>
      <c r="B166" s="21" t="s">
        <v>177</v>
      </c>
      <c r="C166" s="22" t="s">
        <v>57</v>
      </c>
      <c r="D166" s="317">
        <f>E166+G166</f>
        <v>96687</v>
      </c>
      <c r="E166" s="317">
        <v>96687</v>
      </c>
      <c r="F166" s="317">
        <v>64452</v>
      </c>
      <c r="G166" s="317"/>
      <c r="H166" s="321">
        <f>I166+K166</f>
        <v>4100</v>
      </c>
      <c r="I166" s="316">
        <v>4100</v>
      </c>
      <c r="J166" s="316"/>
      <c r="K166" s="356"/>
      <c r="L166" s="10">
        <f>M166+O166</f>
        <v>100787</v>
      </c>
      <c r="M166" s="10">
        <f>E166+I166</f>
        <v>100787</v>
      </c>
      <c r="N166" s="10">
        <f>F166+J166</f>
        <v>64452</v>
      </c>
      <c r="O166" s="361">
        <f>G166+K166</f>
        <v>0</v>
      </c>
    </row>
    <row r="167" spans="1:17" ht="15" customHeight="1" x14ac:dyDescent="0.25">
      <c r="A167" s="7" t="s">
        <v>132</v>
      </c>
      <c r="B167" s="21" t="s">
        <v>168</v>
      </c>
      <c r="C167" s="22" t="s">
        <v>57</v>
      </c>
      <c r="D167" s="317">
        <f>E167+G167</f>
        <v>215628</v>
      </c>
      <c r="E167" s="317">
        <v>215628</v>
      </c>
      <c r="F167" s="317">
        <v>134510</v>
      </c>
      <c r="G167" s="317"/>
      <c r="H167" s="321">
        <f>I167+K167</f>
        <v>10515</v>
      </c>
      <c r="I167" s="316">
        <v>10515</v>
      </c>
      <c r="J167" s="316"/>
      <c r="K167" s="356"/>
      <c r="L167" s="10">
        <f>M167+O167</f>
        <v>226143</v>
      </c>
      <c r="M167" s="10">
        <f>E167+I167</f>
        <v>226143</v>
      </c>
      <c r="N167" s="10">
        <f>F167+J167</f>
        <v>134510</v>
      </c>
      <c r="O167" s="361">
        <f>G167+K167</f>
        <v>0</v>
      </c>
    </row>
    <row r="168" spans="1:17" ht="15" customHeight="1" x14ac:dyDescent="0.25">
      <c r="A168" s="7" t="s">
        <v>133</v>
      </c>
      <c r="B168" s="21" t="s">
        <v>36</v>
      </c>
      <c r="C168" s="22" t="s">
        <v>57</v>
      </c>
      <c r="D168" s="317">
        <f>E168+G168</f>
        <v>130675</v>
      </c>
      <c r="E168" s="317">
        <v>130675</v>
      </c>
      <c r="F168" s="317">
        <v>83543</v>
      </c>
      <c r="G168" s="317"/>
      <c r="H168" s="321">
        <f>I168+K168</f>
        <v>1226</v>
      </c>
      <c r="I168" s="316">
        <v>1226</v>
      </c>
      <c r="J168" s="316"/>
      <c r="K168" s="356"/>
      <c r="L168" s="10">
        <f>M168+O168</f>
        <v>131901</v>
      </c>
      <c r="M168" s="10">
        <f>E168+I168</f>
        <v>131901</v>
      </c>
      <c r="N168" s="10">
        <f>F168+J168</f>
        <v>83543</v>
      </c>
      <c r="O168" s="361">
        <f>G168+K168</f>
        <v>0</v>
      </c>
    </row>
    <row r="169" spans="1:17" ht="15" customHeight="1" x14ac:dyDescent="0.25">
      <c r="A169" s="7" t="s">
        <v>134</v>
      </c>
      <c r="B169" s="21" t="s">
        <v>38</v>
      </c>
      <c r="C169" s="22" t="s">
        <v>57</v>
      </c>
      <c r="D169" s="317">
        <f>E169+G169</f>
        <v>147269</v>
      </c>
      <c r="E169" s="317">
        <v>147269</v>
      </c>
      <c r="F169" s="317">
        <v>87540</v>
      </c>
      <c r="G169" s="317"/>
      <c r="H169" s="321">
        <f>I169+K169</f>
        <v>7651</v>
      </c>
      <c r="I169" s="316">
        <v>7651</v>
      </c>
      <c r="J169" s="316"/>
      <c r="K169" s="356"/>
      <c r="L169" s="10">
        <f>M169+O169</f>
        <v>154920</v>
      </c>
      <c r="M169" s="10">
        <f>E169+I169</f>
        <v>154920</v>
      </c>
      <c r="N169" s="10">
        <f>F169+J169</f>
        <v>87540</v>
      </c>
      <c r="O169" s="361">
        <f>G169+K169</f>
        <v>0</v>
      </c>
      <c r="P169" s="26"/>
      <c r="Q169" s="26"/>
    </row>
    <row r="170" spans="1:17" ht="15" customHeight="1" x14ac:dyDescent="0.25">
      <c r="A170" s="7" t="s">
        <v>135</v>
      </c>
      <c r="B170" s="21" t="s">
        <v>40</v>
      </c>
      <c r="C170" s="22" t="s">
        <v>57</v>
      </c>
      <c r="D170" s="317">
        <f>E170+G170</f>
        <v>241682</v>
      </c>
      <c r="E170" s="317">
        <v>241682</v>
      </c>
      <c r="F170" s="317">
        <v>148623</v>
      </c>
      <c r="G170" s="317"/>
      <c r="H170" s="321">
        <f>I170+K170</f>
        <v>10084</v>
      </c>
      <c r="I170" s="316">
        <v>10084</v>
      </c>
      <c r="J170" s="316"/>
      <c r="K170" s="356"/>
      <c r="L170" s="10">
        <f>M170+O170</f>
        <v>251766</v>
      </c>
      <c r="M170" s="10">
        <f>E170+I170</f>
        <v>251766</v>
      </c>
      <c r="N170" s="10">
        <f>F170+J170</f>
        <v>148623</v>
      </c>
      <c r="O170" s="361">
        <f>G170+K170</f>
        <v>0</v>
      </c>
    </row>
    <row r="171" spans="1:17" ht="15" customHeight="1" x14ac:dyDescent="0.25">
      <c r="A171" s="7" t="s">
        <v>136</v>
      </c>
      <c r="B171" s="21" t="s">
        <v>39</v>
      </c>
      <c r="C171" s="22" t="s">
        <v>57</v>
      </c>
      <c r="D171" s="317">
        <f>E171+G171</f>
        <v>142631</v>
      </c>
      <c r="E171" s="317">
        <v>142631</v>
      </c>
      <c r="F171" s="317">
        <v>88903</v>
      </c>
      <c r="G171" s="317"/>
      <c r="H171" s="321">
        <f>I171+K171</f>
        <v>0</v>
      </c>
      <c r="I171" s="316"/>
      <c r="J171" s="316"/>
      <c r="K171" s="356"/>
      <c r="L171" s="10">
        <f>M171+O171</f>
        <v>142631</v>
      </c>
      <c r="M171" s="10">
        <f>E171+I171</f>
        <v>142631</v>
      </c>
      <c r="N171" s="10">
        <f>F171+J171</f>
        <v>88903</v>
      </c>
      <c r="O171" s="361">
        <f>G171+K171</f>
        <v>0</v>
      </c>
    </row>
    <row r="172" spans="1:17" ht="15" customHeight="1" x14ac:dyDescent="0.25">
      <c r="A172" s="7" t="s">
        <v>137</v>
      </c>
      <c r="B172" s="18" t="s">
        <v>37</v>
      </c>
      <c r="C172" s="9" t="s">
        <v>57</v>
      </c>
      <c r="D172" s="317">
        <f>E172+G172</f>
        <v>204338</v>
      </c>
      <c r="E172" s="317">
        <v>204338</v>
      </c>
      <c r="F172" s="317">
        <v>124869</v>
      </c>
      <c r="G172" s="317"/>
      <c r="H172" s="321">
        <f>I172+K172</f>
        <v>5441</v>
      </c>
      <c r="I172" s="316">
        <v>5441</v>
      </c>
      <c r="J172" s="316"/>
      <c r="K172" s="356"/>
      <c r="L172" s="10">
        <f>M172+O172</f>
        <v>209779</v>
      </c>
      <c r="M172" s="10">
        <f>E172+I172</f>
        <v>209779</v>
      </c>
      <c r="N172" s="10">
        <f>F172+J172</f>
        <v>124869</v>
      </c>
      <c r="O172" s="361">
        <f>G172+K172</f>
        <v>0</v>
      </c>
    </row>
    <row r="173" spans="1:17" ht="15" customHeight="1" x14ac:dyDescent="0.25">
      <c r="A173" s="7" t="s">
        <v>138</v>
      </c>
      <c r="B173" s="25" t="s">
        <v>41</v>
      </c>
      <c r="C173" s="9" t="s">
        <v>57</v>
      </c>
      <c r="D173" s="317">
        <f>E173+G173</f>
        <v>58455</v>
      </c>
      <c r="E173" s="317">
        <v>58455</v>
      </c>
      <c r="F173" s="317">
        <v>36747</v>
      </c>
      <c r="G173" s="317"/>
      <c r="H173" s="321">
        <f>I173+K173</f>
        <v>0</v>
      </c>
      <c r="I173" s="316"/>
      <c r="J173" s="316"/>
      <c r="K173" s="356"/>
      <c r="L173" s="10">
        <f>M173+O173</f>
        <v>58455</v>
      </c>
      <c r="M173" s="10">
        <f>E173+I173</f>
        <v>58455</v>
      </c>
      <c r="N173" s="10">
        <f>F173+J173</f>
        <v>36747</v>
      </c>
      <c r="O173" s="361">
        <f>G173+K173</f>
        <v>0</v>
      </c>
    </row>
    <row r="174" spans="1:17" ht="15" customHeight="1" x14ac:dyDescent="0.25">
      <c r="A174" s="7" t="s">
        <v>139</v>
      </c>
      <c r="B174" s="25" t="s">
        <v>42</v>
      </c>
      <c r="C174" s="9" t="s">
        <v>57</v>
      </c>
      <c r="D174" s="317">
        <f>E174+G174</f>
        <v>80472</v>
      </c>
      <c r="E174" s="317">
        <v>80472</v>
      </c>
      <c r="F174" s="317">
        <v>51916</v>
      </c>
      <c r="G174" s="317"/>
      <c r="H174" s="321">
        <f>I174+K174</f>
        <v>0</v>
      </c>
      <c r="I174" s="316"/>
      <c r="J174" s="316"/>
      <c r="K174" s="356"/>
      <c r="L174" s="10">
        <f>M174+O174</f>
        <v>80472</v>
      </c>
      <c r="M174" s="10">
        <f>E174+I174</f>
        <v>80472</v>
      </c>
      <c r="N174" s="10">
        <f>F174+J174</f>
        <v>51916</v>
      </c>
      <c r="O174" s="361">
        <f>G174+K174</f>
        <v>0</v>
      </c>
    </row>
    <row r="175" spans="1:17" ht="15" customHeight="1" x14ac:dyDescent="0.25">
      <c r="A175" s="7" t="s">
        <v>140</v>
      </c>
      <c r="B175" s="18" t="s">
        <v>55</v>
      </c>
      <c r="C175" s="9" t="s">
        <v>57</v>
      </c>
      <c r="D175" s="317">
        <f>E175+G175</f>
        <v>58219</v>
      </c>
      <c r="E175" s="317">
        <v>58219</v>
      </c>
      <c r="F175" s="317">
        <v>44413</v>
      </c>
      <c r="G175" s="317"/>
      <c r="H175" s="321">
        <f>I175+K175</f>
        <v>0</v>
      </c>
      <c r="I175" s="316"/>
      <c r="J175" s="316"/>
      <c r="K175" s="356"/>
      <c r="L175" s="10">
        <f>M175+O175</f>
        <v>58219</v>
      </c>
      <c r="M175" s="10">
        <f>E175+I175</f>
        <v>58219</v>
      </c>
      <c r="N175" s="10">
        <f>F175+J175</f>
        <v>44413</v>
      </c>
      <c r="O175" s="361">
        <f>G175+K175</f>
        <v>0</v>
      </c>
    </row>
    <row r="176" spans="1:17" ht="15" customHeight="1" x14ac:dyDescent="0.25">
      <c r="A176" s="7" t="s">
        <v>180</v>
      </c>
      <c r="B176" s="18" t="s">
        <v>54</v>
      </c>
      <c r="C176" s="9" t="s">
        <v>57</v>
      </c>
      <c r="D176" s="317">
        <f>E176+G176</f>
        <v>480244</v>
      </c>
      <c r="E176" s="317">
        <v>480244</v>
      </c>
      <c r="F176" s="317">
        <v>359313</v>
      </c>
      <c r="G176" s="317"/>
      <c r="H176" s="321">
        <f>I176+K176</f>
        <v>0</v>
      </c>
      <c r="I176" s="316"/>
      <c r="J176" s="316"/>
      <c r="K176" s="356"/>
      <c r="L176" s="10">
        <f>M176+O176</f>
        <v>480244</v>
      </c>
      <c r="M176" s="10">
        <f>E176+I176</f>
        <v>480244</v>
      </c>
      <c r="N176" s="10">
        <f>F176+J176</f>
        <v>359313</v>
      </c>
      <c r="O176" s="361">
        <f>G176+K176</f>
        <v>0</v>
      </c>
    </row>
    <row r="177" spans="1:17" ht="15" customHeight="1" x14ac:dyDescent="0.25">
      <c r="A177" s="7" t="s">
        <v>141</v>
      </c>
      <c r="B177" s="18" t="s">
        <v>73</v>
      </c>
      <c r="C177" s="9" t="s">
        <v>57</v>
      </c>
      <c r="D177" s="317">
        <f>E177+G177</f>
        <v>56223</v>
      </c>
      <c r="E177" s="317">
        <v>56223</v>
      </c>
      <c r="F177" s="317">
        <v>40458</v>
      </c>
      <c r="G177" s="317"/>
      <c r="H177" s="321">
        <f>I177+K177</f>
        <v>0</v>
      </c>
      <c r="I177" s="316"/>
      <c r="J177" s="316"/>
      <c r="K177" s="356"/>
      <c r="L177" s="10">
        <f>M177+O177</f>
        <v>56223</v>
      </c>
      <c r="M177" s="10">
        <f>E177+I177</f>
        <v>56223</v>
      </c>
      <c r="N177" s="10">
        <f>F177+J177</f>
        <v>40458</v>
      </c>
      <c r="O177" s="361">
        <f>G177+K177</f>
        <v>0</v>
      </c>
    </row>
    <row r="178" spans="1:17" ht="15" customHeight="1" x14ac:dyDescent="0.25">
      <c r="A178" s="7" t="s">
        <v>142</v>
      </c>
      <c r="B178" s="18" t="s">
        <v>56</v>
      </c>
      <c r="C178" s="9" t="s">
        <v>57</v>
      </c>
      <c r="D178" s="317">
        <f>E178+G178</f>
        <v>55516</v>
      </c>
      <c r="E178" s="317">
        <v>55516</v>
      </c>
      <c r="F178" s="317">
        <v>40173</v>
      </c>
      <c r="G178" s="317"/>
      <c r="H178" s="321">
        <f>I178+K178</f>
        <v>0</v>
      </c>
      <c r="I178" s="316"/>
      <c r="J178" s="316"/>
      <c r="K178" s="356"/>
      <c r="L178" s="10">
        <f>M178+O178</f>
        <v>55516</v>
      </c>
      <c r="M178" s="10">
        <f>E178+I178</f>
        <v>55516</v>
      </c>
      <c r="N178" s="10">
        <f>F178+J178</f>
        <v>40173</v>
      </c>
      <c r="O178" s="361">
        <f>G178+K178</f>
        <v>0</v>
      </c>
    </row>
    <row r="179" spans="1:17" ht="15" customHeight="1" x14ac:dyDescent="0.25">
      <c r="A179" s="7" t="s">
        <v>143</v>
      </c>
      <c r="B179" s="18" t="s">
        <v>185</v>
      </c>
      <c r="C179" s="9" t="s">
        <v>57</v>
      </c>
      <c r="D179" s="317">
        <f>E179+G179</f>
        <v>135780</v>
      </c>
      <c r="E179" s="317">
        <v>135780</v>
      </c>
      <c r="F179" s="317">
        <v>75487</v>
      </c>
      <c r="G179" s="317"/>
      <c r="H179" s="321">
        <f>I179+K179</f>
        <v>15211</v>
      </c>
      <c r="I179" s="316">
        <v>15211</v>
      </c>
      <c r="J179" s="316"/>
      <c r="K179" s="356"/>
      <c r="L179" s="10">
        <f>M179+O179</f>
        <v>150991</v>
      </c>
      <c r="M179" s="10">
        <f>E179+I179</f>
        <v>150991</v>
      </c>
      <c r="N179" s="10">
        <f>F179+J179</f>
        <v>75487</v>
      </c>
      <c r="O179" s="361">
        <f>G179+K179</f>
        <v>0</v>
      </c>
    </row>
    <row r="180" spans="1:17" s="26" customFormat="1" ht="15" customHeight="1" x14ac:dyDescent="0.25">
      <c r="A180" s="7" t="s">
        <v>144</v>
      </c>
      <c r="B180" s="18" t="s">
        <v>186</v>
      </c>
      <c r="C180" s="9" t="s">
        <v>57</v>
      </c>
      <c r="D180" s="317">
        <f>E180+G180</f>
        <v>12206</v>
      </c>
      <c r="E180" s="317">
        <v>12206</v>
      </c>
      <c r="F180" s="317">
        <v>9319</v>
      </c>
      <c r="G180" s="317"/>
      <c r="H180" s="321">
        <f>I180+K180</f>
        <v>0</v>
      </c>
      <c r="I180" s="316"/>
      <c r="J180" s="316"/>
      <c r="K180" s="356"/>
      <c r="L180" s="10">
        <f>M180+O180</f>
        <v>12206</v>
      </c>
      <c r="M180" s="10">
        <f>E180+I180</f>
        <v>12206</v>
      </c>
      <c r="N180" s="10">
        <f>F180+J180</f>
        <v>9319</v>
      </c>
      <c r="O180" s="361">
        <f>G180+K180</f>
        <v>0</v>
      </c>
      <c r="P180" s="2"/>
      <c r="Q180" s="2"/>
    </row>
    <row r="181" spans="1:17" ht="15.95" customHeight="1" x14ac:dyDescent="0.25">
      <c r="A181" s="15" t="s">
        <v>146</v>
      </c>
      <c r="B181" s="192" t="s">
        <v>198</v>
      </c>
      <c r="C181" s="209"/>
      <c r="D181" s="315">
        <f>D141+D144+D145+D146+D147+D148+D149+D150+D151+D152+D153+D154+D155+D156+D157+D158+D159+D160+D161+D162+D163+D164+D165+D166+D167+D168+D169+D170+D171+D172+D173+D174+D175+D176+D177+D178+D179+D180</f>
        <v>5185269</v>
      </c>
      <c r="E181" s="315">
        <f>E141+E144+E145+E146+E147+E148+E149+E150+E151+E152+E153+E154+E155+E156+E157+E158+E159+E160+E161+E162+E163+E164+E165+E166+E167+E168+E169+E170+E171+E172+E173+E174+E175+E176+E177+E178+E179+E180</f>
        <v>5014735</v>
      </c>
      <c r="F181" s="315">
        <f>F141+F144+F145+F146+F147+F148+F149+F150+F151+F152+F153+F154+F155+F156+F157+F158+F159+F160+F161+F162+F163+F164+F165+F166+F167+F168+F169+F170+F171+F172+F173+F174+F175+F176+F177+F178+F179+F180</f>
        <v>2888260</v>
      </c>
      <c r="G181" s="315">
        <f>G141+G144+G145+G146+G147+G148+G149+G150+G151+G152+G153+G154+G155+G156+G157+G158+G159+G160+G161+G162+G163+G164+G165+G166+G167+G168+G169+G170+G171+G172+G173+G174+G175+G176+G177+G178+G179+G180</f>
        <v>170534</v>
      </c>
      <c r="H181" s="314">
        <f>H141+H144+H145+H146+H147+H148+H149+H150+H151+H152+H153+H154+H155+H156+H157+H158+H159+H160+H161+H162+H163+H164+H165+H166+H167+H168+H169+H170+H171+H172+H173+H174+H175+H176+H177+H178+H179+H180</f>
        <v>467132</v>
      </c>
      <c r="I181" s="314">
        <f>I141+I144+I145+I146+I147+I148+I149+I150+I151+I152+I153+I154+I155+I156+I157+I158+I159+I160+I161+I162+I163+I164+I165+I166+I167+I168+I169+I170+I171+I172+I173+I174+I175+I176+I177+I178+I179+I180</f>
        <v>312098</v>
      </c>
      <c r="J181" s="314">
        <f>J141+J144+J145+J146+J147+J148+J149+J150+J151+J152+J153+J154+J155+J156+J157+J158+J159+J160+J161+J162+J163+J164+J165+J166+J167+J168+J169+J170+J171+J172+J173+J174+J175+J176+J177+J178+J179+J180</f>
        <v>0</v>
      </c>
      <c r="K181" s="358">
        <f>K141+K144+K145+K146+K147+K148+K149+K150+K151+K152+K153+K154+K155+K156+K157+K158+K159+K160+K161+K162+K163+K164+K165+K166+K167+K168+K169+K170+K171+K172+K173+K174+K175+K176+K177+K178+K179+K180</f>
        <v>155034</v>
      </c>
      <c r="L181" s="35">
        <f>L141+L144+L145+L146+L147+L148+L149+L150+L151+L152+L153+L154+L155+L156+L157+L158+L159+L160+L161+L162+L163+L164+L165+L166+L167+L168+L169+L170+L171+L172+L173+L174+L175+L176+L177+L178+L179+L180</f>
        <v>5652401</v>
      </c>
      <c r="M181" s="35">
        <f>M141+M144+M145+M146+M147+M148+M149+M150+M151+M152+M153+M154+M155+M156+M157+M158+M159+M160+M161+M162+M163+M164+M165+M166+M167+M168+M169+M170+M171+M172+M173+M174+M175+M176+M177+M178+M179+M180</f>
        <v>5326833</v>
      </c>
      <c r="N181" s="35">
        <f>N141+N144+N145+N146+N147+N148+N149+N150+N151+N152+N153+N154+N155+N156+N157+N158+N159+N160+N161+N162+N163+N164+N165+N166+N167+N168+N169+N170+N171+N172+N173+N174+N175+N176+N177+N178+N179+N180</f>
        <v>2888260</v>
      </c>
      <c r="O181" s="368">
        <f>O141+O144+O145+O146+O147+O148+O149+O150+O151+O152+O153+O154+O155+O156+O157+O158+O159+O160+O161+O162+O163+O164+O165+O166+O167+O168+O169+O170+O171+O172+O173+O174+O175+O176+O177+O178+O179+O180</f>
        <v>325568</v>
      </c>
    </row>
    <row r="182" spans="1:17" ht="15.95" customHeight="1" x14ac:dyDescent="0.25">
      <c r="A182" s="76" t="s">
        <v>147</v>
      </c>
      <c r="B182" s="262" t="s">
        <v>202</v>
      </c>
      <c r="C182" s="228"/>
      <c r="D182" s="228"/>
      <c r="E182" s="228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</row>
    <row r="183" spans="1:17" ht="15" customHeight="1" x14ac:dyDescent="0.25">
      <c r="A183" s="7" t="s">
        <v>181</v>
      </c>
      <c r="B183" s="56" t="s">
        <v>20</v>
      </c>
      <c r="C183" s="370"/>
      <c r="D183" s="317">
        <f>SUM(D184:D185)</f>
        <v>145924</v>
      </c>
      <c r="E183" s="317">
        <f>SUM(E184:E185)</f>
        <v>141580</v>
      </c>
      <c r="F183" s="317">
        <f>SUM(F184:F185)</f>
        <v>0</v>
      </c>
      <c r="G183" s="317">
        <f>SUM(G184:G185)</f>
        <v>4344</v>
      </c>
      <c r="H183" s="321">
        <f>I183+K183</f>
        <v>0</v>
      </c>
      <c r="I183" s="316"/>
      <c r="J183" s="316"/>
      <c r="K183" s="356"/>
      <c r="L183" s="87">
        <f>M183+O183</f>
        <v>145924</v>
      </c>
      <c r="M183" s="87">
        <f>E183+I183</f>
        <v>141580</v>
      </c>
      <c r="N183" s="87">
        <f>F183+J183</f>
        <v>0</v>
      </c>
      <c r="O183" s="365">
        <f>G183+K183</f>
        <v>4344</v>
      </c>
    </row>
    <row r="184" spans="1:17" ht="15" customHeight="1" x14ac:dyDescent="0.25">
      <c r="A184" s="13"/>
      <c r="B184" s="71"/>
      <c r="C184" s="22" t="s">
        <v>25</v>
      </c>
      <c r="D184" s="317">
        <f>E184+G184</f>
        <v>133474</v>
      </c>
      <c r="E184" s="317">
        <v>133474</v>
      </c>
      <c r="F184" s="317"/>
      <c r="G184" s="317"/>
      <c r="H184" s="321">
        <f>I184+K184</f>
        <v>0</v>
      </c>
      <c r="I184" s="316"/>
      <c r="J184" s="316"/>
      <c r="K184" s="356"/>
      <c r="L184" s="10">
        <f>M184+O184</f>
        <v>133474</v>
      </c>
      <c r="M184" s="10">
        <f>E184+I184</f>
        <v>133474</v>
      </c>
      <c r="N184" s="10">
        <f>F184+J184</f>
        <v>0</v>
      </c>
      <c r="O184" s="361">
        <f>G184+K184</f>
        <v>0</v>
      </c>
    </row>
    <row r="185" spans="1:17" ht="15" customHeight="1" x14ac:dyDescent="0.25">
      <c r="A185" s="13"/>
      <c r="B185" s="72"/>
      <c r="C185" s="22" t="s">
        <v>32</v>
      </c>
      <c r="D185" s="317">
        <f>E185+G185</f>
        <v>12450</v>
      </c>
      <c r="E185" s="317">
        <v>8106</v>
      </c>
      <c r="F185" s="317"/>
      <c r="G185" s="317">
        <v>4344</v>
      </c>
      <c r="H185" s="316">
        <f>I185+K185</f>
        <v>0</v>
      </c>
      <c r="I185" s="316"/>
      <c r="J185" s="316"/>
      <c r="K185" s="356"/>
      <c r="L185" s="10">
        <f>M185+O185</f>
        <v>12450</v>
      </c>
      <c r="M185" s="10">
        <f>E185+I185</f>
        <v>8106</v>
      </c>
      <c r="N185" s="10">
        <f>F185+J185</f>
        <v>0</v>
      </c>
      <c r="O185" s="361">
        <f>G185+K185</f>
        <v>4344</v>
      </c>
    </row>
    <row r="186" spans="1:17" ht="15.95" customHeight="1" x14ac:dyDescent="0.25">
      <c r="A186" s="15" t="s">
        <v>148</v>
      </c>
      <c r="B186" s="192" t="s">
        <v>199</v>
      </c>
      <c r="C186" s="209"/>
      <c r="D186" s="315">
        <f>D183</f>
        <v>145924</v>
      </c>
      <c r="E186" s="315">
        <f>E183</f>
        <v>141580</v>
      </c>
      <c r="F186" s="315">
        <f>F183</f>
        <v>0</v>
      </c>
      <c r="G186" s="315">
        <f>G183</f>
        <v>4344</v>
      </c>
      <c r="H186" s="314">
        <f>H183</f>
        <v>0</v>
      </c>
      <c r="I186" s="314">
        <f>I183</f>
        <v>0</v>
      </c>
      <c r="J186" s="314">
        <f>J183</f>
        <v>0</v>
      </c>
      <c r="K186" s="358">
        <f>K183</f>
        <v>0</v>
      </c>
      <c r="L186" s="35">
        <f>L183</f>
        <v>145924</v>
      </c>
      <c r="M186" s="35">
        <f>M183</f>
        <v>141580</v>
      </c>
      <c r="N186" s="35">
        <f>N183</f>
        <v>0</v>
      </c>
      <c r="O186" s="368">
        <f>O183</f>
        <v>4344</v>
      </c>
    </row>
    <row r="187" spans="1:17" ht="15.95" customHeight="1" x14ac:dyDescent="0.25">
      <c r="A187" s="369" t="s">
        <v>204</v>
      </c>
      <c r="B187" s="262" t="s">
        <v>74</v>
      </c>
      <c r="C187" s="228"/>
      <c r="D187" s="228"/>
      <c r="E187" s="228"/>
      <c r="F187" s="228"/>
      <c r="G187" s="228"/>
      <c r="H187" s="228"/>
      <c r="I187" s="228"/>
      <c r="J187" s="228"/>
      <c r="K187" s="228"/>
      <c r="L187" s="228"/>
      <c r="M187" s="228"/>
      <c r="N187" s="228"/>
      <c r="O187" s="228"/>
    </row>
    <row r="188" spans="1:17" ht="15" customHeight="1" x14ac:dyDescent="0.25">
      <c r="A188" s="30" t="s">
        <v>205</v>
      </c>
      <c r="B188" s="56" t="s">
        <v>20</v>
      </c>
      <c r="C188" s="366" t="s">
        <v>32</v>
      </c>
      <c r="D188" s="317">
        <f>E188+G188</f>
        <v>347721</v>
      </c>
      <c r="E188" s="317">
        <v>314352</v>
      </c>
      <c r="F188" s="317"/>
      <c r="G188" s="317">
        <v>33369</v>
      </c>
      <c r="H188" s="321">
        <f>I188+K188</f>
        <v>28300</v>
      </c>
      <c r="I188" s="316">
        <v>18521</v>
      </c>
      <c r="J188" s="316"/>
      <c r="K188" s="356">
        <v>9779</v>
      </c>
      <c r="L188" s="87">
        <f>M188+O188</f>
        <v>376021</v>
      </c>
      <c r="M188" s="87">
        <f>E188+I188</f>
        <v>332873</v>
      </c>
      <c r="N188" s="87">
        <f>F188+J188</f>
        <v>0</v>
      </c>
      <c r="O188" s="365">
        <f>G188+K188</f>
        <v>43148</v>
      </c>
    </row>
    <row r="189" spans="1:17" ht="15" customHeight="1" x14ac:dyDescent="0.25">
      <c r="A189" s="31" t="s">
        <v>206</v>
      </c>
      <c r="B189" s="21" t="s">
        <v>7</v>
      </c>
      <c r="C189" s="28" t="s">
        <v>32</v>
      </c>
      <c r="D189" s="317">
        <f>E189+G189</f>
        <v>22393</v>
      </c>
      <c r="E189" s="317">
        <v>22393</v>
      </c>
      <c r="F189" s="317">
        <v>11553</v>
      </c>
      <c r="G189" s="317"/>
      <c r="H189" s="321">
        <f>I189+K189</f>
        <v>0</v>
      </c>
      <c r="I189" s="316"/>
      <c r="J189" s="316"/>
      <c r="K189" s="356"/>
      <c r="L189" s="10">
        <f>M189+O189</f>
        <v>22393</v>
      </c>
      <c r="M189" s="10">
        <f>E189+I189</f>
        <v>22393</v>
      </c>
      <c r="N189" s="10">
        <f>F189+J189</f>
        <v>11553</v>
      </c>
      <c r="O189" s="361">
        <f>G189+K189</f>
        <v>0</v>
      </c>
    </row>
    <row r="190" spans="1:17" ht="15" customHeight="1" x14ac:dyDescent="0.25">
      <c r="A190" s="27" t="s">
        <v>207</v>
      </c>
      <c r="B190" s="21" t="s">
        <v>10</v>
      </c>
      <c r="C190" s="28" t="s">
        <v>32</v>
      </c>
      <c r="D190" s="317">
        <f>E190+G190</f>
        <v>21800</v>
      </c>
      <c r="E190" s="317">
        <v>21399</v>
      </c>
      <c r="F190" s="317">
        <v>12892</v>
      </c>
      <c r="G190" s="317">
        <v>401</v>
      </c>
      <c r="H190" s="321">
        <f>I190+K190</f>
        <v>0</v>
      </c>
      <c r="I190" s="316"/>
      <c r="J190" s="316"/>
      <c r="K190" s="356"/>
      <c r="L190" s="10">
        <f>M190+O190</f>
        <v>21800</v>
      </c>
      <c r="M190" s="10">
        <f>E190+I190</f>
        <v>21399</v>
      </c>
      <c r="N190" s="10">
        <f>F190+J190</f>
        <v>12892</v>
      </c>
      <c r="O190" s="361">
        <f>G190+K190</f>
        <v>401</v>
      </c>
    </row>
    <row r="191" spans="1:17" ht="15" customHeight="1" x14ac:dyDescent="0.25">
      <c r="A191" s="27" t="s">
        <v>208</v>
      </c>
      <c r="B191" s="21" t="s">
        <v>11</v>
      </c>
      <c r="C191" s="28" t="s">
        <v>32</v>
      </c>
      <c r="D191" s="317">
        <f>E191+G191</f>
        <v>60720</v>
      </c>
      <c r="E191" s="317">
        <v>60720</v>
      </c>
      <c r="F191" s="317">
        <v>37190</v>
      </c>
      <c r="G191" s="317"/>
      <c r="H191" s="321">
        <f>I191+K191</f>
        <v>0</v>
      </c>
      <c r="I191" s="316"/>
      <c r="J191" s="316"/>
      <c r="K191" s="356"/>
      <c r="L191" s="10">
        <f>M191+O191</f>
        <v>60720</v>
      </c>
      <c r="M191" s="10">
        <f>E191+I191</f>
        <v>60720</v>
      </c>
      <c r="N191" s="10">
        <f>F191+J191</f>
        <v>37190</v>
      </c>
      <c r="O191" s="361">
        <f>G191+K191</f>
        <v>0</v>
      </c>
    </row>
    <row r="192" spans="1:17" ht="15" customHeight="1" x14ac:dyDescent="0.25">
      <c r="A192" s="30" t="s">
        <v>209</v>
      </c>
      <c r="B192" s="21" t="s">
        <v>15</v>
      </c>
      <c r="C192" s="28" t="s">
        <v>32</v>
      </c>
      <c r="D192" s="317">
        <f>E192+G192</f>
        <v>23791</v>
      </c>
      <c r="E192" s="317">
        <v>23791</v>
      </c>
      <c r="F192" s="317">
        <v>14173</v>
      </c>
      <c r="G192" s="317"/>
      <c r="H192" s="321">
        <f>I192+K192</f>
        <v>0</v>
      </c>
      <c r="I192" s="316"/>
      <c r="J192" s="316"/>
      <c r="K192" s="356"/>
      <c r="L192" s="10">
        <f>M192+O192</f>
        <v>23791</v>
      </c>
      <c r="M192" s="10">
        <f>E192+I192</f>
        <v>23791</v>
      </c>
      <c r="N192" s="10">
        <f>F192+J192</f>
        <v>14173</v>
      </c>
      <c r="O192" s="361">
        <f>G192+K192</f>
        <v>0</v>
      </c>
    </row>
    <row r="193" spans="1:17" ht="15" customHeight="1" x14ac:dyDescent="0.25">
      <c r="A193" s="31" t="s">
        <v>210</v>
      </c>
      <c r="B193" s="21" t="s">
        <v>27</v>
      </c>
      <c r="C193" s="28" t="s">
        <v>32</v>
      </c>
      <c r="D193" s="317">
        <f>E193+G193</f>
        <v>187402</v>
      </c>
      <c r="E193" s="317">
        <v>187402</v>
      </c>
      <c r="F193" s="317">
        <v>121428</v>
      </c>
      <c r="G193" s="317"/>
      <c r="H193" s="321">
        <f>I193+K193</f>
        <v>0</v>
      </c>
      <c r="I193" s="316"/>
      <c r="J193" s="316"/>
      <c r="K193" s="356"/>
      <c r="L193" s="10">
        <f>M193+O193</f>
        <v>187402</v>
      </c>
      <c r="M193" s="10">
        <f>E193+I193</f>
        <v>187402</v>
      </c>
      <c r="N193" s="10">
        <f>F193+J193</f>
        <v>121428</v>
      </c>
      <c r="O193" s="361">
        <f>G193+K193</f>
        <v>0</v>
      </c>
    </row>
    <row r="194" spans="1:17" ht="15" customHeight="1" x14ac:dyDescent="0.25">
      <c r="A194" s="27" t="s">
        <v>211</v>
      </c>
      <c r="B194" s="21" t="s">
        <v>178</v>
      </c>
      <c r="C194" s="28" t="s">
        <v>32</v>
      </c>
      <c r="D194" s="317">
        <f>E194+G194</f>
        <v>14637</v>
      </c>
      <c r="E194" s="317">
        <v>14637</v>
      </c>
      <c r="F194" s="317">
        <v>11175</v>
      </c>
      <c r="G194" s="317"/>
      <c r="H194" s="321">
        <f>I194+K194</f>
        <v>0</v>
      </c>
      <c r="I194" s="316"/>
      <c r="J194" s="316"/>
      <c r="K194" s="356"/>
      <c r="L194" s="10">
        <f>M194+O194</f>
        <v>14637</v>
      </c>
      <c r="M194" s="10">
        <f>E194+I194</f>
        <v>14637</v>
      </c>
      <c r="N194" s="10">
        <f>F194+J194</f>
        <v>11175</v>
      </c>
      <c r="O194" s="361">
        <f>G194+K194</f>
        <v>0</v>
      </c>
    </row>
    <row r="195" spans="1:17" ht="15" customHeight="1" x14ac:dyDescent="0.25">
      <c r="A195" s="27" t="s">
        <v>212</v>
      </c>
      <c r="B195" s="21" t="s">
        <v>64</v>
      </c>
      <c r="C195" s="28" t="s">
        <v>32</v>
      </c>
      <c r="D195" s="317">
        <f>E195+G195</f>
        <v>51743</v>
      </c>
      <c r="E195" s="317">
        <v>51743</v>
      </c>
      <c r="F195" s="317">
        <v>36719</v>
      </c>
      <c r="G195" s="317"/>
      <c r="H195" s="321">
        <f>I195+K195</f>
        <v>0</v>
      </c>
      <c r="I195" s="316"/>
      <c r="J195" s="316"/>
      <c r="K195" s="356"/>
      <c r="L195" s="10">
        <f>M195+O195</f>
        <v>51743</v>
      </c>
      <c r="M195" s="10">
        <f>E195+I195</f>
        <v>51743</v>
      </c>
      <c r="N195" s="10">
        <f>F195+J195</f>
        <v>36719</v>
      </c>
      <c r="O195" s="361">
        <f>G195+K195</f>
        <v>0</v>
      </c>
    </row>
    <row r="196" spans="1:17" ht="15" customHeight="1" x14ac:dyDescent="0.25">
      <c r="A196" s="27" t="s">
        <v>213</v>
      </c>
      <c r="B196" s="21" t="s">
        <v>65</v>
      </c>
      <c r="C196" s="28" t="s">
        <v>32</v>
      </c>
      <c r="D196" s="317">
        <f>E196+G196</f>
        <v>41300</v>
      </c>
      <c r="E196" s="317">
        <v>41300</v>
      </c>
      <c r="F196" s="317">
        <v>26269</v>
      </c>
      <c r="G196" s="317"/>
      <c r="H196" s="321">
        <f>I196+K196</f>
        <v>0</v>
      </c>
      <c r="I196" s="316"/>
      <c r="J196" s="316"/>
      <c r="K196" s="356"/>
      <c r="L196" s="10">
        <f>M196+O196</f>
        <v>41300</v>
      </c>
      <c r="M196" s="10">
        <f>E196+I196</f>
        <v>41300</v>
      </c>
      <c r="N196" s="10">
        <f>F196+J196</f>
        <v>26269</v>
      </c>
      <c r="O196" s="361">
        <f>G196+K196</f>
        <v>0</v>
      </c>
    </row>
    <row r="197" spans="1:17" ht="15" customHeight="1" x14ac:dyDescent="0.25">
      <c r="A197" s="27" t="s">
        <v>214</v>
      </c>
      <c r="B197" s="21" t="s">
        <v>28</v>
      </c>
      <c r="C197" s="28" t="s">
        <v>32</v>
      </c>
      <c r="D197" s="317">
        <f>E197+G197</f>
        <v>25375</v>
      </c>
      <c r="E197" s="317">
        <v>25375</v>
      </c>
      <c r="F197" s="317">
        <v>18754</v>
      </c>
      <c r="G197" s="317"/>
      <c r="H197" s="321">
        <f>I197+K197</f>
        <v>0</v>
      </c>
      <c r="I197" s="316"/>
      <c r="J197" s="316"/>
      <c r="K197" s="356"/>
      <c r="L197" s="10">
        <f>M197+O197</f>
        <v>25375</v>
      </c>
      <c r="M197" s="10">
        <f>E197+I197</f>
        <v>25375</v>
      </c>
      <c r="N197" s="10">
        <f>F197+J197</f>
        <v>18754</v>
      </c>
      <c r="O197" s="361">
        <f>G197+K197</f>
        <v>0</v>
      </c>
    </row>
    <row r="198" spans="1:17" ht="15" customHeight="1" x14ac:dyDescent="0.25">
      <c r="A198" s="27" t="s">
        <v>149</v>
      </c>
      <c r="B198" s="21" t="s">
        <v>29</v>
      </c>
      <c r="C198" s="28" t="s">
        <v>32</v>
      </c>
      <c r="D198" s="317">
        <f>E198+G198</f>
        <v>63409</v>
      </c>
      <c r="E198" s="317">
        <v>63409</v>
      </c>
      <c r="F198" s="317">
        <v>43678</v>
      </c>
      <c r="G198" s="317"/>
      <c r="H198" s="321">
        <f>I198+K198</f>
        <v>0</v>
      </c>
      <c r="I198" s="316"/>
      <c r="J198" s="316"/>
      <c r="K198" s="356"/>
      <c r="L198" s="10">
        <f>M198+O198</f>
        <v>63409</v>
      </c>
      <c r="M198" s="10">
        <f>E198+I198</f>
        <v>63409</v>
      </c>
      <c r="N198" s="10">
        <f>F198+J198</f>
        <v>43678</v>
      </c>
      <c r="O198" s="361">
        <f>G198+K198</f>
        <v>0</v>
      </c>
    </row>
    <row r="199" spans="1:17" x14ac:dyDescent="0.25">
      <c r="A199" s="27" t="s">
        <v>150</v>
      </c>
      <c r="B199" s="21" t="s">
        <v>75</v>
      </c>
      <c r="C199" s="28" t="s">
        <v>32</v>
      </c>
      <c r="D199" s="317">
        <f>E199+G199</f>
        <v>30829</v>
      </c>
      <c r="E199" s="317">
        <v>30829</v>
      </c>
      <c r="F199" s="317">
        <v>21636</v>
      </c>
      <c r="G199" s="317"/>
      <c r="H199" s="321">
        <f>I199+K199</f>
        <v>0</v>
      </c>
      <c r="I199" s="316"/>
      <c r="J199" s="316"/>
      <c r="K199" s="356"/>
      <c r="L199" s="10">
        <f>M199+O199</f>
        <v>30829</v>
      </c>
      <c r="M199" s="10">
        <f>E199+I199</f>
        <v>30829</v>
      </c>
      <c r="N199" s="10">
        <f>F199+J199</f>
        <v>21636</v>
      </c>
      <c r="O199" s="361">
        <f>G199+K199</f>
        <v>0</v>
      </c>
      <c r="P199" s="26"/>
      <c r="Q199" s="26"/>
    </row>
    <row r="200" spans="1:17" x14ac:dyDescent="0.25">
      <c r="A200" s="27" t="s">
        <v>151</v>
      </c>
      <c r="B200" s="21" t="s">
        <v>169</v>
      </c>
      <c r="C200" s="28" t="s">
        <v>32</v>
      </c>
      <c r="D200" s="317">
        <f>E200+G200</f>
        <v>25336</v>
      </c>
      <c r="E200" s="317">
        <v>25336</v>
      </c>
      <c r="F200" s="317">
        <v>16403</v>
      </c>
      <c r="G200" s="317"/>
      <c r="H200" s="321">
        <f>I200+K200</f>
        <v>0</v>
      </c>
      <c r="I200" s="316"/>
      <c r="J200" s="316"/>
      <c r="K200" s="356"/>
      <c r="L200" s="10">
        <f>M200+O200</f>
        <v>25336</v>
      </c>
      <c r="M200" s="10">
        <f>E200+I200</f>
        <v>25336</v>
      </c>
      <c r="N200" s="10">
        <f>F200+J200</f>
        <v>16403</v>
      </c>
      <c r="O200" s="361">
        <f>G200+K200</f>
        <v>0</v>
      </c>
    </row>
    <row r="201" spans="1:17" x14ac:dyDescent="0.25">
      <c r="A201" s="27" t="s">
        <v>152</v>
      </c>
      <c r="B201" s="21" t="s">
        <v>30</v>
      </c>
      <c r="C201" s="28" t="s">
        <v>32</v>
      </c>
      <c r="D201" s="317">
        <f>E201+G201</f>
        <v>361499</v>
      </c>
      <c r="E201" s="317">
        <v>361499</v>
      </c>
      <c r="F201" s="317">
        <v>244039</v>
      </c>
      <c r="G201" s="317"/>
      <c r="H201" s="321">
        <f>I201+K201</f>
        <v>4454</v>
      </c>
      <c r="I201" s="316">
        <v>4454</v>
      </c>
      <c r="J201" s="316"/>
      <c r="K201" s="356"/>
      <c r="L201" s="10">
        <f>M201+O201</f>
        <v>365953</v>
      </c>
      <c r="M201" s="10">
        <f>E201+I201</f>
        <v>365953</v>
      </c>
      <c r="N201" s="10">
        <f>F201+J201</f>
        <v>244039</v>
      </c>
      <c r="O201" s="361">
        <f>G201+K201</f>
        <v>0</v>
      </c>
      <c r="P201" s="26"/>
      <c r="Q201" s="26"/>
    </row>
    <row r="202" spans="1:17" ht="15" customHeight="1" x14ac:dyDescent="0.25">
      <c r="A202" s="27" t="s">
        <v>153</v>
      </c>
      <c r="B202" s="10" t="s">
        <v>31</v>
      </c>
      <c r="C202" s="28" t="s">
        <v>32</v>
      </c>
      <c r="D202" s="317">
        <f>E202+G202</f>
        <v>113756</v>
      </c>
      <c r="E202" s="317">
        <v>113756</v>
      </c>
      <c r="F202" s="317">
        <v>74600</v>
      </c>
      <c r="G202" s="317"/>
      <c r="H202" s="321">
        <f>I202+K202</f>
        <v>2247</v>
      </c>
      <c r="I202" s="316">
        <v>2247</v>
      </c>
      <c r="J202" s="316"/>
      <c r="K202" s="356"/>
      <c r="L202" s="10">
        <f>M202+O202</f>
        <v>116003</v>
      </c>
      <c r="M202" s="10">
        <f>E202+I202</f>
        <v>116003</v>
      </c>
      <c r="N202" s="10">
        <f>F202+J202</f>
        <v>74600</v>
      </c>
      <c r="O202" s="361">
        <f>G202+K202</f>
        <v>0</v>
      </c>
      <c r="P202" s="26"/>
      <c r="Q202" s="26"/>
    </row>
    <row r="203" spans="1:17" x14ac:dyDescent="0.25">
      <c r="A203" s="27" t="s">
        <v>154</v>
      </c>
      <c r="B203" s="32" t="s">
        <v>72</v>
      </c>
      <c r="C203" s="28" t="s">
        <v>32</v>
      </c>
      <c r="D203" s="317">
        <f>E203+G203</f>
        <v>324424</v>
      </c>
      <c r="E203" s="317">
        <v>324424</v>
      </c>
      <c r="F203" s="317">
        <v>215716</v>
      </c>
      <c r="G203" s="317"/>
      <c r="H203" s="321">
        <f>I203+K203</f>
        <v>0</v>
      </c>
      <c r="I203" s="316"/>
      <c r="J203" s="316"/>
      <c r="K203" s="356"/>
      <c r="L203" s="10">
        <f>M203+O203</f>
        <v>324424</v>
      </c>
      <c r="M203" s="10">
        <f>E203+I203</f>
        <v>324424</v>
      </c>
      <c r="N203" s="10">
        <f>F203+J203</f>
        <v>215716</v>
      </c>
      <c r="O203" s="361">
        <f>G203+K203</f>
        <v>0</v>
      </c>
    </row>
    <row r="204" spans="1:17" ht="15.95" customHeight="1" x14ac:dyDescent="0.25">
      <c r="A204" s="15" t="s">
        <v>155</v>
      </c>
      <c r="B204" s="192" t="s">
        <v>200</v>
      </c>
      <c r="C204" s="209"/>
      <c r="D204" s="315">
        <f>D188+D189+D190+D191+D192+D193+D194+D195+D196+D197+D198+D199+D200+D201+D202+D203</f>
        <v>1716135</v>
      </c>
      <c r="E204" s="315">
        <f>E188+E189+E190+E191+E192+E193+E194+E195+E196+E197+E198+E199+E200+E201+E202+E203</f>
        <v>1682365</v>
      </c>
      <c r="F204" s="315">
        <f>F188+F189+F190+F191+F192+F193+F194+F195+F196+F197+F198+F199+F200+F201+F202+F203</f>
        <v>906225</v>
      </c>
      <c r="G204" s="315">
        <f>G188+G189+G190+G191+G192+G193+G194+G195+G196+G197+G198+G199+G200+G201+G202+G203</f>
        <v>33770</v>
      </c>
      <c r="H204" s="321">
        <f>H188+H189+H190+H191+H192+H193+H194+H195+H196+H197+H198+H199+H200+H201+H202+H203</f>
        <v>35001</v>
      </c>
      <c r="I204" s="316">
        <f>I188+I189+I190+I191+I192+I193+I194+I195+I196+I197+I198+I199+I200+I201+I202+I203</f>
        <v>25222</v>
      </c>
      <c r="J204" s="316">
        <f>J188+J189+J190+J191+J192+J193+J194+J195+J196+J197+J198+J199+J200+J201+J202+J203</f>
        <v>0</v>
      </c>
      <c r="K204" s="356">
        <f>K188+K189+K190+K191+K192+K193+K194+K195+K196+K197+K198+K199+K200+K201+K202+K203</f>
        <v>9779</v>
      </c>
      <c r="L204" s="35">
        <f>L188+L189+L190+L191+L192+L193+L194+L195+L196+L197+L198+L199+L200+L201+L202+L203</f>
        <v>1751136</v>
      </c>
      <c r="M204" s="35">
        <f>M188+M189+M190+M191+M192+M193+M194+M195+M196+M197+M198+M199+M200+M201+M202+M203</f>
        <v>1707587</v>
      </c>
      <c r="N204" s="35">
        <f>N188+N189+N190+N191+N192+N193+N194+N195+N196+N197+N198+N199+N200+N201+N202+N203</f>
        <v>906225</v>
      </c>
      <c r="O204" s="368">
        <f>O188+O189+O190+O191+O192+O193+O194+O195+O196+O197+O198+O199+O200+O201+O202+O203</f>
        <v>43549</v>
      </c>
    </row>
    <row r="205" spans="1:17" ht="15.95" customHeight="1" x14ac:dyDescent="0.25">
      <c r="A205" s="50" t="s">
        <v>156</v>
      </c>
      <c r="B205" s="262" t="s">
        <v>76</v>
      </c>
      <c r="C205" s="228"/>
      <c r="D205" s="228"/>
      <c r="E205" s="228"/>
      <c r="F205" s="228"/>
      <c r="G205" s="228"/>
      <c r="H205" s="228"/>
      <c r="I205" s="228"/>
      <c r="J205" s="228"/>
      <c r="K205" s="228"/>
      <c r="L205" s="228"/>
      <c r="M205" s="228"/>
      <c r="N205" s="228"/>
      <c r="O205" s="228"/>
    </row>
    <row r="206" spans="1:17" ht="15" customHeight="1" x14ac:dyDescent="0.25">
      <c r="A206" s="367" t="s">
        <v>157</v>
      </c>
      <c r="B206" s="49" t="s">
        <v>20</v>
      </c>
      <c r="C206" s="366" t="s">
        <v>24</v>
      </c>
      <c r="D206" s="317">
        <f>D207+D208</f>
        <v>3518806</v>
      </c>
      <c r="E206" s="317">
        <f>E207+E208</f>
        <v>3518806</v>
      </c>
      <c r="F206" s="317">
        <f>F207+F208</f>
        <v>0</v>
      </c>
      <c r="G206" s="317">
        <f>G207+G208</f>
        <v>0</v>
      </c>
      <c r="H206" s="321">
        <f>I206+K206</f>
        <v>-488924</v>
      </c>
      <c r="I206" s="316">
        <f>I207+I208</f>
        <v>-488924</v>
      </c>
      <c r="J206" s="316">
        <f>J207+J208</f>
        <v>0</v>
      </c>
      <c r="K206" s="356">
        <f>K207+K208</f>
        <v>0</v>
      </c>
      <c r="L206" s="87">
        <f>L207+L208</f>
        <v>3029882</v>
      </c>
      <c r="M206" s="87">
        <f>M207+M208</f>
        <v>3029882</v>
      </c>
      <c r="N206" s="87">
        <f>N207+N208</f>
        <v>0</v>
      </c>
      <c r="O206" s="365">
        <f>O207+O208</f>
        <v>0</v>
      </c>
    </row>
    <row r="207" spans="1:17" ht="15.95" customHeight="1" x14ac:dyDescent="0.25">
      <c r="A207" s="364"/>
      <c r="B207" s="61" t="s">
        <v>8</v>
      </c>
      <c r="C207" s="73"/>
      <c r="D207" s="317">
        <f>E207+G207</f>
        <v>1511854</v>
      </c>
      <c r="E207" s="317">
        <v>1511854</v>
      </c>
      <c r="F207" s="317"/>
      <c r="G207" s="317"/>
      <c r="H207" s="321">
        <f>I207+K207</f>
        <v>-488924</v>
      </c>
      <c r="I207" s="316">
        <v>-488924</v>
      </c>
      <c r="J207" s="316"/>
      <c r="K207" s="356"/>
      <c r="L207" s="63">
        <f>M207+O207</f>
        <v>1022930</v>
      </c>
      <c r="M207" s="63">
        <f>E207+I207</f>
        <v>1022930</v>
      </c>
      <c r="N207" s="63">
        <f>F207+J207</f>
        <v>0</v>
      </c>
      <c r="O207" s="363">
        <f>G207+K207</f>
        <v>0</v>
      </c>
    </row>
    <row r="208" spans="1:17" ht="15" customHeight="1" x14ac:dyDescent="0.25">
      <c r="A208" s="362"/>
      <c r="B208" s="74" t="s">
        <v>174</v>
      </c>
      <c r="C208" s="28" t="s">
        <v>24</v>
      </c>
      <c r="D208" s="317">
        <f>E208+G208</f>
        <v>2006952</v>
      </c>
      <c r="E208" s="317">
        <v>2006952</v>
      </c>
      <c r="F208" s="317"/>
      <c r="G208" s="317"/>
      <c r="H208" s="321">
        <f>I208+K208</f>
        <v>0</v>
      </c>
      <c r="I208" s="316"/>
      <c r="J208" s="316"/>
      <c r="K208" s="356"/>
      <c r="L208" s="10">
        <f>M208+O208</f>
        <v>2006952</v>
      </c>
      <c r="M208" s="10">
        <f>E208+I208</f>
        <v>2006952</v>
      </c>
      <c r="N208" s="10">
        <f>F208+J208</f>
        <v>0</v>
      </c>
      <c r="O208" s="361">
        <f>G208+K208</f>
        <v>0</v>
      </c>
    </row>
    <row r="209" spans="1:17" ht="15" customHeight="1" x14ac:dyDescent="0.25">
      <c r="A209" s="13" t="s">
        <v>158</v>
      </c>
      <c r="B209" s="49" t="s">
        <v>58</v>
      </c>
      <c r="C209" s="22" t="s">
        <v>24</v>
      </c>
      <c r="D209" s="317">
        <f>E209+G209</f>
        <v>211679</v>
      </c>
      <c r="E209" s="317">
        <v>211679</v>
      </c>
      <c r="F209" s="317">
        <v>130699</v>
      </c>
      <c r="G209" s="317"/>
      <c r="H209" s="321">
        <f>I209+K209</f>
        <v>0</v>
      </c>
      <c r="I209" s="316"/>
      <c r="J209" s="316"/>
      <c r="K209" s="356"/>
      <c r="L209" s="10">
        <f>M209+O209</f>
        <v>211679</v>
      </c>
      <c r="M209" s="10">
        <f>E209+I209</f>
        <v>211679</v>
      </c>
      <c r="N209" s="10">
        <f>F209+J209</f>
        <v>130699</v>
      </c>
      <c r="O209" s="361">
        <f>G209+K209</f>
        <v>0</v>
      </c>
    </row>
    <row r="210" spans="1:17" ht="15" customHeight="1" x14ac:dyDescent="0.25">
      <c r="A210" s="50" t="s">
        <v>159</v>
      </c>
      <c r="B210" s="21" t="s">
        <v>59</v>
      </c>
      <c r="C210" s="22" t="s">
        <v>24</v>
      </c>
      <c r="D210" s="317">
        <f>E210+G210</f>
        <v>355295</v>
      </c>
      <c r="E210" s="317">
        <v>355295</v>
      </c>
      <c r="F210" s="317">
        <v>254831</v>
      </c>
      <c r="G210" s="317"/>
      <c r="H210" s="321">
        <f>I210+K210</f>
        <v>0</v>
      </c>
      <c r="I210" s="316"/>
      <c r="J210" s="316"/>
      <c r="K210" s="356"/>
      <c r="L210" s="10">
        <f>M210+O210</f>
        <v>355295</v>
      </c>
      <c r="M210" s="10">
        <f>E210+I210</f>
        <v>355295</v>
      </c>
      <c r="N210" s="10">
        <f>F210+J210</f>
        <v>254831</v>
      </c>
      <c r="O210" s="361">
        <f>G210+K210</f>
        <v>0</v>
      </c>
    </row>
    <row r="211" spans="1:17" ht="15" customHeight="1" x14ac:dyDescent="0.25">
      <c r="A211" s="76" t="s">
        <v>215</v>
      </c>
      <c r="B211" s="21" t="s">
        <v>185</v>
      </c>
      <c r="C211" s="22" t="s">
        <v>24</v>
      </c>
      <c r="D211" s="317">
        <f>E211+G211</f>
        <v>43385</v>
      </c>
      <c r="E211" s="317">
        <v>43385</v>
      </c>
      <c r="F211" s="317">
        <v>33123</v>
      </c>
      <c r="G211" s="317"/>
      <c r="H211" s="321">
        <f>I211+K211</f>
        <v>0</v>
      </c>
      <c r="I211" s="316"/>
      <c r="J211" s="316"/>
      <c r="K211" s="356"/>
      <c r="L211" s="10">
        <f>M211+O211</f>
        <v>43385</v>
      </c>
      <c r="M211" s="10">
        <f>E211+I211</f>
        <v>43385</v>
      </c>
      <c r="N211" s="10">
        <f>F211+J211</f>
        <v>33123</v>
      </c>
      <c r="O211" s="361">
        <f>G211+K211</f>
        <v>0</v>
      </c>
    </row>
    <row r="212" spans="1:17" s="26" customFormat="1" ht="15" customHeight="1" x14ac:dyDescent="0.25">
      <c r="A212" s="11" t="s">
        <v>160</v>
      </c>
      <c r="B212" s="10" t="s">
        <v>77</v>
      </c>
      <c r="C212" s="22" t="s">
        <v>24</v>
      </c>
      <c r="D212" s="317">
        <f>E212+G212</f>
        <v>424738</v>
      </c>
      <c r="E212" s="317">
        <v>424738</v>
      </c>
      <c r="F212" s="317">
        <v>226764</v>
      </c>
      <c r="G212" s="317"/>
      <c r="H212" s="321">
        <f>I212+K212</f>
        <v>0</v>
      </c>
      <c r="I212" s="316"/>
      <c r="J212" s="316"/>
      <c r="K212" s="356"/>
      <c r="L212" s="10">
        <f>M212+O212</f>
        <v>424738</v>
      </c>
      <c r="M212" s="10">
        <f>E212+I212</f>
        <v>424738</v>
      </c>
      <c r="N212" s="10">
        <f>F212+J212</f>
        <v>226764</v>
      </c>
      <c r="O212" s="361">
        <f>G212+K212</f>
        <v>0</v>
      </c>
      <c r="P212" s="2"/>
      <c r="Q212" s="2"/>
    </row>
    <row r="213" spans="1:17" ht="15.95" customHeight="1" x14ac:dyDescent="0.25">
      <c r="A213" s="34" t="s">
        <v>161</v>
      </c>
      <c r="B213" s="35" t="s">
        <v>201</v>
      </c>
      <c r="C213" s="17"/>
      <c r="D213" s="315">
        <f>D206+D209+D210+D211+D212</f>
        <v>4553903</v>
      </c>
      <c r="E213" s="315">
        <f>E206+E209+E210+E211+E212</f>
        <v>4553903</v>
      </c>
      <c r="F213" s="315">
        <f>F206+F209+F210+F211+F212</f>
        <v>645417</v>
      </c>
      <c r="G213" s="315">
        <f>G206+G209+G210+G211+G212</f>
        <v>0</v>
      </c>
      <c r="H213" s="321">
        <f>H206+H209+H210+H211+H212</f>
        <v>-488924</v>
      </c>
      <c r="I213" s="316">
        <f>I206+I209+I210+I211+I212</f>
        <v>-488924</v>
      </c>
      <c r="J213" s="316">
        <f>J206+J209+J210+J211+J212</f>
        <v>0</v>
      </c>
      <c r="K213" s="356">
        <f>K206+K209+K210+K211+K212</f>
        <v>0</v>
      </c>
      <c r="L213" s="1">
        <f>L206+L209+L210+L211+L212</f>
        <v>4064979</v>
      </c>
      <c r="M213" s="1">
        <f>M206+M209+M210+M211+M212</f>
        <v>4064979</v>
      </c>
      <c r="N213" s="1">
        <f>N206+N209+N210+N211+N212</f>
        <v>645417</v>
      </c>
      <c r="O213" s="360">
        <f>O206+O209+O210+O211+O212</f>
        <v>0</v>
      </c>
    </row>
    <row r="214" spans="1:17" s="26" customFormat="1" ht="15.95" customHeight="1" x14ac:dyDescent="0.25">
      <c r="A214" s="77"/>
      <c r="B214" s="78" t="s">
        <v>174</v>
      </c>
      <c r="C214" s="17"/>
      <c r="D214" s="354">
        <f>D208</f>
        <v>2006952</v>
      </c>
      <c r="E214" s="354">
        <f>E208</f>
        <v>2006952</v>
      </c>
      <c r="F214" s="354">
        <f>F208</f>
        <v>0</v>
      </c>
      <c r="G214" s="354">
        <f>G208</f>
        <v>0</v>
      </c>
      <c r="H214" s="353">
        <f>H208</f>
        <v>0</v>
      </c>
      <c r="I214" s="352">
        <f>I208</f>
        <v>0</v>
      </c>
      <c r="J214" s="352">
        <f>J208</f>
        <v>0</v>
      </c>
      <c r="K214" s="351">
        <f>K208</f>
        <v>0</v>
      </c>
      <c r="L214" s="79">
        <f>L208</f>
        <v>2006952</v>
      </c>
      <c r="M214" s="79">
        <f>M208</f>
        <v>2006952</v>
      </c>
      <c r="N214" s="79">
        <f>N208</f>
        <v>0</v>
      </c>
      <c r="O214" s="359">
        <f>O208</f>
        <v>0</v>
      </c>
      <c r="P214" s="2"/>
      <c r="Q214" s="2"/>
    </row>
    <row r="215" spans="1:17" ht="15.95" customHeight="1" x14ac:dyDescent="0.25">
      <c r="A215" s="80" t="s">
        <v>162</v>
      </c>
      <c r="B215" s="81" t="s">
        <v>191</v>
      </c>
      <c r="C215" s="38"/>
      <c r="D215" s="315">
        <f>D81+D134+D139+D181+D186+D204+D213</f>
        <v>18789029</v>
      </c>
      <c r="E215" s="315">
        <f>E81+E134+E139+E181+E186+E204+E213</f>
        <v>17233721</v>
      </c>
      <c r="F215" s="315">
        <f>F81+F134+F139+F181+F186+F204+F213</f>
        <v>6394155</v>
      </c>
      <c r="G215" s="315">
        <f>G81+G134+G139+G181+G186+G204+G213</f>
        <v>1555308</v>
      </c>
      <c r="H215" s="314">
        <f>H81+H134+H139+H181+H186+H204+H213</f>
        <v>230300</v>
      </c>
      <c r="I215" s="314">
        <f>I81+I134+I139+I181+I186+I204+I213</f>
        <v>16129</v>
      </c>
      <c r="J215" s="314">
        <f>J81+J134+J139+J181+J186+J204+J213</f>
        <v>0</v>
      </c>
      <c r="K215" s="358">
        <f>K81+K134+K139+K181+K186+K204+K213</f>
        <v>214171</v>
      </c>
      <c r="L215" s="39">
        <f>L81+L134+L139+L181+L186+L204+L213</f>
        <v>19019329</v>
      </c>
      <c r="M215" s="39">
        <f>M81+M134+M139+M181+M186+M204+M213</f>
        <v>17249850</v>
      </c>
      <c r="N215" s="39">
        <f>N81+N134+N139+N181+N186+N204+N213</f>
        <v>6394155</v>
      </c>
      <c r="O215" s="355">
        <f>O81+O134+O139+O181+O186+O204+O213</f>
        <v>1769479</v>
      </c>
    </row>
    <row r="216" spans="1:17" ht="15.95" customHeight="1" x14ac:dyDescent="0.25">
      <c r="A216" s="208"/>
      <c r="B216" s="357" t="s">
        <v>229</v>
      </c>
      <c r="C216" s="38"/>
      <c r="D216" s="315"/>
      <c r="E216" s="315"/>
      <c r="F216" s="315"/>
      <c r="G216" s="315"/>
      <c r="H216" s="321"/>
      <c r="I216" s="316"/>
      <c r="J216" s="316"/>
      <c r="K216" s="356"/>
      <c r="L216" s="39"/>
      <c r="M216" s="39"/>
      <c r="N216" s="39"/>
      <c r="O216" s="355"/>
    </row>
    <row r="217" spans="1:17" s="26" customFormat="1" ht="15.95" customHeight="1" x14ac:dyDescent="0.25">
      <c r="A217" s="77"/>
      <c r="B217" s="112" t="s">
        <v>472</v>
      </c>
      <c r="C217" s="17"/>
      <c r="D217" s="354">
        <f>E217+G217</f>
        <v>2006952</v>
      </c>
      <c r="E217" s="354">
        <f>E208</f>
        <v>2006952</v>
      </c>
      <c r="F217" s="354">
        <f>F208</f>
        <v>0</v>
      </c>
      <c r="G217" s="354">
        <f>G208</f>
        <v>0</v>
      </c>
      <c r="H217" s="352">
        <f>H208</f>
        <v>0</v>
      </c>
      <c r="I217" s="352">
        <f>I208</f>
        <v>0</v>
      </c>
      <c r="J217" s="352">
        <f>J208</f>
        <v>0</v>
      </c>
      <c r="K217" s="351">
        <f>K208</f>
        <v>0</v>
      </c>
      <c r="L217" s="79">
        <f>L208</f>
        <v>2006952</v>
      </c>
      <c r="M217" s="79">
        <f>M208</f>
        <v>2006952</v>
      </c>
      <c r="N217" s="79">
        <f>N208</f>
        <v>0</v>
      </c>
      <c r="O217" s="350">
        <f>O208</f>
        <v>0</v>
      </c>
      <c r="P217" s="2"/>
      <c r="Q217" s="2"/>
    </row>
    <row r="218" spans="1:17" s="26" customFormat="1" ht="27.95" customHeight="1" x14ac:dyDescent="0.25">
      <c r="A218" s="68"/>
      <c r="B218" s="113" t="s">
        <v>67</v>
      </c>
      <c r="C218" s="17"/>
      <c r="D218" s="354">
        <f>E218+G218</f>
        <v>1013670</v>
      </c>
      <c r="E218" s="354">
        <f>E88</f>
        <v>1013670</v>
      </c>
      <c r="F218" s="354">
        <f>F88</f>
        <v>0</v>
      </c>
      <c r="G218" s="354">
        <f>G88</f>
        <v>0</v>
      </c>
      <c r="H218" s="353">
        <f>H88</f>
        <v>0</v>
      </c>
      <c r="I218" s="352">
        <f>I88</f>
        <v>0</v>
      </c>
      <c r="J218" s="352">
        <f>J88</f>
        <v>0</v>
      </c>
      <c r="K218" s="351">
        <f>K88</f>
        <v>0</v>
      </c>
      <c r="L218" s="79">
        <f>L88</f>
        <v>1013670</v>
      </c>
      <c r="M218" s="79">
        <f>M88</f>
        <v>1013670</v>
      </c>
      <c r="N218" s="79">
        <f>N88</f>
        <v>0</v>
      </c>
      <c r="O218" s="350">
        <f>O88</f>
        <v>0</v>
      </c>
      <c r="P218" s="2"/>
      <c r="Q218" s="2"/>
    </row>
    <row r="219" spans="1:17" x14ac:dyDescent="0.25">
      <c r="A219" s="14"/>
      <c r="B219" s="310"/>
      <c r="C219" s="311"/>
      <c r="D219" s="310"/>
      <c r="E219" s="310"/>
      <c r="F219" s="310"/>
      <c r="G219" s="310"/>
      <c r="H219" s="310"/>
      <c r="I219" s="310"/>
      <c r="J219" s="310"/>
      <c r="K219" s="310"/>
      <c r="L219" s="310"/>
      <c r="M219" s="310"/>
      <c r="N219" s="310"/>
      <c r="O219" s="14"/>
    </row>
    <row r="220" spans="1:17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7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7" x14ac:dyDescent="0.25">
      <c r="A222" s="14"/>
      <c r="B222" s="14"/>
      <c r="C222" s="46"/>
      <c r="D222" s="14"/>
      <c r="E222" s="14"/>
      <c r="F222" s="14"/>
      <c r="G222" s="14" t="s">
        <v>192</v>
      </c>
      <c r="H222" s="14"/>
      <c r="I222" s="14"/>
      <c r="J222" s="14"/>
      <c r="K222" s="14"/>
      <c r="L222" s="14"/>
      <c r="M222" s="14"/>
      <c r="N222" s="14"/>
      <c r="O222" s="14"/>
    </row>
    <row r="223" spans="1:17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7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C328" s="47"/>
    </row>
    <row r="329" spans="1:15" x14ac:dyDescent="0.25">
      <c r="C329" s="47"/>
    </row>
    <row r="330" spans="1:15" x14ac:dyDescent="0.25">
      <c r="C330" s="47"/>
    </row>
    <row r="331" spans="1:15" x14ac:dyDescent="0.25">
      <c r="C331" s="47"/>
    </row>
    <row r="332" spans="1:15" x14ac:dyDescent="0.25">
      <c r="C332" s="47"/>
    </row>
    <row r="333" spans="1:15" x14ac:dyDescent="0.25">
      <c r="C333" s="47"/>
    </row>
    <row r="334" spans="1:15" x14ac:dyDescent="0.25">
      <c r="C334" s="47"/>
    </row>
    <row r="335" spans="1:15" x14ac:dyDescent="0.25">
      <c r="C335" s="47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</sheetData>
  <mergeCells count="33">
    <mergeCell ref="A14:A16"/>
    <mergeCell ref="B187:O187"/>
    <mergeCell ref="B14:B16"/>
    <mergeCell ref="C14:C16"/>
    <mergeCell ref="B136:O136"/>
    <mergeCell ref="E15:F15"/>
    <mergeCell ref="B205:O205"/>
    <mergeCell ref="B140:O140"/>
    <mergeCell ref="B182:O182"/>
    <mergeCell ref="D14:D16"/>
    <mergeCell ref="L14:L16"/>
    <mergeCell ref="B82:O82"/>
    <mergeCell ref="B17:O17"/>
    <mergeCell ref="O15:O16"/>
    <mergeCell ref="E14:G14"/>
    <mergeCell ref="M14:O14"/>
    <mergeCell ref="B9:O9"/>
    <mergeCell ref="B1:O1"/>
    <mergeCell ref="B2:O2"/>
    <mergeCell ref="B3:O3"/>
    <mergeCell ref="B4:O4"/>
    <mergeCell ref="B5:O5"/>
    <mergeCell ref="B6:O6"/>
    <mergeCell ref="B10:O10"/>
    <mergeCell ref="B7:O7"/>
    <mergeCell ref="B8:O8"/>
    <mergeCell ref="H14:H16"/>
    <mergeCell ref="I15:J15"/>
    <mergeCell ref="K15:K16"/>
    <mergeCell ref="A12:O12"/>
    <mergeCell ref="I14:K14"/>
    <mergeCell ref="M15:N15"/>
    <mergeCell ref="G15:G16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4"/>
  <sheetViews>
    <sheetView showZeros="0" workbookViewId="0">
      <selection activeCell="B6" sqref="B6:O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216" t="s">
        <v>422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</row>
    <row r="2" spans="1:18" x14ac:dyDescent="0.25">
      <c r="B2" s="216" t="s">
        <v>421</v>
      </c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</row>
    <row r="3" spans="1:18" x14ac:dyDescent="0.25">
      <c r="B3" s="216" t="s">
        <v>420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</row>
    <row r="4" spans="1:18" x14ac:dyDescent="0.25">
      <c r="B4" s="216" t="s">
        <v>478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</row>
    <row r="5" spans="1:18" x14ac:dyDescent="0.25">
      <c r="B5" s="217" t="s">
        <v>477</v>
      </c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</row>
    <row r="6" spans="1:18" ht="15" customHeight="1" x14ac:dyDescent="0.25">
      <c r="B6" s="217" t="s">
        <v>476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/>
    </row>
    <row r="7" spans="1:18" x14ac:dyDescent="0.25"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8" ht="34.5" customHeight="1" x14ac:dyDescent="0.25">
      <c r="A8" s="220" t="s">
        <v>232</v>
      </c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</row>
    <row r="9" spans="1:18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188</v>
      </c>
    </row>
    <row r="10" spans="1:18" ht="15" customHeight="1" x14ac:dyDescent="0.25">
      <c r="A10" s="252" t="s">
        <v>5</v>
      </c>
      <c r="B10" s="255" t="s">
        <v>473</v>
      </c>
      <c r="C10" s="255" t="s">
        <v>60</v>
      </c>
      <c r="D10" s="340" t="s">
        <v>468</v>
      </c>
      <c r="E10" s="338" t="s">
        <v>219</v>
      </c>
      <c r="F10" s="338"/>
      <c r="G10" s="337"/>
      <c r="H10" s="336" t="s">
        <v>470</v>
      </c>
      <c r="I10" s="335" t="s">
        <v>219</v>
      </c>
      <c r="J10" s="334"/>
      <c r="K10" s="333"/>
      <c r="L10" s="223" t="s">
        <v>0</v>
      </c>
      <c r="M10" s="224" t="s">
        <v>219</v>
      </c>
      <c r="N10" s="225"/>
      <c r="O10" s="226"/>
    </row>
    <row r="11" spans="1:18" x14ac:dyDescent="0.25">
      <c r="A11" s="253"/>
      <c r="B11" s="256"/>
      <c r="C11" s="256"/>
      <c r="D11" s="332"/>
      <c r="E11" s="337" t="s">
        <v>1</v>
      </c>
      <c r="F11" s="349"/>
      <c r="G11" s="326" t="s">
        <v>2</v>
      </c>
      <c r="H11" s="330"/>
      <c r="I11" s="348" t="s">
        <v>1</v>
      </c>
      <c r="J11" s="348"/>
      <c r="K11" s="323" t="s">
        <v>2</v>
      </c>
      <c r="L11" s="223"/>
      <c r="M11" s="223" t="s">
        <v>1</v>
      </c>
      <c r="N11" s="223"/>
      <c r="O11" s="222" t="s">
        <v>2</v>
      </c>
    </row>
    <row r="12" spans="1:18" ht="30.75" customHeight="1" x14ac:dyDescent="0.25">
      <c r="A12" s="254"/>
      <c r="B12" s="257"/>
      <c r="C12" s="257"/>
      <c r="D12" s="328"/>
      <c r="E12" s="347" t="s">
        <v>3</v>
      </c>
      <c r="F12" s="346" t="s">
        <v>4</v>
      </c>
      <c r="G12" s="326"/>
      <c r="H12" s="325"/>
      <c r="I12" s="345" t="s">
        <v>3</v>
      </c>
      <c r="J12" s="344" t="s">
        <v>4</v>
      </c>
      <c r="K12" s="323"/>
      <c r="L12" s="223"/>
      <c r="M12" s="203" t="s">
        <v>3</v>
      </c>
      <c r="N12" s="202" t="s">
        <v>4</v>
      </c>
      <c r="O12" s="222"/>
    </row>
    <row r="13" spans="1:18" ht="15.95" customHeight="1" x14ac:dyDescent="0.25">
      <c r="A13" s="7" t="s">
        <v>79</v>
      </c>
      <c r="B13" s="219" t="s">
        <v>6</v>
      </c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Q13" s="174"/>
      <c r="R13" s="421"/>
    </row>
    <row r="14" spans="1:18" ht="15" customHeight="1" x14ac:dyDescent="0.25">
      <c r="A14" s="50" t="s">
        <v>203</v>
      </c>
      <c r="B14" s="49" t="s">
        <v>20</v>
      </c>
      <c r="C14" s="420"/>
      <c r="D14" s="414">
        <f>SUM(D16:D31)</f>
        <v>408156</v>
      </c>
      <c r="E14" s="414">
        <f>SUM(E16:E31)</f>
        <v>408156</v>
      </c>
      <c r="F14" s="414">
        <f>SUM(F16:F31)</f>
        <v>235913</v>
      </c>
      <c r="G14" s="414">
        <f>SUM(G16:G31)</f>
        <v>0</v>
      </c>
      <c r="H14" s="413">
        <f>SUM(H16:H31)</f>
        <v>0</v>
      </c>
      <c r="I14" s="413">
        <f>SUM(I16:I31)</f>
        <v>0</v>
      </c>
      <c r="J14" s="413">
        <f>SUM(J16:J31)</f>
        <v>-1</v>
      </c>
      <c r="K14" s="413">
        <f>SUM(K16:K31)</f>
        <v>0</v>
      </c>
      <c r="L14" s="49">
        <f>SUM(L16:L31)</f>
        <v>408156</v>
      </c>
      <c r="M14" s="49">
        <f>SUM(M16:M31)</f>
        <v>408156</v>
      </c>
      <c r="N14" s="49">
        <f>SUM(N16:N31)</f>
        <v>235912</v>
      </c>
      <c r="O14" s="49">
        <f>SUM(O16:O31)</f>
        <v>0</v>
      </c>
      <c r="Q14" s="387" t="s">
        <v>435</v>
      </c>
      <c r="R14" s="386">
        <f>L16+L17+L18+L19+L20+L21+L22+L23+L24</f>
        <v>225160</v>
      </c>
    </row>
    <row r="15" spans="1:18" ht="15" customHeight="1" x14ac:dyDescent="0.25">
      <c r="A15" s="76"/>
      <c r="B15" s="83" t="s">
        <v>219</v>
      </c>
      <c r="C15" s="84"/>
      <c r="D15" s="412"/>
      <c r="E15" s="412"/>
      <c r="F15" s="412"/>
      <c r="G15" s="412"/>
      <c r="H15" s="411"/>
      <c r="I15" s="411"/>
      <c r="J15" s="411"/>
      <c r="K15" s="411"/>
      <c r="L15" s="21"/>
      <c r="M15" s="21"/>
      <c r="N15" s="21"/>
      <c r="O15" s="21"/>
      <c r="Q15" s="387" t="s">
        <v>434</v>
      </c>
      <c r="R15" s="386">
        <f>L25+L26</f>
        <v>24356</v>
      </c>
    </row>
    <row r="16" spans="1:18" ht="26.25" x14ac:dyDescent="0.25">
      <c r="A16" s="76"/>
      <c r="B16" s="85" t="s">
        <v>233</v>
      </c>
      <c r="C16" s="86" t="s">
        <v>9</v>
      </c>
      <c r="D16" s="320">
        <f>E16+G16</f>
        <v>782</v>
      </c>
      <c r="E16" s="320">
        <v>782</v>
      </c>
      <c r="F16" s="320">
        <v>597</v>
      </c>
      <c r="G16" s="320"/>
      <c r="H16" s="321">
        <f>I16+K16</f>
        <v>0</v>
      </c>
      <c r="I16" s="321"/>
      <c r="J16" s="321"/>
      <c r="K16" s="321"/>
      <c r="L16" s="87">
        <f>M16+O16</f>
        <v>782</v>
      </c>
      <c r="M16" s="87">
        <f>E16+I16</f>
        <v>782</v>
      </c>
      <c r="N16" s="87">
        <f>F16+J16</f>
        <v>597</v>
      </c>
      <c r="O16" s="87">
        <f>G16+K16</f>
        <v>0</v>
      </c>
      <c r="Q16" s="387" t="s">
        <v>433</v>
      </c>
      <c r="R16" s="386">
        <f>L74</f>
        <v>316976</v>
      </c>
    </row>
    <row r="17" spans="1:18" ht="15" customHeight="1" x14ac:dyDescent="0.25">
      <c r="A17" s="76"/>
      <c r="B17" s="88" t="s">
        <v>226</v>
      </c>
      <c r="C17" s="22" t="s">
        <v>9</v>
      </c>
      <c r="D17" s="317">
        <f>E17+G17</f>
        <v>62761</v>
      </c>
      <c r="E17" s="317">
        <v>62761</v>
      </c>
      <c r="F17" s="317">
        <v>23594</v>
      </c>
      <c r="G17" s="317"/>
      <c r="H17" s="321">
        <f>SUM(H19:H34)</f>
        <v>0</v>
      </c>
      <c r="I17" s="321"/>
      <c r="J17" s="321"/>
      <c r="K17" s="321"/>
      <c r="L17" s="10">
        <f>M17+O17</f>
        <v>62761</v>
      </c>
      <c r="M17" s="87">
        <f>E17+I17</f>
        <v>62761</v>
      </c>
      <c r="N17" s="87">
        <f>F17+J17</f>
        <v>23594</v>
      </c>
      <c r="O17" s="87">
        <f>G17+K17</f>
        <v>0</v>
      </c>
      <c r="Q17" s="387" t="s">
        <v>432</v>
      </c>
      <c r="R17" s="386">
        <f>L27+L34+L35+L38+L39+L42+L43+L46+L47+L50+L51+L54+L55+L58+L59+L62+L63+L66+L67+L70+L71+L72+L84+L86+L88+L90+L92+L94+L96+L98+L100+L102+L104+L106</f>
        <v>638535</v>
      </c>
    </row>
    <row r="18" spans="1:18" ht="26.25" x14ac:dyDescent="0.25">
      <c r="A18" s="76"/>
      <c r="B18" s="88" t="s">
        <v>235</v>
      </c>
      <c r="C18" s="22" t="s">
        <v>9</v>
      </c>
      <c r="D18" s="317">
        <f>E18+G18</f>
        <v>8000</v>
      </c>
      <c r="E18" s="317">
        <v>8000</v>
      </c>
      <c r="F18" s="317">
        <v>6100</v>
      </c>
      <c r="G18" s="317"/>
      <c r="H18" s="316">
        <f>SUM(H20:H35)</f>
        <v>0</v>
      </c>
      <c r="I18" s="316"/>
      <c r="J18" s="316"/>
      <c r="K18" s="316"/>
      <c r="L18" s="10">
        <f>M18+O18</f>
        <v>8000</v>
      </c>
      <c r="M18" s="10">
        <f>E18+I18</f>
        <v>8000</v>
      </c>
      <c r="N18" s="10">
        <f>F18+J18</f>
        <v>6100</v>
      </c>
      <c r="O18" s="10">
        <f>G18+K18</f>
        <v>0</v>
      </c>
      <c r="Q18" s="387" t="s">
        <v>431</v>
      </c>
      <c r="R18" s="386"/>
    </row>
    <row r="19" spans="1:18" ht="26.25" x14ac:dyDescent="0.25">
      <c r="A19" s="76"/>
      <c r="B19" s="88" t="s">
        <v>228</v>
      </c>
      <c r="C19" s="22" t="s">
        <v>9</v>
      </c>
      <c r="D19" s="317">
        <f>E19+G19</f>
        <v>25933</v>
      </c>
      <c r="E19" s="317">
        <v>25933</v>
      </c>
      <c r="F19" s="317">
        <v>16000</v>
      </c>
      <c r="G19" s="317"/>
      <c r="H19" s="316">
        <f>SUM(H21:H36)</f>
        <v>0</v>
      </c>
      <c r="I19" s="316"/>
      <c r="J19" s="316"/>
      <c r="K19" s="316"/>
      <c r="L19" s="10">
        <f>M19+O19</f>
        <v>25933</v>
      </c>
      <c r="M19" s="10">
        <f>E19+I19</f>
        <v>25933</v>
      </c>
      <c r="N19" s="10">
        <f>F19+J19</f>
        <v>16000</v>
      </c>
      <c r="O19" s="10">
        <f>G19+K19</f>
        <v>0</v>
      </c>
      <c r="Q19" s="387" t="s">
        <v>430</v>
      </c>
      <c r="R19" s="386"/>
    </row>
    <row r="20" spans="1:18" ht="15" customHeight="1" x14ac:dyDescent="0.25">
      <c r="A20" s="76"/>
      <c r="B20" s="89" t="s">
        <v>236</v>
      </c>
      <c r="C20" s="22" t="s">
        <v>9</v>
      </c>
      <c r="D20" s="317">
        <f>E20+G20</f>
        <v>92215</v>
      </c>
      <c r="E20" s="317">
        <v>92215</v>
      </c>
      <c r="F20" s="317">
        <v>66468</v>
      </c>
      <c r="G20" s="317"/>
      <c r="H20" s="316">
        <f>SUM(H22:H37)</f>
        <v>0</v>
      </c>
      <c r="I20" s="316"/>
      <c r="J20" s="316"/>
      <c r="K20" s="316"/>
      <c r="L20" s="10">
        <f>M20+O20</f>
        <v>92215</v>
      </c>
      <c r="M20" s="10">
        <f>E20+I20</f>
        <v>92215</v>
      </c>
      <c r="N20" s="10">
        <f>F20+J20</f>
        <v>66468</v>
      </c>
      <c r="O20" s="10">
        <f>G20+K20</f>
        <v>0</v>
      </c>
      <c r="Q20" s="387" t="s">
        <v>429</v>
      </c>
      <c r="R20" s="386">
        <f>L80+L81</f>
        <v>148302</v>
      </c>
    </row>
    <row r="21" spans="1:18" ht="15" customHeight="1" x14ac:dyDescent="0.25">
      <c r="A21" s="76"/>
      <c r="B21" s="89" t="s">
        <v>237</v>
      </c>
      <c r="C21" s="22" t="s">
        <v>9</v>
      </c>
      <c r="D21" s="317">
        <f>E21+G21</f>
        <v>13718</v>
      </c>
      <c r="E21" s="317">
        <v>13718</v>
      </c>
      <c r="F21" s="317">
        <v>9917</v>
      </c>
      <c r="G21" s="317"/>
      <c r="H21" s="316">
        <f>SUM(H23:H38)</f>
        <v>0</v>
      </c>
      <c r="I21" s="316"/>
      <c r="J21" s="316"/>
      <c r="K21" s="316"/>
      <c r="L21" s="10">
        <f>M21+O21</f>
        <v>13718</v>
      </c>
      <c r="M21" s="10">
        <f>E21+I21</f>
        <v>13718</v>
      </c>
      <c r="N21" s="10">
        <f>F21+J21</f>
        <v>9917</v>
      </c>
      <c r="O21" s="10">
        <f>G21+K21</f>
        <v>0</v>
      </c>
      <c r="Q21" s="387" t="s">
        <v>428</v>
      </c>
      <c r="R21" s="386"/>
    </row>
    <row r="22" spans="1:18" ht="26.25" x14ac:dyDescent="0.25">
      <c r="A22" s="76"/>
      <c r="B22" s="88" t="s">
        <v>227</v>
      </c>
      <c r="C22" s="22" t="s">
        <v>9</v>
      </c>
      <c r="D22" s="317">
        <f>E22+G22</f>
        <v>8689</v>
      </c>
      <c r="E22" s="317">
        <v>8689</v>
      </c>
      <c r="F22" s="317">
        <v>6634</v>
      </c>
      <c r="G22" s="317"/>
      <c r="H22" s="316">
        <f>SUM(H24:H39)</f>
        <v>0</v>
      </c>
      <c r="I22" s="316"/>
      <c r="J22" s="316"/>
      <c r="K22" s="316"/>
      <c r="L22" s="10">
        <f>M22+O22</f>
        <v>8689</v>
      </c>
      <c r="M22" s="10">
        <f>E22+I22</f>
        <v>8689</v>
      </c>
      <c r="N22" s="10">
        <f>F22+J22</f>
        <v>6634</v>
      </c>
      <c r="O22" s="10">
        <f>G22+K22</f>
        <v>0</v>
      </c>
      <c r="Q22" s="387" t="s">
        <v>427</v>
      </c>
      <c r="R22" s="386"/>
    </row>
    <row r="23" spans="1:18" ht="15" customHeight="1" x14ac:dyDescent="0.25">
      <c r="A23" s="76"/>
      <c r="B23" s="88" t="s">
        <v>238</v>
      </c>
      <c r="C23" s="22" t="s">
        <v>9</v>
      </c>
      <c r="D23" s="317">
        <f>E23+G23</f>
        <v>12483</v>
      </c>
      <c r="E23" s="317">
        <v>12483</v>
      </c>
      <c r="F23" s="317">
        <v>3215</v>
      </c>
      <c r="G23" s="317"/>
      <c r="H23" s="316">
        <f>SUM(H25:H40)</f>
        <v>0</v>
      </c>
      <c r="I23" s="316"/>
      <c r="J23" s="316"/>
      <c r="K23" s="316"/>
      <c r="L23" s="10">
        <f>M23+O23</f>
        <v>12483</v>
      </c>
      <c r="M23" s="10">
        <f>E23+I23</f>
        <v>12483</v>
      </c>
      <c r="N23" s="10">
        <f>F23+J23</f>
        <v>3215</v>
      </c>
      <c r="O23" s="10">
        <f>G23+K23</f>
        <v>0</v>
      </c>
      <c r="Q23" s="387" t="s">
        <v>426</v>
      </c>
      <c r="R23" s="386">
        <f>L28+L29+L30+L31+L112+L113+L114+L115+L116</f>
        <v>1214934</v>
      </c>
    </row>
    <row r="24" spans="1:18" ht="26.25" x14ac:dyDescent="0.25">
      <c r="A24" s="76"/>
      <c r="B24" s="88" t="s">
        <v>253</v>
      </c>
      <c r="C24" s="22" t="s">
        <v>9</v>
      </c>
      <c r="D24" s="317">
        <f>E24+G24</f>
        <v>579</v>
      </c>
      <c r="E24" s="317">
        <v>579</v>
      </c>
      <c r="F24" s="317">
        <v>442</v>
      </c>
      <c r="G24" s="317"/>
      <c r="H24" s="316">
        <f>SUM(H26:H41)</f>
        <v>0</v>
      </c>
      <c r="I24" s="316"/>
      <c r="J24" s="316"/>
      <c r="K24" s="316"/>
      <c r="L24" s="10">
        <f>M24+O24</f>
        <v>579</v>
      </c>
      <c r="M24" s="10">
        <f>E24+I24</f>
        <v>579</v>
      </c>
      <c r="N24" s="10">
        <f>F24+J24</f>
        <v>442</v>
      </c>
      <c r="O24" s="10">
        <f>G24+K24</f>
        <v>0</v>
      </c>
      <c r="Q24" s="385" t="s">
        <v>191</v>
      </c>
      <c r="R24" s="384">
        <f>SUM(R14:R23)</f>
        <v>2568263</v>
      </c>
    </row>
    <row r="25" spans="1:18" ht="15" customHeight="1" x14ac:dyDescent="0.25">
      <c r="A25" s="76"/>
      <c r="B25" s="88" t="s">
        <v>234</v>
      </c>
      <c r="C25" s="22" t="s">
        <v>23</v>
      </c>
      <c r="D25" s="317">
        <f>E25+G25</f>
        <v>16855</v>
      </c>
      <c r="E25" s="317">
        <v>16855</v>
      </c>
      <c r="F25" s="317">
        <v>11448</v>
      </c>
      <c r="G25" s="317"/>
      <c r="H25" s="316">
        <f>SUM(H27:H42)</f>
        <v>0</v>
      </c>
      <c r="I25" s="316"/>
      <c r="J25" s="316"/>
      <c r="K25" s="316"/>
      <c r="L25" s="10">
        <f>M25+O25</f>
        <v>16855</v>
      </c>
      <c r="M25" s="10">
        <f>E25+I25</f>
        <v>16855</v>
      </c>
      <c r="N25" s="10">
        <f>F25+J25</f>
        <v>11448</v>
      </c>
      <c r="O25" s="10">
        <f>G25+K25</f>
        <v>0</v>
      </c>
      <c r="Q25" s="174"/>
      <c r="R25" s="174"/>
    </row>
    <row r="26" spans="1:18" ht="15" customHeight="1" x14ac:dyDescent="0.25">
      <c r="A26" s="76"/>
      <c r="B26" s="89" t="s">
        <v>223</v>
      </c>
      <c r="C26" s="22" t="s">
        <v>23</v>
      </c>
      <c r="D26" s="317">
        <f>E26+G26</f>
        <v>7501</v>
      </c>
      <c r="E26" s="317">
        <v>7501</v>
      </c>
      <c r="F26" s="317">
        <v>5097</v>
      </c>
      <c r="G26" s="317"/>
      <c r="H26" s="316">
        <f>SUM(H28:H43)</f>
        <v>0</v>
      </c>
      <c r="I26" s="316"/>
      <c r="J26" s="316">
        <v>-1</v>
      </c>
      <c r="K26" s="316"/>
      <c r="L26" s="10">
        <f>M26+O26</f>
        <v>7501</v>
      </c>
      <c r="M26" s="10">
        <f>E26+I26</f>
        <v>7501</v>
      </c>
      <c r="N26" s="10">
        <f>F26+J26</f>
        <v>5096</v>
      </c>
      <c r="O26" s="10">
        <f>G26+K26</f>
        <v>0</v>
      </c>
      <c r="Q26" s="174"/>
      <c r="R26" s="174">
        <f>R24-L119</f>
        <v>0</v>
      </c>
    </row>
    <row r="27" spans="1:18" ht="15" customHeight="1" x14ac:dyDescent="0.25">
      <c r="A27" s="76"/>
      <c r="B27" s="88" t="s">
        <v>241</v>
      </c>
      <c r="C27" s="22" t="s">
        <v>25</v>
      </c>
      <c r="D27" s="317">
        <f>E27+G27</f>
        <v>122029</v>
      </c>
      <c r="E27" s="317">
        <v>122029</v>
      </c>
      <c r="F27" s="317">
        <v>66304</v>
      </c>
      <c r="G27" s="317"/>
      <c r="H27" s="316">
        <f>SUM(H29:H44)</f>
        <v>0</v>
      </c>
      <c r="I27" s="316"/>
      <c r="J27" s="316"/>
      <c r="K27" s="316"/>
      <c r="L27" s="10">
        <f>M27+O27</f>
        <v>122029</v>
      </c>
      <c r="M27" s="10">
        <f>E27+I27</f>
        <v>122029</v>
      </c>
      <c r="N27" s="10">
        <f>F27+J27</f>
        <v>66304</v>
      </c>
      <c r="O27" s="10">
        <f>G27+K27</f>
        <v>0</v>
      </c>
    </row>
    <row r="28" spans="1:18" ht="39" x14ac:dyDescent="0.25">
      <c r="A28" s="76"/>
      <c r="B28" s="88" t="s">
        <v>243</v>
      </c>
      <c r="C28" s="22" t="s">
        <v>24</v>
      </c>
      <c r="D28" s="317">
        <f>E28+G28</f>
        <v>1152</v>
      </c>
      <c r="E28" s="317">
        <v>1152</v>
      </c>
      <c r="F28" s="317">
        <v>880</v>
      </c>
      <c r="G28" s="317"/>
      <c r="H28" s="316">
        <f>SUM(H30:H45)</f>
        <v>0</v>
      </c>
      <c r="I28" s="316"/>
      <c r="J28" s="316"/>
      <c r="K28" s="316"/>
      <c r="L28" s="10">
        <f>M28+O28</f>
        <v>1152</v>
      </c>
      <c r="M28" s="10">
        <f>E28+I28</f>
        <v>1152</v>
      </c>
      <c r="N28" s="10">
        <f>F28+J28</f>
        <v>880</v>
      </c>
      <c r="O28" s="10">
        <f>G28+K28</f>
        <v>0</v>
      </c>
    </row>
    <row r="29" spans="1:18" ht="27.75" customHeight="1" x14ac:dyDescent="0.25">
      <c r="A29" s="76"/>
      <c r="B29" s="89" t="s">
        <v>239</v>
      </c>
      <c r="C29" s="22" t="s">
        <v>24</v>
      </c>
      <c r="D29" s="317">
        <f>E29+G29</f>
        <v>5279</v>
      </c>
      <c r="E29" s="317">
        <v>5279</v>
      </c>
      <c r="F29" s="317"/>
      <c r="G29" s="317"/>
      <c r="H29" s="316">
        <f>SUM(H31:H46)</f>
        <v>0</v>
      </c>
      <c r="I29" s="316"/>
      <c r="J29" s="316"/>
      <c r="K29" s="316"/>
      <c r="L29" s="10">
        <f>M29+O29</f>
        <v>5279</v>
      </c>
      <c r="M29" s="10">
        <f>E29+I29</f>
        <v>5279</v>
      </c>
      <c r="N29" s="10">
        <f>F29+J29</f>
        <v>0</v>
      </c>
      <c r="O29" s="10">
        <f>G29+K29</f>
        <v>0</v>
      </c>
    </row>
    <row r="30" spans="1:18" ht="26.25" x14ac:dyDescent="0.25">
      <c r="A30" s="76"/>
      <c r="B30" s="89" t="s">
        <v>240</v>
      </c>
      <c r="C30" s="22" t="s">
        <v>24</v>
      </c>
      <c r="D30" s="317">
        <f>E30+G30</f>
        <v>20031</v>
      </c>
      <c r="E30" s="317">
        <v>20031</v>
      </c>
      <c r="F30" s="317">
        <v>12225</v>
      </c>
      <c r="G30" s="317"/>
      <c r="H30" s="316">
        <f>SUM(H32:H47)</f>
        <v>0</v>
      </c>
      <c r="I30" s="316"/>
      <c r="J30" s="316"/>
      <c r="K30" s="316"/>
      <c r="L30" s="10">
        <f>M30+O30</f>
        <v>20031</v>
      </c>
      <c r="M30" s="10">
        <f>E30+I30</f>
        <v>20031</v>
      </c>
      <c r="N30" s="10">
        <f>F30+J30</f>
        <v>12225</v>
      </c>
      <c r="O30" s="10">
        <f>G30+K30</f>
        <v>0</v>
      </c>
    </row>
    <row r="31" spans="1:18" ht="15" customHeight="1" x14ac:dyDescent="0.25">
      <c r="A31" s="76"/>
      <c r="B31" s="89" t="s">
        <v>242</v>
      </c>
      <c r="C31" s="22" t="s">
        <v>24</v>
      </c>
      <c r="D31" s="317">
        <f>E31+G31</f>
        <v>10149</v>
      </c>
      <c r="E31" s="317">
        <v>10149</v>
      </c>
      <c r="F31" s="317">
        <v>6992</v>
      </c>
      <c r="G31" s="317"/>
      <c r="H31" s="316">
        <f>SUM(H33:H48)</f>
        <v>0</v>
      </c>
      <c r="I31" s="316"/>
      <c r="J31" s="316"/>
      <c r="K31" s="316"/>
      <c r="L31" s="10">
        <f>M31+O31</f>
        <v>10149</v>
      </c>
      <c r="M31" s="10">
        <f>E31+I31</f>
        <v>10149</v>
      </c>
      <c r="N31" s="10">
        <f>F31+J31</f>
        <v>6992</v>
      </c>
      <c r="O31" s="10">
        <f>G31+K31</f>
        <v>0</v>
      </c>
    </row>
    <row r="32" spans="1:18" ht="15" customHeight="1" x14ac:dyDescent="0.25">
      <c r="A32" s="50" t="s">
        <v>80</v>
      </c>
      <c r="B32" s="21" t="s">
        <v>7</v>
      </c>
      <c r="C32" s="82"/>
      <c r="D32" s="412">
        <f>SUM(D34:D35)</f>
        <v>11567</v>
      </c>
      <c r="E32" s="412">
        <f>SUM(E34:E35)</f>
        <v>11567</v>
      </c>
      <c r="F32" s="412">
        <f>SUM(F34:F35)</f>
        <v>8074</v>
      </c>
      <c r="G32" s="412">
        <f>SUM(G34:G35)</f>
        <v>0</v>
      </c>
      <c r="H32" s="411">
        <f>SUM(H34:H35)</f>
        <v>0</v>
      </c>
      <c r="I32" s="411"/>
      <c r="J32" s="411"/>
      <c r="K32" s="411">
        <f>SUM(K34:K35)</f>
        <v>0</v>
      </c>
      <c r="L32" s="21">
        <f>SUM(L34:L35)</f>
        <v>11567</v>
      </c>
      <c r="M32" s="21">
        <f>SUM(M34:M35)</f>
        <v>11567</v>
      </c>
      <c r="N32" s="21">
        <f>SUM(N34:N35)</f>
        <v>8074</v>
      </c>
      <c r="O32" s="21">
        <f>SUM(O34:O35)</f>
        <v>0</v>
      </c>
    </row>
    <row r="33" spans="1:15" ht="15" customHeight="1" x14ac:dyDescent="0.25">
      <c r="A33" s="76"/>
      <c r="B33" s="83" t="s">
        <v>219</v>
      </c>
      <c r="C33" s="84"/>
      <c r="D33" s="412">
        <f>E33+G33</f>
        <v>0</v>
      </c>
      <c r="E33" s="412"/>
      <c r="F33" s="412"/>
      <c r="G33" s="412"/>
      <c r="H33" s="411">
        <f>I33+K33</f>
        <v>0</v>
      </c>
      <c r="I33" s="411"/>
      <c r="J33" s="411"/>
      <c r="K33" s="411"/>
      <c r="L33" s="21">
        <f>M33+O33</f>
        <v>0</v>
      </c>
      <c r="M33" s="21"/>
      <c r="N33" s="21"/>
      <c r="O33" s="21"/>
    </row>
    <row r="34" spans="1:15" ht="15" customHeight="1" x14ac:dyDescent="0.25">
      <c r="A34" s="76"/>
      <c r="B34" s="85" t="s">
        <v>241</v>
      </c>
      <c r="C34" s="86" t="s">
        <v>25</v>
      </c>
      <c r="D34" s="320">
        <f>E34+G34</f>
        <v>11036</v>
      </c>
      <c r="E34" s="320">
        <v>11036</v>
      </c>
      <c r="F34" s="320">
        <v>7705</v>
      </c>
      <c r="G34" s="320"/>
      <c r="H34" s="321">
        <f>I34+K34</f>
        <v>0</v>
      </c>
      <c r="I34" s="321"/>
      <c r="J34" s="321"/>
      <c r="K34" s="321"/>
      <c r="L34" s="87">
        <f>M34+O34</f>
        <v>11036</v>
      </c>
      <c r="M34" s="87">
        <f>E34+I34</f>
        <v>11036</v>
      </c>
      <c r="N34" s="87">
        <f>F34+J34</f>
        <v>7705</v>
      </c>
      <c r="O34" s="87">
        <f>G34+K34</f>
        <v>0</v>
      </c>
    </row>
    <row r="35" spans="1:15" ht="39" x14ac:dyDescent="0.25">
      <c r="A35" s="76"/>
      <c r="B35" s="88" t="s">
        <v>244</v>
      </c>
      <c r="C35" s="22" t="s">
        <v>25</v>
      </c>
      <c r="D35" s="317">
        <f>E35+G35</f>
        <v>531</v>
      </c>
      <c r="E35" s="317">
        <v>531</v>
      </c>
      <c r="F35" s="317">
        <v>369</v>
      </c>
      <c r="G35" s="317"/>
      <c r="H35" s="316">
        <f>I35+K35</f>
        <v>0</v>
      </c>
      <c r="I35" s="316"/>
      <c r="J35" s="316"/>
      <c r="K35" s="316"/>
      <c r="L35" s="10">
        <f>M35+O35</f>
        <v>531</v>
      </c>
      <c r="M35" s="10">
        <f>E35+H35</f>
        <v>531</v>
      </c>
      <c r="N35" s="10">
        <f>F35+I35</f>
        <v>369</v>
      </c>
      <c r="O35" s="10">
        <f>G35+J35</f>
        <v>0</v>
      </c>
    </row>
    <row r="36" spans="1:15" ht="15" customHeight="1" x14ac:dyDescent="0.25">
      <c r="A36" s="50" t="s">
        <v>81</v>
      </c>
      <c r="B36" s="21" t="s">
        <v>10</v>
      </c>
      <c r="C36" s="82"/>
      <c r="D36" s="412">
        <f>SUM(D38:D39)</f>
        <v>11241</v>
      </c>
      <c r="E36" s="412">
        <f>SUM(E38:E39)</f>
        <v>11241</v>
      </c>
      <c r="F36" s="412">
        <f>SUM(F38:F39)</f>
        <v>7997</v>
      </c>
      <c r="G36" s="412">
        <f>SUM(G38:G39)</f>
        <v>0</v>
      </c>
      <c r="H36" s="411">
        <f>SUM(H38:H39)</f>
        <v>0</v>
      </c>
      <c r="I36" s="411"/>
      <c r="J36" s="411"/>
      <c r="K36" s="411">
        <f>SUM(K38:K39)</f>
        <v>0</v>
      </c>
      <c r="L36" s="21">
        <f>SUM(L38:L39)</f>
        <v>11241</v>
      </c>
      <c r="M36" s="21">
        <f>SUM(M38:M39)</f>
        <v>11241</v>
      </c>
      <c r="N36" s="21">
        <f>SUM(N38:N39)</f>
        <v>7997</v>
      </c>
      <c r="O36" s="21">
        <f>SUM(O38:O39)</f>
        <v>0</v>
      </c>
    </row>
    <row r="37" spans="1:15" ht="15" customHeight="1" x14ac:dyDescent="0.25">
      <c r="A37" s="76"/>
      <c r="B37" s="83" t="s">
        <v>219</v>
      </c>
      <c r="C37" s="84"/>
      <c r="D37" s="412">
        <f>E37+G37</f>
        <v>0</v>
      </c>
      <c r="E37" s="412"/>
      <c r="F37" s="412"/>
      <c r="G37" s="412"/>
      <c r="H37" s="411">
        <f>I37+K37</f>
        <v>0</v>
      </c>
      <c r="I37" s="411"/>
      <c r="J37" s="411"/>
      <c r="K37" s="411"/>
      <c r="L37" s="21">
        <f>M37+O37</f>
        <v>0</v>
      </c>
      <c r="M37" s="21"/>
      <c r="N37" s="21"/>
      <c r="O37" s="21"/>
    </row>
    <row r="38" spans="1:15" ht="15" customHeight="1" x14ac:dyDescent="0.25">
      <c r="A38" s="76"/>
      <c r="B38" s="85" t="s">
        <v>241</v>
      </c>
      <c r="C38" s="86" t="s">
        <v>25</v>
      </c>
      <c r="D38" s="320">
        <f>E38+G38</f>
        <v>10710</v>
      </c>
      <c r="E38" s="320">
        <v>10710</v>
      </c>
      <c r="F38" s="320">
        <v>7592</v>
      </c>
      <c r="G38" s="320"/>
      <c r="H38" s="321">
        <f>I38+K38</f>
        <v>0</v>
      </c>
      <c r="I38" s="321"/>
      <c r="J38" s="321"/>
      <c r="K38" s="321"/>
      <c r="L38" s="87">
        <f>M38+O38</f>
        <v>10710</v>
      </c>
      <c r="M38" s="87">
        <f>E38+I38</f>
        <v>10710</v>
      </c>
      <c r="N38" s="87">
        <f>F38+J38</f>
        <v>7592</v>
      </c>
      <c r="O38" s="87">
        <f>G38+K38</f>
        <v>0</v>
      </c>
    </row>
    <row r="39" spans="1:15" ht="39" x14ac:dyDescent="0.25">
      <c r="A39" s="76"/>
      <c r="B39" s="88" t="s">
        <v>244</v>
      </c>
      <c r="C39" s="22" t="s">
        <v>25</v>
      </c>
      <c r="D39" s="317">
        <f>E39+G39</f>
        <v>531</v>
      </c>
      <c r="E39" s="317">
        <v>531</v>
      </c>
      <c r="F39" s="317">
        <v>405</v>
      </c>
      <c r="G39" s="317"/>
      <c r="H39" s="316">
        <f>I39+K39</f>
        <v>0</v>
      </c>
      <c r="I39" s="316"/>
      <c r="J39" s="316"/>
      <c r="K39" s="316"/>
      <c r="L39" s="10">
        <f>M39+O39</f>
        <v>531</v>
      </c>
      <c r="M39" s="10">
        <f>E39+H39</f>
        <v>531</v>
      </c>
      <c r="N39" s="10">
        <f>F39+I39</f>
        <v>405</v>
      </c>
      <c r="O39" s="10">
        <f>G39+J39</f>
        <v>0</v>
      </c>
    </row>
    <row r="40" spans="1:15" ht="15" customHeight="1" x14ac:dyDescent="0.25">
      <c r="A40" s="50" t="s">
        <v>82</v>
      </c>
      <c r="B40" s="21" t="s">
        <v>11</v>
      </c>
      <c r="C40" s="82"/>
      <c r="D40" s="412">
        <f>SUM(D42:D43)</f>
        <v>12909</v>
      </c>
      <c r="E40" s="412">
        <f>SUM(E42:E43)</f>
        <v>12909</v>
      </c>
      <c r="F40" s="412">
        <f>SUM(F42:F43)</f>
        <v>8987</v>
      </c>
      <c r="G40" s="412">
        <f>SUM(G42:G43)</f>
        <v>0</v>
      </c>
      <c r="H40" s="411">
        <f>SUM(H42:H43)</f>
        <v>0</v>
      </c>
      <c r="I40" s="411"/>
      <c r="J40" s="411"/>
      <c r="K40" s="411">
        <f>SUM(K42:K43)</f>
        <v>0</v>
      </c>
      <c r="L40" s="21">
        <f>SUM(L42:L43)</f>
        <v>12909</v>
      </c>
      <c r="M40" s="21">
        <f>SUM(M42:M43)</f>
        <v>12909</v>
      </c>
      <c r="N40" s="21">
        <f>SUM(N42:N43)</f>
        <v>8987</v>
      </c>
      <c r="O40" s="21">
        <f>SUM(O42:O43)</f>
        <v>0</v>
      </c>
    </row>
    <row r="41" spans="1:15" ht="15" customHeight="1" x14ac:dyDescent="0.25">
      <c r="A41" s="76"/>
      <c r="B41" s="83" t="s">
        <v>219</v>
      </c>
      <c r="C41" s="84"/>
      <c r="D41" s="412">
        <f>E41+G41</f>
        <v>0</v>
      </c>
      <c r="E41" s="412"/>
      <c r="F41" s="412"/>
      <c r="G41" s="412"/>
      <c r="H41" s="411">
        <f>I41+K41</f>
        <v>0</v>
      </c>
      <c r="I41" s="411"/>
      <c r="J41" s="411"/>
      <c r="K41" s="411"/>
      <c r="L41" s="21">
        <f>M41+O41</f>
        <v>0</v>
      </c>
      <c r="M41" s="21"/>
      <c r="N41" s="21"/>
      <c r="O41" s="21"/>
    </row>
    <row r="42" spans="1:15" ht="15" customHeight="1" x14ac:dyDescent="0.25">
      <c r="A42" s="76"/>
      <c r="B42" s="85" t="s">
        <v>241</v>
      </c>
      <c r="C42" s="86" t="s">
        <v>25</v>
      </c>
      <c r="D42" s="320">
        <f>E42+G42</f>
        <v>12024</v>
      </c>
      <c r="E42" s="320">
        <v>12024</v>
      </c>
      <c r="F42" s="320">
        <v>8385</v>
      </c>
      <c r="G42" s="320"/>
      <c r="H42" s="321">
        <f>I42+K42</f>
        <v>0</v>
      </c>
      <c r="I42" s="321"/>
      <c r="J42" s="321"/>
      <c r="K42" s="321"/>
      <c r="L42" s="87">
        <f>M42+O42</f>
        <v>12024</v>
      </c>
      <c r="M42" s="87">
        <f>E42+I42</f>
        <v>12024</v>
      </c>
      <c r="N42" s="87">
        <f>F42+J42</f>
        <v>8385</v>
      </c>
      <c r="O42" s="87">
        <f>G42+K42</f>
        <v>0</v>
      </c>
    </row>
    <row r="43" spans="1:15" ht="39" x14ac:dyDescent="0.25">
      <c r="A43" s="90"/>
      <c r="B43" s="91" t="s">
        <v>244</v>
      </c>
      <c r="C43" s="22" t="s">
        <v>25</v>
      </c>
      <c r="D43" s="317">
        <f>E43+G43</f>
        <v>885</v>
      </c>
      <c r="E43" s="317">
        <v>885</v>
      </c>
      <c r="F43" s="317">
        <v>602</v>
      </c>
      <c r="G43" s="317"/>
      <c r="H43" s="316">
        <f>I43+K43</f>
        <v>0</v>
      </c>
      <c r="I43" s="316"/>
      <c r="J43" s="316"/>
      <c r="K43" s="316"/>
      <c r="L43" s="10">
        <f>M43+O43</f>
        <v>885</v>
      </c>
      <c r="M43" s="10">
        <f>E43+H43</f>
        <v>885</v>
      </c>
      <c r="N43" s="10">
        <f>F43+I43</f>
        <v>602</v>
      </c>
      <c r="O43" s="10">
        <f>G43+J43</f>
        <v>0</v>
      </c>
    </row>
    <row r="44" spans="1:15" ht="15" customHeight="1" x14ac:dyDescent="0.25">
      <c r="A44" s="50" t="s">
        <v>83</v>
      </c>
      <c r="B44" s="21" t="s">
        <v>12</v>
      </c>
      <c r="C44" s="82"/>
      <c r="D44" s="412">
        <f>SUM(D46:D47)</f>
        <v>9006</v>
      </c>
      <c r="E44" s="412">
        <f>SUM(E46:E47)</f>
        <v>9006</v>
      </c>
      <c r="F44" s="412">
        <f>SUM(F46:F47)</f>
        <v>6145</v>
      </c>
      <c r="G44" s="412">
        <f>SUM(G46:G47)</f>
        <v>0</v>
      </c>
      <c r="H44" s="411">
        <f>SUM(H46:H47)</f>
        <v>0</v>
      </c>
      <c r="I44" s="411"/>
      <c r="J44" s="411"/>
      <c r="K44" s="411">
        <f>SUM(K46:K47)</f>
        <v>0</v>
      </c>
      <c r="L44" s="21">
        <f>SUM(L46:L47)</f>
        <v>9006</v>
      </c>
      <c r="M44" s="21">
        <f>SUM(M46:M47)</f>
        <v>9006</v>
      </c>
      <c r="N44" s="21">
        <f>SUM(N46:N47)</f>
        <v>6145</v>
      </c>
      <c r="O44" s="21">
        <f>SUM(O46:O47)</f>
        <v>0</v>
      </c>
    </row>
    <row r="45" spans="1:15" ht="15" customHeight="1" x14ac:dyDescent="0.25">
      <c r="A45" s="76"/>
      <c r="B45" s="83" t="s">
        <v>219</v>
      </c>
      <c r="C45" s="84"/>
      <c r="D45" s="412">
        <f>E45+G45</f>
        <v>0</v>
      </c>
      <c r="E45" s="412"/>
      <c r="F45" s="412"/>
      <c r="G45" s="412"/>
      <c r="H45" s="411">
        <f>I45+K45</f>
        <v>0</v>
      </c>
      <c r="I45" s="411"/>
      <c r="J45" s="411"/>
      <c r="K45" s="411"/>
      <c r="L45" s="21">
        <f>M45+O45</f>
        <v>0</v>
      </c>
      <c r="M45" s="21"/>
      <c r="N45" s="21"/>
      <c r="O45" s="21"/>
    </row>
    <row r="46" spans="1:15" ht="15" customHeight="1" x14ac:dyDescent="0.25">
      <c r="A46" s="76"/>
      <c r="B46" s="85" t="s">
        <v>241</v>
      </c>
      <c r="C46" s="86" t="s">
        <v>25</v>
      </c>
      <c r="D46" s="320">
        <f>E46+G46</f>
        <v>8379</v>
      </c>
      <c r="E46" s="320">
        <v>8379</v>
      </c>
      <c r="F46" s="320">
        <v>5666</v>
      </c>
      <c r="G46" s="320"/>
      <c r="H46" s="321">
        <f>I46+K46</f>
        <v>0</v>
      </c>
      <c r="I46" s="321"/>
      <c r="J46" s="321"/>
      <c r="K46" s="321"/>
      <c r="L46" s="87">
        <f>M46+O46</f>
        <v>8379</v>
      </c>
      <c r="M46" s="87">
        <f>E46+I46</f>
        <v>8379</v>
      </c>
      <c r="N46" s="87">
        <f>F46+J46</f>
        <v>5666</v>
      </c>
      <c r="O46" s="87">
        <f>G46+K46</f>
        <v>0</v>
      </c>
    </row>
    <row r="47" spans="1:15" ht="39" x14ac:dyDescent="0.25">
      <c r="A47" s="76"/>
      <c r="B47" s="88" t="s">
        <v>244</v>
      </c>
      <c r="C47" s="22" t="s">
        <v>25</v>
      </c>
      <c r="D47" s="317">
        <f>E47+G47</f>
        <v>627</v>
      </c>
      <c r="E47" s="317">
        <v>627</v>
      </c>
      <c r="F47" s="317">
        <v>479</v>
      </c>
      <c r="G47" s="317"/>
      <c r="H47" s="316">
        <f>I47+K47</f>
        <v>0</v>
      </c>
      <c r="I47" s="316"/>
      <c r="J47" s="316"/>
      <c r="K47" s="316"/>
      <c r="L47" s="10">
        <f>M47+O47</f>
        <v>627</v>
      </c>
      <c r="M47" s="10">
        <f>E47+H47</f>
        <v>627</v>
      </c>
      <c r="N47" s="10">
        <f>F47+I47</f>
        <v>479</v>
      </c>
      <c r="O47" s="10">
        <f>G47+J47</f>
        <v>0</v>
      </c>
    </row>
    <row r="48" spans="1:15" ht="15" customHeight="1" x14ac:dyDescent="0.25">
      <c r="A48" s="50" t="s">
        <v>84</v>
      </c>
      <c r="B48" s="21" t="s">
        <v>13</v>
      </c>
      <c r="C48" s="82"/>
      <c r="D48" s="412">
        <f>SUM(D50:D51)</f>
        <v>11991</v>
      </c>
      <c r="E48" s="412">
        <f>SUM(E50:E51)</f>
        <v>11991</v>
      </c>
      <c r="F48" s="412">
        <f>SUM(F50:F51)</f>
        <v>8464</v>
      </c>
      <c r="G48" s="412">
        <f>SUM(G50:G51)</f>
        <v>0</v>
      </c>
      <c r="H48" s="411">
        <f>SUM(H50:H51)</f>
        <v>0</v>
      </c>
      <c r="I48" s="411"/>
      <c r="J48" s="411"/>
      <c r="K48" s="411">
        <f>SUM(K50:K51)</f>
        <v>0</v>
      </c>
      <c r="L48" s="21">
        <f>SUM(L50:L51)</f>
        <v>11991</v>
      </c>
      <c r="M48" s="21">
        <f>SUM(M50:M51)</f>
        <v>11991</v>
      </c>
      <c r="N48" s="21">
        <f>SUM(N50:N51)</f>
        <v>8464</v>
      </c>
      <c r="O48" s="21">
        <f>SUM(O50:O51)</f>
        <v>0</v>
      </c>
    </row>
    <row r="49" spans="1:15" ht="15" customHeight="1" x14ac:dyDescent="0.25">
      <c r="A49" s="76"/>
      <c r="B49" s="83" t="s">
        <v>219</v>
      </c>
      <c r="C49" s="84"/>
      <c r="D49" s="412">
        <f>E49+G49</f>
        <v>0</v>
      </c>
      <c r="E49" s="412"/>
      <c r="F49" s="412"/>
      <c r="G49" s="412"/>
      <c r="H49" s="411">
        <f>I49+K49</f>
        <v>0</v>
      </c>
      <c r="I49" s="411"/>
      <c r="J49" s="411"/>
      <c r="K49" s="411"/>
      <c r="L49" s="21">
        <f>M49+O49</f>
        <v>0</v>
      </c>
      <c r="M49" s="21"/>
      <c r="N49" s="21"/>
      <c r="O49" s="21"/>
    </row>
    <row r="50" spans="1:15" ht="15" customHeight="1" x14ac:dyDescent="0.25">
      <c r="A50" s="76"/>
      <c r="B50" s="85" t="s">
        <v>241</v>
      </c>
      <c r="C50" s="86" t="s">
        <v>25</v>
      </c>
      <c r="D50" s="320">
        <f>E50+G50</f>
        <v>11123</v>
      </c>
      <c r="E50" s="320">
        <v>11123</v>
      </c>
      <c r="F50" s="320">
        <v>7875</v>
      </c>
      <c r="G50" s="320"/>
      <c r="H50" s="321">
        <f>I50+K50</f>
        <v>0</v>
      </c>
      <c r="I50" s="321"/>
      <c r="J50" s="321"/>
      <c r="K50" s="321"/>
      <c r="L50" s="87">
        <f>M50+O50</f>
        <v>11123</v>
      </c>
      <c r="M50" s="87">
        <f>E50+I50</f>
        <v>11123</v>
      </c>
      <c r="N50" s="87">
        <f>F50+J50</f>
        <v>7875</v>
      </c>
      <c r="O50" s="87">
        <f>G50+K50</f>
        <v>0</v>
      </c>
    </row>
    <row r="51" spans="1:15" ht="39" x14ac:dyDescent="0.25">
      <c r="A51" s="76"/>
      <c r="B51" s="88" t="s">
        <v>244</v>
      </c>
      <c r="C51" s="22" t="s">
        <v>25</v>
      </c>
      <c r="D51" s="317">
        <f>E51+G51</f>
        <v>868</v>
      </c>
      <c r="E51" s="317">
        <v>868</v>
      </c>
      <c r="F51" s="317">
        <v>589</v>
      </c>
      <c r="G51" s="317"/>
      <c r="H51" s="316">
        <f>I51+K51</f>
        <v>0</v>
      </c>
      <c r="I51" s="316"/>
      <c r="J51" s="316"/>
      <c r="K51" s="316"/>
      <c r="L51" s="10">
        <f>M51+O51</f>
        <v>868</v>
      </c>
      <c r="M51" s="10">
        <f>E51+H51</f>
        <v>868</v>
      </c>
      <c r="N51" s="10">
        <f>F51+I51</f>
        <v>589</v>
      </c>
      <c r="O51" s="10">
        <f>G51+J51</f>
        <v>0</v>
      </c>
    </row>
    <row r="52" spans="1:15" ht="15" customHeight="1" x14ac:dyDescent="0.25">
      <c r="A52" s="50" t="s">
        <v>85</v>
      </c>
      <c r="B52" s="21" t="s">
        <v>14</v>
      </c>
      <c r="C52" s="82"/>
      <c r="D52" s="412">
        <f>SUM(D54:D55)</f>
        <v>9438</v>
      </c>
      <c r="E52" s="412">
        <f>SUM(E54:E55)</f>
        <v>9438</v>
      </c>
      <c r="F52" s="412">
        <f>SUM(F54:F55)</f>
        <v>6465</v>
      </c>
      <c r="G52" s="412">
        <f>SUM(G54:G55)</f>
        <v>0</v>
      </c>
      <c r="H52" s="411">
        <f>SUM(H54:H55)</f>
        <v>0</v>
      </c>
      <c r="I52" s="411"/>
      <c r="J52" s="411"/>
      <c r="K52" s="411">
        <f>SUM(K54:K55)</f>
        <v>0</v>
      </c>
      <c r="L52" s="21">
        <f>SUM(L54:L55)</f>
        <v>9438</v>
      </c>
      <c r="M52" s="21">
        <f>SUM(M54:M55)</f>
        <v>9438</v>
      </c>
      <c r="N52" s="21">
        <f>SUM(N54:N55)</f>
        <v>6465</v>
      </c>
      <c r="O52" s="21">
        <f>SUM(O54:O55)</f>
        <v>0</v>
      </c>
    </row>
    <row r="53" spans="1:15" ht="15" customHeight="1" x14ac:dyDescent="0.25">
      <c r="A53" s="76"/>
      <c r="B53" s="83" t="s">
        <v>219</v>
      </c>
      <c r="C53" s="84"/>
      <c r="D53" s="412">
        <f>E53+G53</f>
        <v>0</v>
      </c>
      <c r="E53" s="412"/>
      <c r="F53" s="412"/>
      <c r="G53" s="412"/>
      <c r="H53" s="411">
        <f>I53+K53</f>
        <v>0</v>
      </c>
      <c r="I53" s="411"/>
      <c r="J53" s="411"/>
      <c r="K53" s="411"/>
      <c r="L53" s="21">
        <f>M53+O53</f>
        <v>0</v>
      </c>
      <c r="M53" s="21"/>
      <c r="N53" s="21"/>
      <c r="O53" s="21"/>
    </row>
    <row r="54" spans="1:15" ht="15" customHeight="1" x14ac:dyDescent="0.25">
      <c r="A54" s="76"/>
      <c r="B54" s="85" t="s">
        <v>241</v>
      </c>
      <c r="C54" s="86" t="s">
        <v>25</v>
      </c>
      <c r="D54" s="320">
        <f>E54+G54</f>
        <v>8835</v>
      </c>
      <c r="E54" s="320">
        <v>8835</v>
      </c>
      <c r="F54" s="320">
        <v>6005</v>
      </c>
      <c r="G54" s="320"/>
      <c r="H54" s="321">
        <f>I54+K54</f>
        <v>0</v>
      </c>
      <c r="I54" s="321"/>
      <c r="J54" s="321"/>
      <c r="K54" s="321"/>
      <c r="L54" s="87">
        <f>M54+O54</f>
        <v>8835</v>
      </c>
      <c r="M54" s="87">
        <f>E54+I54</f>
        <v>8835</v>
      </c>
      <c r="N54" s="87">
        <f>F54+J54</f>
        <v>6005</v>
      </c>
      <c r="O54" s="87">
        <f>G54+K54</f>
        <v>0</v>
      </c>
    </row>
    <row r="55" spans="1:15" ht="39" x14ac:dyDescent="0.25">
      <c r="A55" s="76"/>
      <c r="B55" s="88" t="s">
        <v>244</v>
      </c>
      <c r="C55" s="22" t="s">
        <v>25</v>
      </c>
      <c r="D55" s="317">
        <f>E55+G55</f>
        <v>603</v>
      </c>
      <c r="E55" s="317">
        <v>603</v>
      </c>
      <c r="F55" s="317">
        <v>460</v>
      </c>
      <c r="G55" s="317"/>
      <c r="H55" s="316">
        <f>I55+K55</f>
        <v>0</v>
      </c>
      <c r="I55" s="316"/>
      <c r="J55" s="316"/>
      <c r="K55" s="316"/>
      <c r="L55" s="10">
        <f>M55+O55</f>
        <v>603</v>
      </c>
      <c r="M55" s="10">
        <f>E55+H55</f>
        <v>603</v>
      </c>
      <c r="N55" s="10">
        <f>F55+I55</f>
        <v>460</v>
      </c>
      <c r="O55" s="10">
        <f>G55+J55</f>
        <v>0</v>
      </c>
    </row>
    <row r="56" spans="1:15" ht="15" customHeight="1" x14ac:dyDescent="0.25">
      <c r="A56" s="50" t="s">
        <v>86</v>
      </c>
      <c r="B56" s="21" t="s">
        <v>15</v>
      </c>
      <c r="C56" s="82"/>
      <c r="D56" s="412">
        <f>SUM(D58:D59)</f>
        <v>11407</v>
      </c>
      <c r="E56" s="412">
        <f>SUM(E58:E59)</f>
        <v>11407</v>
      </c>
      <c r="F56" s="412">
        <f>SUM(F58:F59)</f>
        <v>8051</v>
      </c>
      <c r="G56" s="412">
        <f>SUM(G58:G59)</f>
        <v>0</v>
      </c>
      <c r="H56" s="411">
        <f>SUM(H58:H59)</f>
        <v>0</v>
      </c>
      <c r="I56" s="411"/>
      <c r="J56" s="411"/>
      <c r="K56" s="411">
        <f>SUM(K58:K59)</f>
        <v>0</v>
      </c>
      <c r="L56" s="21">
        <f>SUM(L58:L59)</f>
        <v>11407</v>
      </c>
      <c r="M56" s="21">
        <f>SUM(M58:M59)</f>
        <v>11407</v>
      </c>
      <c r="N56" s="21">
        <f>SUM(N58:N59)</f>
        <v>8051</v>
      </c>
      <c r="O56" s="21">
        <f>SUM(O58:O59)</f>
        <v>0</v>
      </c>
    </row>
    <row r="57" spans="1:15" ht="15" customHeight="1" x14ac:dyDescent="0.25">
      <c r="A57" s="76"/>
      <c r="B57" s="83" t="s">
        <v>219</v>
      </c>
      <c r="C57" s="84"/>
      <c r="D57" s="412">
        <f>E57+G57</f>
        <v>0</v>
      </c>
      <c r="E57" s="412"/>
      <c r="F57" s="412"/>
      <c r="G57" s="412"/>
      <c r="H57" s="411">
        <f>I57+K57</f>
        <v>0</v>
      </c>
      <c r="I57" s="411"/>
      <c r="J57" s="411"/>
      <c r="K57" s="411"/>
      <c r="L57" s="21">
        <f>M57+O57</f>
        <v>0</v>
      </c>
      <c r="M57" s="21"/>
      <c r="N57" s="21"/>
      <c r="O57" s="21"/>
    </row>
    <row r="58" spans="1:15" ht="15" customHeight="1" x14ac:dyDescent="0.25">
      <c r="A58" s="76"/>
      <c r="B58" s="85" t="s">
        <v>241</v>
      </c>
      <c r="C58" s="86" t="s">
        <v>25</v>
      </c>
      <c r="D58" s="320">
        <f>E58+G58</f>
        <v>10731</v>
      </c>
      <c r="E58" s="320">
        <v>10731</v>
      </c>
      <c r="F58" s="320">
        <v>7535</v>
      </c>
      <c r="G58" s="320"/>
      <c r="H58" s="321">
        <f>I58+K58</f>
        <v>0</v>
      </c>
      <c r="I58" s="321"/>
      <c r="J58" s="321"/>
      <c r="K58" s="321"/>
      <c r="L58" s="87">
        <f>M58+O58</f>
        <v>10731</v>
      </c>
      <c r="M58" s="87">
        <f>E58+I58</f>
        <v>10731</v>
      </c>
      <c r="N58" s="87">
        <f>F58+J58</f>
        <v>7535</v>
      </c>
      <c r="O58" s="87">
        <f>G58+K58</f>
        <v>0</v>
      </c>
    </row>
    <row r="59" spans="1:15" ht="39" x14ac:dyDescent="0.25">
      <c r="A59" s="90"/>
      <c r="B59" s="88" t="s">
        <v>244</v>
      </c>
      <c r="C59" s="22" t="s">
        <v>25</v>
      </c>
      <c r="D59" s="317">
        <f>E59+G59</f>
        <v>676</v>
      </c>
      <c r="E59" s="317">
        <v>676</v>
      </c>
      <c r="F59" s="317">
        <v>516</v>
      </c>
      <c r="G59" s="317"/>
      <c r="H59" s="316">
        <f>I59+K59</f>
        <v>0</v>
      </c>
      <c r="I59" s="316"/>
      <c r="J59" s="316"/>
      <c r="K59" s="316"/>
      <c r="L59" s="10">
        <f>M59+O59</f>
        <v>676</v>
      </c>
      <c r="M59" s="10">
        <f>E59+H59</f>
        <v>676</v>
      </c>
      <c r="N59" s="10">
        <f>F59+I59</f>
        <v>516</v>
      </c>
      <c r="O59" s="10">
        <f>G59+J59</f>
        <v>0</v>
      </c>
    </row>
    <row r="60" spans="1:15" ht="15" customHeight="1" x14ac:dyDescent="0.25">
      <c r="A60" s="50" t="s">
        <v>87</v>
      </c>
      <c r="B60" s="21" t="s">
        <v>16</v>
      </c>
      <c r="C60" s="82"/>
      <c r="D60" s="412">
        <f>SUM(D62:D63)</f>
        <v>19620</v>
      </c>
      <c r="E60" s="412">
        <f>SUM(E62:E63)</f>
        <v>19620</v>
      </c>
      <c r="F60" s="412">
        <f>SUM(F62:F63)</f>
        <v>13164</v>
      </c>
      <c r="G60" s="412">
        <f>SUM(G62:G63)</f>
        <v>0</v>
      </c>
      <c r="H60" s="411">
        <f>SUM(H62:H63)</f>
        <v>0</v>
      </c>
      <c r="I60" s="411"/>
      <c r="J60" s="411"/>
      <c r="K60" s="411">
        <f>SUM(K62:K63)</f>
        <v>0</v>
      </c>
      <c r="L60" s="21">
        <f>SUM(L62:L63)</f>
        <v>19620</v>
      </c>
      <c r="M60" s="21">
        <f>SUM(M62:M63)</f>
        <v>19620</v>
      </c>
      <c r="N60" s="21">
        <f>SUM(N62:N63)</f>
        <v>13164</v>
      </c>
      <c r="O60" s="21">
        <f>SUM(O62:O63)</f>
        <v>0</v>
      </c>
    </row>
    <row r="61" spans="1:15" ht="15" customHeight="1" x14ac:dyDescent="0.25">
      <c r="A61" s="76"/>
      <c r="B61" s="83" t="s">
        <v>219</v>
      </c>
      <c r="C61" s="84"/>
      <c r="D61" s="412">
        <f>E61+G61</f>
        <v>0</v>
      </c>
      <c r="E61" s="412"/>
      <c r="F61" s="412"/>
      <c r="G61" s="412"/>
      <c r="H61" s="411">
        <f>I61+K61</f>
        <v>0</v>
      </c>
      <c r="I61" s="411"/>
      <c r="J61" s="411"/>
      <c r="K61" s="411"/>
      <c r="L61" s="21">
        <f>M61+O61</f>
        <v>0</v>
      </c>
      <c r="M61" s="21"/>
      <c r="N61" s="21"/>
      <c r="O61" s="21"/>
    </row>
    <row r="62" spans="1:15" ht="15" customHeight="1" x14ac:dyDescent="0.25">
      <c r="A62" s="76"/>
      <c r="B62" s="85" t="s">
        <v>241</v>
      </c>
      <c r="C62" s="86" t="s">
        <v>25</v>
      </c>
      <c r="D62" s="320">
        <f>E62+G62</f>
        <v>17716</v>
      </c>
      <c r="E62" s="320">
        <v>17716</v>
      </c>
      <c r="F62" s="320">
        <v>12059</v>
      </c>
      <c r="G62" s="320"/>
      <c r="H62" s="321">
        <f>I62+K62</f>
        <v>0</v>
      </c>
      <c r="I62" s="321"/>
      <c r="J62" s="321"/>
      <c r="K62" s="321"/>
      <c r="L62" s="87">
        <f>M62+O62</f>
        <v>17716</v>
      </c>
      <c r="M62" s="87">
        <f>E62+I62</f>
        <v>17716</v>
      </c>
      <c r="N62" s="87">
        <f>F62+J62</f>
        <v>12059</v>
      </c>
      <c r="O62" s="87">
        <f>G62+K62</f>
        <v>0</v>
      </c>
    </row>
    <row r="63" spans="1:15" ht="39" x14ac:dyDescent="0.25">
      <c r="A63" s="76"/>
      <c r="B63" s="88" t="s">
        <v>244</v>
      </c>
      <c r="C63" s="22" t="s">
        <v>25</v>
      </c>
      <c r="D63" s="317">
        <f>E63+G63</f>
        <v>1904</v>
      </c>
      <c r="E63" s="317">
        <v>1904</v>
      </c>
      <c r="F63" s="317">
        <v>1105</v>
      </c>
      <c r="G63" s="317"/>
      <c r="H63" s="316">
        <f>I63+K63</f>
        <v>0</v>
      </c>
      <c r="I63" s="316"/>
      <c r="J63" s="316"/>
      <c r="K63" s="316"/>
      <c r="L63" s="10">
        <f>M63+O63</f>
        <v>1904</v>
      </c>
      <c r="M63" s="10">
        <f>E63+H63</f>
        <v>1904</v>
      </c>
      <c r="N63" s="10">
        <f>F63+I63</f>
        <v>1105</v>
      </c>
      <c r="O63" s="10">
        <f>G63+J63</f>
        <v>0</v>
      </c>
    </row>
    <row r="64" spans="1:15" ht="15" customHeight="1" x14ac:dyDescent="0.25">
      <c r="A64" s="50" t="s">
        <v>88</v>
      </c>
      <c r="B64" s="21" t="s">
        <v>17</v>
      </c>
      <c r="C64" s="82"/>
      <c r="D64" s="412">
        <f>SUM(D66:D67)</f>
        <v>10595</v>
      </c>
      <c r="E64" s="412">
        <f>SUM(E66:E67)</f>
        <v>10595</v>
      </c>
      <c r="F64" s="412">
        <f>SUM(F66:F67)</f>
        <v>7449</v>
      </c>
      <c r="G64" s="412">
        <f>SUM(G66:G67)</f>
        <v>0</v>
      </c>
      <c r="H64" s="411">
        <f>SUM(H66:H67)</f>
        <v>0</v>
      </c>
      <c r="I64" s="411"/>
      <c r="J64" s="411"/>
      <c r="K64" s="411">
        <f>SUM(K66:K67)</f>
        <v>0</v>
      </c>
      <c r="L64" s="21">
        <f>SUM(L66:L67)</f>
        <v>10595</v>
      </c>
      <c r="M64" s="21">
        <f>SUM(M66:M67)</f>
        <v>10595</v>
      </c>
      <c r="N64" s="21">
        <f>SUM(N66:N67)</f>
        <v>7449</v>
      </c>
      <c r="O64" s="21">
        <f>SUM(O66:O67)</f>
        <v>0</v>
      </c>
    </row>
    <row r="65" spans="1:15" ht="15" customHeight="1" x14ac:dyDescent="0.25">
      <c r="A65" s="76"/>
      <c r="B65" s="83" t="s">
        <v>219</v>
      </c>
      <c r="C65" s="84"/>
      <c r="D65" s="412">
        <f>E65+G65</f>
        <v>0</v>
      </c>
      <c r="E65" s="412"/>
      <c r="F65" s="412"/>
      <c r="G65" s="412"/>
      <c r="H65" s="411">
        <f>I65+K65</f>
        <v>0</v>
      </c>
      <c r="I65" s="411"/>
      <c r="J65" s="411"/>
      <c r="K65" s="411"/>
      <c r="L65" s="21">
        <f>M65+O65</f>
        <v>0</v>
      </c>
      <c r="M65" s="21"/>
      <c r="N65" s="21"/>
      <c r="O65" s="21"/>
    </row>
    <row r="66" spans="1:15" ht="15" customHeight="1" x14ac:dyDescent="0.25">
      <c r="A66" s="76"/>
      <c r="B66" s="85" t="s">
        <v>241</v>
      </c>
      <c r="C66" s="86" t="s">
        <v>25</v>
      </c>
      <c r="D66" s="320">
        <f>E66+G66</f>
        <v>10040</v>
      </c>
      <c r="E66" s="320">
        <v>10040</v>
      </c>
      <c r="F66" s="320">
        <v>7025</v>
      </c>
      <c r="G66" s="320"/>
      <c r="H66" s="321">
        <f>I66+K66</f>
        <v>0</v>
      </c>
      <c r="I66" s="321"/>
      <c r="J66" s="321"/>
      <c r="K66" s="321"/>
      <c r="L66" s="87">
        <f>M66+O66</f>
        <v>10040</v>
      </c>
      <c r="M66" s="87">
        <f>E66+I66</f>
        <v>10040</v>
      </c>
      <c r="N66" s="87">
        <f>F66+J66</f>
        <v>7025</v>
      </c>
      <c r="O66" s="87">
        <f>G66+K66</f>
        <v>0</v>
      </c>
    </row>
    <row r="67" spans="1:15" ht="39" x14ac:dyDescent="0.25">
      <c r="A67" s="76"/>
      <c r="B67" s="88" t="s">
        <v>244</v>
      </c>
      <c r="C67" s="22" t="s">
        <v>25</v>
      </c>
      <c r="D67" s="317">
        <f>E67+G67</f>
        <v>555</v>
      </c>
      <c r="E67" s="317">
        <v>555</v>
      </c>
      <c r="F67" s="317">
        <v>424</v>
      </c>
      <c r="G67" s="317"/>
      <c r="H67" s="316">
        <f>I67+K67</f>
        <v>0</v>
      </c>
      <c r="I67" s="316"/>
      <c r="J67" s="316"/>
      <c r="K67" s="316"/>
      <c r="L67" s="10">
        <f>M67+O67</f>
        <v>555</v>
      </c>
      <c r="M67" s="10">
        <f>E67+H67</f>
        <v>555</v>
      </c>
      <c r="N67" s="10">
        <f>F67+I67</f>
        <v>424</v>
      </c>
      <c r="O67" s="10">
        <f>G67+J67</f>
        <v>0</v>
      </c>
    </row>
    <row r="68" spans="1:15" ht="15" customHeight="1" x14ac:dyDescent="0.25">
      <c r="A68" s="50" t="s">
        <v>89</v>
      </c>
      <c r="B68" s="21" t="s">
        <v>18</v>
      </c>
      <c r="C68" s="82"/>
      <c r="D68" s="412">
        <f>SUM(D70:D71)</f>
        <v>10376</v>
      </c>
      <c r="E68" s="412">
        <f>SUM(E70:E71)</f>
        <v>10376</v>
      </c>
      <c r="F68" s="412">
        <f>SUM(F70:F71)</f>
        <v>7356</v>
      </c>
      <c r="G68" s="412">
        <f>SUM(G70:G71)</f>
        <v>0</v>
      </c>
      <c r="H68" s="411">
        <f>SUM(H70:H71)</f>
        <v>0</v>
      </c>
      <c r="I68" s="411"/>
      <c r="J68" s="411"/>
      <c r="K68" s="411">
        <f>SUM(K70:K71)</f>
        <v>0</v>
      </c>
      <c r="L68" s="21">
        <f>SUM(L70:L71)</f>
        <v>10376</v>
      </c>
      <c r="M68" s="21">
        <f>SUM(M70:M71)</f>
        <v>10376</v>
      </c>
      <c r="N68" s="21">
        <f>SUM(N70:N71)</f>
        <v>7356</v>
      </c>
      <c r="O68" s="21">
        <f>SUM(O70:O71)</f>
        <v>0</v>
      </c>
    </row>
    <row r="69" spans="1:15" ht="15" customHeight="1" x14ac:dyDescent="0.25">
      <c r="A69" s="76"/>
      <c r="B69" s="83" t="s">
        <v>219</v>
      </c>
      <c r="C69" s="84"/>
      <c r="D69" s="412">
        <f>E69+G69</f>
        <v>0</v>
      </c>
      <c r="E69" s="412"/>
      <c r="F69" s="412"/>
      <c r="G69" s="412"/>
      <c r="H69" s="411">
        <f>I69+K69</f>
        <v>0</v>
      </c>
      <c r="I69" s="411"/>
      <c r="J69" s="411"/>
      <c r="K69" s="411"/>
      <c r="L69" s="21">
        <f>M69+O69</f>
        <v>0</v>
      </c>
      <c r="M69" s="21"/>
      <c r="N69" s="21"/>
      <c r="O69" s="21"/>
    </row>
    <row r="70" spans="1:15" ht="15" customHeight="1" x14ac:dyDescent="0.25">
      <c r="A70" s="76"/>
      <c r="B70" s="85" t="s">
        <v>241</v>
      </c>
      <c r="C70" s="86" t="s">
        <v>25</v>
      </c>
      <c r="D70" s="320">
        <f>E70+G70</f>
        <v>9942</v>
      </c>
      <c r="E70" s="320">
        <v>9942</v>
      </c>
      <c r="F70" s="320">
        <v>7025</v>
      </c>
      <c r="G70" s="320"/>
      <c r="H70" s="321">
        <f>I70+K70</f>
        <v>0</v>
      </c>
      <c r="I70" s="321"/>
      <c r="J70" s="321"/>
      <c r="K70" s="321"/>
      <c r="L70" s="87">
        <f>M70+O70</f>
        <v>9942</v>
      </c>
      <c r="M70" s="87">
        <f>E70+I70</f>
        <v>9942</v>
      </c>
      <c r="N70" s="87">
        <f>F70+J70</f>
        <v>7025</v>
      </c>
      <c r="O70" s="87">
        <f>G70+K70</f>
        <v>0</v>
      </c>
    </row>
    <row r="71" spans="1:15" ht="39" x14ac:dyDescent="0.25">
      <c r="A71" s="76"/>
      <c r="B71" s="88" t="s">
        <v>244</v>
      </c>
      <c r="C71" s="22" t="s">
        <v>25</v>
      </c>
      <c r="D71" s="317">
        <f>E71+G71</f>
        <v>434</v>
      </c>
      <c r="E71" s="317">
        <v>434</v>
      </c>
      <c r="F71" s="317">
        <v>331</v>
      </c>
      <c r="G71" s="317"/>
      <c r="H71" s="316">
        <f>I71+K71</f>
        <v>0</v>
      </c>
      <c r="I71" s="316"/>
      <c r="J71" s="316"/>
      <c r="K71" s="316"/>
      <c r="L71" s="10">
        <f>M71+O71</f>
        <v>434</v>
      </c>
      <c r="M71" s="10">
        <f>E71+H71</f>
        <v>434</v>
      </c>
      <c r="N71" s="10">
        <f>F71+I71</f>
        <v>331</v>
      </c>
      <c r="O71" s="10">
        <f>G71+J71</f>
        <v>0</v>
      </c>
    </row>
    <row r="72" spans="1:15" ht="15" customHeight="1" x14ac:dyDescent="0.25">
      <c r="A72" s="50" t="s">
        <v>90</v>
      </c>
      <c r="B72" s="21" t="s">
        <v>19</v>
      </c>
      <c r="C72" s="241" t="s">
        <v>25</v>
      </c>
      <c r="D72" s="409">
        <f>E72+G72</f>
        <v>4919</v>
      </c>
      <c r="E72" s="409">
        <v>4919</v>
      </c>
      <c r="F72" s="409">
        <v>2836</v>
      </c>
      <c r="G72" s="409">
        <f>SUM(G73:G73)</f>
        <v>0</v>
      </c>
      <c r="H72" s="408">
        <f>I72+K72</f>
        <v>0</v>
      </c>
      <c r="I72" s="408"/>
      <c r="J72" s="408"/>
      <c r="K72" s="408">
        <f>SUM(K73:K73)</f>
        <v>0</v>
      </c>
      <c r="L72" s="92">
        <f>M72+O72</f>
        <v>4919</v>
      </c>
      <c r="M72" s="92">
        <f>E72+I72</f>
        <v>4919</v>
      </c>
      <c r="N72" s="92">
        <f>F72+J72</f>
        <v>2836</v>
      </c>
      <c r="O72" s="92">
        <f>SUM(O73:O73)</f>
        <v>0</v>
      </c>
    </row>
    <row r="73" spans="1:15" ht="39" x14ac:dyDescent="0.25">
      <c r="A73" s="76"/>
      <c r="B73" s="91" t="s">
        <v>244</v>
      </c>
      <c r="C73" s="242"/>
      <c r="D73" s="407"/>
      <c r="E73" s="407"/>
      <c r="F73" s="407"/>
      <c r="G73" s="407"/>
      <c r="H73" s="406"/>
      <c r="I73" s="406"/>
      <c r="J73" s="406"/>
      <c r="K73" s="406"/>
      <c r="L73" s="93"/>
      <c r="M73" s="93"/>
      <c r="N73" s="93"/>
      <c r="O73" s="93"/>
    </row>
    <row r="74" spans="1:15" ht="15" customHeight="1" x14ac:dyDescent="0.25">
      <c r="A74" s="7" t="s">
        <v>91</v>
      </c>
      <c r="B74" s="49" t="s">
        <v>189</v>
      </c>
      <c r="C74" s="243" t="s">
        <v>21</v>
      </c>
      <c r="D74" s="409">
        <f>E74+G74</f>
        <v>316976</v>
      </c>
      <c r="E74" s="409">
        <v>316976</v>
      </c>
      <c r="F74" s="409">
        <v>219892</v>
      </c>
      <c r="G74" s="409"/>
      <c r="H74" s="408">
        <f>I74+K74</f>
        <v>0</v>
      </c>
      <c r="I74" s="408"/>
      <c r="J74" s="408"/>
      <c r="K74" s="408">
        <f>SUM(K75:K75)</f>
        <v>0</v>
      </c>
      <c r="L74" s="92">
        <f>M74+O74</f>
        <v>316976</v>
      </c>
      <c r="M74" s="92">
        <f>E74+I74</f>
        <v>316976</v>
      </c>
      <c r="N74" s="92">
        <f>F74+J74</f>
        <v>219892</v>
      </c>
      <c r="O74" s="92">
        <f>SUM(O75:O75)</f>
        <v>0</v>
      </c>
    </row>
    <row r="75" spans="1:15" ht="15" customHeight="1" x14ac:dyDescent="0.25">
      <c r="A75" s="94"/>
      <c r="B75" s="91" t="s">
        <v>246</v>
      </c>
      <c r="C75" s="244"/>
      <c r="D75" s="407"/>
      <c r="E75" s="407"/>
      <c r="F75" s="407"/>
      <c r="G75" s="407"/>
      <c r="H75" s="406"/>
      <c r="I75" s="406"/>
      <c r="J75" s="406"/>
      <c r="K75" s="406"/>
      <c r="L75" s="93"/>
      <c r="M75" s="93"/>
      <c r="N75" s="93"/>
      <c r="O75" s="93"/>
    </row>
    <row r="76" spans="1:15" ht="15.95" customHeight="1" x14ac:dyDescent="0.25">
      <c r="A76" s="15" t="s">
        <v>92</v>
      </c>
      <c r="B76" s="95" t="s">
        <v>195</v>
      </c>
      <c r="C76" s="16"/>
      <c r="D76" s="315">
        <f>D14+D32+D36+D40+D44+D48+D52+D56+D60+D64+D68+D72+D74</f>
        <v>848201</v>
      </c>
      <c r="E76" s="315">
        <f>E14+E32+E36+E40+E44+E48+E52+E56+E60+E64+E68+E72+E74</f>
        <v>848201</v>
      </c>
      <c r="F76" s="315">
        <f>F14+F32+F36+F40+F44+F48+F52+F56+F60+F64+F68+F72+F74</f>
        <v>540793</v>
      </c>
      <c r="G76" s="315">
        <f>G14+G32+G36+G40+G44+G48+G52+G56+G60+G64+G68+G72+G74</f>
        <v>0</v>
      </c>
      <c r="H76" s="314">
        <f>H14+H32+H36+H40+H44+H48+H52+H56+H60+H64+H68+H72+H74</f>
        <v>0</v>
      </c>
      <c r="I76" s="314">
        <f>I14+I32+I36+I40+I44+I48+I52+I56+I60+I64+I68+I72+I74</f>
        <v>0</v>
      </c>
      <c r="J76" s="314">
        <f>J14+J32+J36+J40+J44+J48+J52+J56+J60+J64+J68+J72+J74</f>
        <v>-1</v>
      </c>
      <c r="K76" s="314">
        <f>K14+K32+K36+K40+K44+K48+K52+K56+K60+K64+K68+K72+K74</f>
        <v>0</v>
      </c>
      <c r="L76" s="1">
        <f>L14+L32+L36+L40+L44+L48+L52+L56+L60+L64+L68+L72+L74</f>
        <v>848201</v>
      </c>
      <c r="M76" s="1">
        <f>M14+M32+M36+M40+M44+M48+M52+M56+M60+M64+M68+M72+M74</f>
        <v>848201</v>
      </c>
      <c r="N76" s="1">
        <f>N14+N32+N36+N40+N44+N48+N52+N56+N60+N64+N68+N72+N74</f>
        <v>540792</v>
      </c>
      <c r="O76" s="1">
        <f>O14+O32+O36+O40+O44+O48+O52+O56+O60+O64+O68+O72+O74</f>
        <v>0</v>
      </c>
    </row>
    <row r="77" spans="1:15" ht="15.95" customHeight="1" x14ac:dyDescent="0.25">
      <c r="A77" s="13" t="s">
        <v>93</v>
      </c>
      <c r="B77" s="262" t="s">
        <v>70</v>
      </c>
      <c r="C77" s="228"/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9"/>
    </row>
    <row r="78" spans="1:15" ht="15" customHeight="1" x14ac:dyDescent="0.25">
      <c r="A78" s="249" t="s">
        <v>94</v>
      </c>
      <c r="B78" s="49" t="s">
        <v>78</v>
      </c>
      <c r="C78" s="420"/>
      <c r="D78" s="414">
        <f>SUM(D80:D81)</f>
        <v>148302</v>
      </c>
      <c r="E78" s="414">
        <f>SUM(E80:E81)</f>
        <v>148302</v>
      </c>
      <c r="F78" s="414">
        <f>SUM(F80:F81)</f>
        <v>80621</v>
      </c>
      <c r="G78" s="414">
        <f>SUM(G80:G81)</f>
        <v>0</v>
      </c>
      <c r="H78" s="413">
        <f>SUM(H80:H81)</f>
        <v>0</v>
      </c>
      <c r="I78" s="413">
        <f>SUM(I80:I81)</f>
        <v>0</v>
      </c>
      <c r="J78" s="413">
        <f>SUM(J80:J81)</f>
        <v>0</v>
      </c>
      <c r="K78" s="413">
        <f>SUM(K80:K81)</f>
        <v>0</v>
      </c>
      <c r="L78" s="49">
        <f>SUM(L80:L81)</f>
        <v>148302</v>
      </c>
      <c r="M78" s="49">
        <f>SUM(M80:M81)</f>
        <v>148302</v>
      </c>
      <c r="N78" s="49">
        <f>SUM(N80:N81)</f>
        <v>80621</v>
      </c>
      <c r="O78" s="49">
        <f>SUM(O80:O81)</f>
        <v>0</v>
      </c>
    </row>
    <row r="79" spans="1:15" ht="15" customHeight="1" x14ac:dyDescent="0.25">
      <c r="A79" s="250"/>
      <c r="B79" s="83" t="s">
        <v>219</v>
      </c>
      <c r="C79" s="84"/>
      <c r="D79" s="412">
        <f>E79+G79</f>
        <v>0</v>
      </c>
      <c r="E79" s="412"/>
      <c r="F79" s="412"/>
      <c r="G79" s="412"/>
      <c r="H79" s="411">
        <f>I79+K79</f>
        <v>0</v>
      </c>
      <c r="I79" s="411"/>
      <c r="J79" s="411"/>
      <c r="K79" s="411"/>
      <c r="L79" s="21">
        <f>M79+O79</f>
        <v>0</v>
      </c>
      <c r="M79" s="21"/>
      <c r="N79" s="21"/>
      <c r="O79" s="21"/>
    </row>
    <row r="80" spans="1:15" ht="15" customHeight="1" x14ac:dyDescent="0.25">
      <c r="A80" s="250"/>
      <c r="B80" s="85" t="s">
        <v>245</v>
      </c>
      <c r="C80" s="86" t="s">
        <v>34</v>
      </c>
      <c r="D80" s="320">
        <f>E80+G80</f>
        <v>77005</v>
      </c>
      <c r="E80" s="320">
        <v>77005</v>
      </c>
      <c r="F80" s="320">
        <v>47033</v>
      </c>
      <c r="G80" s="320"/>
      <c r="H80" s="321">
        <f>I80+K80</f>
        <v>0</v>
      </c>
      <c r="I80" s="321"/>
      <c r="J80" s="321"/>
      <c r="K80" s="321"/>
      <c r="L80" s="87">
        <f>M80+O80</f>
        <v>77005</v>
      </c>
      <c r="M80" s="87">
        <f>E80+H80</f>
        <v>77005</v>
      </c>
      <c r="N80" s="87">
        <f>F80+I80</f>
        <v>47033</v>
      </c>
      <c r="O80" s="87">
        <f>G80+J80</f>
        <v>0</v>
      </c>
    </row>
    <row r="81" spans="1:15" ht="26.25" x14ac:dyDescent="0.25">
      <c r="A81" s="251"/>
      <c r="B81" s="91" t="s">
        <v>475</v>
      </c>
      <c r="C81" s="22" t="s">
        <v>34</v>
      </c>
      <c r="D81" s="317">
        <f>E81+G81</f>
        <v>71297</v>
      </c>
      <c r="E81" s="317">
        <v>71297</v>
      </c>
      <c r="F81" s="317">
        <v>33588</v>
      </c>
      <c r="G81" s="317"/>
      <c r="H81" s="316">
        <f>I81+K81</f>
        <v>0</v>
      </c>
      <c r="I81" s="316"/>
      <c r="J81" s="316"/>
      <c r="K81" s="316"/>
      <c r="L81" s="10">
        <f>M81+O81</f>
        <v>71297</v>
      </c>
      <c r="M81" s="10">
        <f>E81</f>
        <v>71297</v>
      </c>
      <c r="N81" s="10">
        <f>F81</f>
        <v>33588</v>
      </c>
      <c r="O81" s="10">
        <f>G81</f>
        <v>0</v>
      </c>
    </row>
    <row r="82" spans="1:15" ht="15.75" customHeight="1" x14ac:dyDescent="0.25">
      <c r="A82" s="15" t="s">
        <v>95</v>
      </c>
      <c r="B82" s="96" t="s">
        <v>197</v>
      </c>
      <c r="C82" s="20"/>
      <c r="D82" s="315">
        <f>D78</f>
        <v>148302</v>
      </c>
      <c r="E82" s="315">
        <f>E78</f>
        <v>148302</v>
      </c>
      <c r="F82" s="315">
        <f>F78</f>
        <v>80621</v>
      </c>
      <c r="G82" s="315">
        <f>G78</f>
        <v>0</v>
      </c>
      <c r="H82" s="314">
        <f>H78</f>
        <v>0</v>
      </c>
      <c r="I82" s="314">
        <f>I78</f>
        <v>0</v>
      </c>
      <c r="J82" s="314">
        <f>J78</f>
        <v>0</v>
      </c>
      <c r="K82" s="314">
        <f>K78</f>
        <v>0</v>
      </c>
      <c r="L82" s="1">
        <f>L78</f>
        <v>148302</v>
      </c>
      <c r="M82" s="1">
        <f>M78</f>
        <v>148302</v>
      </c>
      <c r="N82" s="1">
        <f>N78</f>
        <v>80621</v>
      </c>
      <c r="O82" s="1">
        <f>O78</f>
        <v>0</v>
      </c>
    </row>
    <row r="83" spans="1:15" ht="15.95" customHeight="1" x14ac:dyDescent="0.25">
      <c r="A83" s="13" t="s">
        <v>96</v>
      </c>
      <c r="B83" s="262" t="s">
        <v>202</v>
      </c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O83" s="229"/>
    </row>
    <row r="84" spans="1:15" ht="15" customHeight="1" x14ac:dyDescent="0.25">
      <c r="A84" s="7" t="s">
        <v>97</v>
      </c>
      <c r="B84" s="14" t="s">
        <v>20</v>
      </c>
      <c r="C84" s="419" t="s">
        <v>25</v>
      </c>
      <c r="D84" s="418">
        <f>E84+G84</f>
        <v>201865</v>
      </c>
      <c r="E84" s="418">
        <v>201865</v>
      </c>
      <c r="F84" s="418">
        <f>SUM(F85:F85)</f>
        <v>0</v>
      </c>
      <c r="G84" s="418">
        <f>SUM(G85:G85)</f>
        <v>0</v>
      </c>
      <c r="H84" s="417">
        <f>I84+K84</f>
        <v>0</v>
      </c>
      <c r="I84" s="417"/>
      <c r="J84" s="417"/>
      <c r="K84" s="417">
        <f>SUM(K85:K85)</f>
        <v>0</v>
      </c>
      <c r="L84" s="416">
        <f>M84+O84</f>
        <v>201865</v>
      </c>
      <c r="M84" s="416">
        <v>201865</v>
      </c>
      <c r="N84" s="416">
        <f>SUM(N85:N85)</f>
        <v>0</v>
      </c>
      <c r="O84" s="416">
        <f>SUM(O85:O85)</f>
        <v>0</v>
      </c>
    </row>
    <row r="85" spans="1:15" ht="39" customHeight="1" x14ac:dyDescent="0.25">
      <c r="A85" s="94"/>
      <c r="B85" s="97" t="s">
        <v>248</v>
      </c>
      <c r="C85" s="240"/>
      <c r="D85" s="407"/>
      <c r="E85" s="407"/>
      <c r="F85" s="407"/>
      <c r="G85" s="407"/>
      <c r="H85" s="406"/>
      <c r="I85" s="406"/>
      <c r="J85" s="406"/>
      <c r="K85" s="406"/>
      <c r="L85" s="93"/>
      <c r="M85" s="93"/>
      <c r="N85" s="93"/>
      <c r="O85" s="93"/>
    </row>
    <row r="86" spans="1:15" ht="15" customHeight="1" x14ac:dyDescent="0.25">
      <c r="A86" s="50" t="s">
        <v>98</v>
      </c>
      <c r="B86" s="21" t="s">
        <v>7</v>
      </c>
      <c r="C86" s="239" t="s">
        <v>25</v>
      </c>
      <c r="D86" s="409">
        <f>E86+G86</f>
        <v>8110</v>
      </c>
      <c r="E86" s="409">
        <v>8110</v>
      </c>
      <c r="F86" s="409">
        <v>5786</v>
      </c>
      <c r="G86" s="409">
        <f>SUM(G87:G87)</f>
        <v>0</v>
      </c>
      <c r="H86" s="408">
        <f>I86+K86</f>
        <v>0</v>
      </c>
      <c r="I86" s="408"/>
      <c r="J86" s="408"/>
      <c r="K86" s="408">
        <f>SUM(K87:K87)</f>
        <v>0</v>
      </c>
      <c r="L86" s="92">
        <f>M86+O86</f>
        <v>8110</v>
      </c>
      <c r="M86" s="92">
        <f>E86+I86</f>
        <v>8110</v>
      </c>
      <c r="N86" s="92">
        <f>F86+J86</f>
        <v>5786</v>
      </c>
      <c r="O86" s="92">
        <f>G86+K86</f>
        <v>0</v>
      </c>
    </row>
    <row r="87" spans="1:15" ht="39" x14ac:dyDescent="0.25">
      <c r="A87" s="76"/>
      <c r="B87" s="88" t="s">
        <v>247</v>
      </c>
      <c r="C87" s="240"/>
      <c r="D87" s="407"/>
      <c r="E87" s="407"/>
      <c r="F87" s="407"/>
      <c r="G87" s="407"/>
      <c r="H87" s="406"/>
      <c r="I87" s="406"/>
      <c r="J87" s="406"/>
      <c r="K87" s="406"/>
      <c r="L87" s="93"/>
      <c r="M87" s="93"/>
      <c r="N87" s="93"/>
      <c r="O87" s="93"/>
    </row>
    <row r="88" spans="1:15" ht="15" customHeight="1" x14ac:dyDescent="0.25">
      <c r="A88" s="50" t="s">
        <v>99</v>
      </c>
      <c r="B88" s="21" t="s">
        <v>10</v>
      </c>
      <c r="C88" s="239" t="s">
        <v>25</v>
      </c>
      <c r="D88" s="409">
        <f>E88+G88</f>
        <v>8110</v>
      </c>
      <c r="E88" s="409">
        <v>8110</v>
      </c>
      <c r="F88" s="409">
        <v>5786</v>
      </c>
      <c r="G88" s="409">
        <f>SUM(G89:G89)</f>
        <v>0</v>
      </c>
      <c r="H88" s="408">
        <f>I88+K88</f>
        <v>0</v>
      </c>
      <c r="I88" s="408"/>
      <c r="J88" s="408"/>
      <c r="K88" s="408">
        <f>SUM(K89:K89)</f>
        <v>0</v>
      </c>
      <c r="L88" s="92">
        <f>M88+O88</f>
        <v>8110</v>
      </c>
      <c r="M88" s="92">
        <f>E88+I88</f>
        <v>8110</v>
      </c>
      <c r="N88" s="92">
        <f>F88+J88</f>
        <v>5786</v>
      </c>
      <c r="O88" s="92">
        <f>G88+K88</f>
        <v>0</v>
      </c>
    </row>
    <row r="89" spans="1:15" ht="39" x14ac:dyDescent="0.25">
      <c r="A89" s="76"/>
      <c r="B89" s="88" t="s">
        <v>247</v>
      </c>
      <c r="C89" s="240"/>
      <c r="D89" s="407"/>
      <c r="E89" s="407"/>
      <c r="F89" s="407"/>
      <c r="G89" s="407"/>
      <c r="H89" s="406"/>
      <c r="I89" s="406"/>
      <c r="J89" s="406"/>
      <c r="K89" s="406"/>
      <c r="L89" s="93"/>
      <c r="M89" s="93"/>
      <c r="N89" s="93"/>
      <c r="O89" s="93"/>
    </row>
    <row r="90" spans="1:15" ht="15" customHeight="1" x14ac:dyDescent="0.25">
      <c r="A90" s="50" t="s">
        <v>100</v>
      </c>
      <c r="B90" s="21" t="s">
        <v>11</v>
      </c>
      <c r="C90" s="239" t="s">
        <v>25</v>
      </c>
      <c r="D90" s="409">
        <f>E90+G90</f>
        <v>13529</v>
      </c>
      <c r="E90" s="409">
        <v>13529</v>
      </c>
      <c r="F90" s="409">
        <v>9653</v>
      </c>
      <c r="G90" s="409">
        <f>SUM(G91:G91)</f>
        <v>0</v>
      </c>
      <c r="H90" s="408">
        <f>I90+K90</f>
        <v>0</v>
      </c>
      <c r="I90" s="408"/>
      <c r="J90" s="408"/>
      <c r="K90" s="408">
        <f>SUM(K91:K91)</f>
        <v>0</v>
      </c>
      <c r="L90" s="92">
        <f>M90+O90</f>
        <v>13529</v>
      </c>
      <c r="M90" s="92">
        <f>E90+I90</f>
        <v>13529</v>
      </c>
      <c r="N90" s="92">
        <f>F90+J90</f>
        <v>9653</v>
      </c>
      <c r="O90" s="92">
        <f>G90+K90</f>
        <v>0</v>
      </c>
    </row>
    <row r="91" spans="1:15" ht="39" x14ac:dyDescent="0.25">
      <c r="A91" s="76"/>
      <c r="B91" s="88" t="s">
        <v>247</v>
      </c>
      <c r="C91" s="240"/>
      <c r="D91" s="407"/>
      <c r="E91" s="407"/>
      <c r="F91" s="407"/>
      <c r="G91" s="407"/>
      <c r="H91" s="406"/>
      <c r="I91" s="406"/>
      <c r="J91" s="406"/>
      <c r="K91" s="406"/>
      <c r="L91" s="93"/>
      <c r="M91" s="93"/>
      <c r="N91" s="93"/>
      <c r="O91" s="93"/>
    </row>
    <row r="92" spans="1:15" ht="15" customHeight="1" x14ac:dyDescent="0.25">
      <c r="A92" s="50" t="s">
        <v>101</v>
      </c>
      <c r="B92" s="21" t="s">
        <v>12</v>
      </c>
      <c r="C92" s="239" t="s">
        <v>25</v>
      </c>
      <c r="D92" s="409">
        <f>E92+G92</f>
        <v>9584</v>
      </c>
      <c r="E92" s="409">
        <v>9584</v>
      </c>
      <c r="F92" s="409">
        <v>6838</v>
      </c>
      <c r="G92" s="409">
        <f>SUM(G93:G93)</f>
        <v>0</v>
      </c>
      <c r="H92" s="408">
        <f>I92+K92</f>
        <v>0</v>
      </c>
      <c r="I92" s="408"/>
      <c r="J92" s="408"/>
      <c r="K92" s="408">
        <f>SUM(K93:K93)</f>
        <v>0</v>
      </c>
      <c r="L92" s="92">
        <f>M92+O92</f>
        <v>9584</v>
      </c>
      <c r="M92" s="92">
        <f>E92+I92</f>
        <v>9584</v>
      </c>
      <c r="N92" s="92">
        <f>F92+J92</f>
        <v>6838</v>
      </c>
      <c r="O92" s="92">
        <f>G92+K92</f>
        <v>0</v>
      </c>
    </row>
    <row r="93" spans="1:15" ht="39" x14ac:dyDescent="0.25">
      <c r="A93" s="76"/>
      <c r="B93" s="88" t="s">
        <v>247</v>
      </c>
      <c r="C93" s="240"/>
      <c r="D93" s="407"/>
      <c r="E93" s="407"/>
      <c r="F93" s="407"/>
      <c r="G93" s="407"/>
      <c r="H93" s="406"/>
      <c r="I93" s="406"/>
      <c r="J93" s="406"/>
      <c r="K93" s="406"/>
      <c r="L93" s="93"/>
      <c r="M93" s="93"/>
      <c r="N93" s="93"/>
      <c r="O93" s="93"/>
    </row>
    <row r="94" spans="1:15" ht="15" customHeight="1" x14ac:dyDescent="0.25">
      <c r="A94" s="50" t="s">
        <v>102</v>
      </c>
      <c r="B94" s="21" t="s">
        <v>69</v>
      </c>
      <c r="C94" s="239" t="s">
        <v>25</v>
      </c>
      <c r="D94" s="409">
        <f>E94+G94</f>
        <v>13270</v>
      </c>
      <c r="E94" s="409">
        <v>13270</v>
      </c>
      <c r="F94" s="409">
        <v>8417</v>
      </c>
      <c r="G94" s="409">
        <f>SUM(G95:G95)</f>
        <v>0</v>
      </c>
      <c r="H94" s="408">
        <f>I94+K94</f>
        <v>0</v>
      </c>
      <c r="I94" s="408"/>
      <c r="J94" s="408"/>
      <c r="K94" s="408">
        <f>SUM(K95:K95)</f>
        <v>0</v>
      </c>
      <c r="L94" s="92">
        <f>M94+O94</f>
        <v>13270</v>
      </c>
      <c r="M94" s="92">
        <f>E94+I94</f>
        <v>13270</v>
      </c>
      <c r="N94" s="92">
        <f>F94+J94</f>
        <v>8417</v>
      </c>
      <c r="O94" s="92">
        <f>G94+K94</f>
        <v>0</v>
      </c>
    </row>
    <row r="95" spans="1:15" ht="39" x14ac:dyDescent="0.25">
      <c r="A95" s="76"/>
      <c r="B95" s="88" t="s">
        <v>247</v>
      </c>
      <c r="C95" s="240"/>
      <c r="D95" s="407"/>
      <c r="E95" s="407"/>
      <c r="F95" s="407"/>
      <c r="G95" s="407"/>
      <c r="H95" s="406"/>
      <c r="I95" s="406"/>
      <c r="J95" s="406"/>
      <c r="K95" s="406"/>
      <c r="L95" s="93"/>
      <c r="M95" s="93"/>
      <c r="N95" s="93"/>
      <c r="O95" s="93"/>
    </row>
    <row r="96" spans="1:15" ht="15" customHeight="1" x14ac:dyDescent="0.25">
      <c r="A96" s="50" t="s">
        <v>103</v>
      </c>
      <c r="B96" s="21" t="s">
        <v>14</v>
      </c>
      <c r="C96" s="239" t="s">
        <v>25</v>
      </c>
      <c r="D96" s="409">
        <f>E96+G96</f>
        <v>9215</v>
      </c>
      <c r="E96" s="409">
        <v>9215</v>
      </c>
      <c r="F96" s="409">
        <v>6575</v>
      </c>
      <c r="G96" s="409">
        <f>SUM(G97:G97)</f>
        <v>0</v>
      </c>
      <c r="H96" s="408">
        <f>I96+K96</f>
        <v>0</v>
      </c>
      <c r="I96" s="408"/>
      <c r="J96" s="408"/>
      <c r="K96" s="408">
        <f>SUM(K97:K97)</f>
        <v>0</v>
      </c>
      <c r="L96" s="92">
        <f>M96+O96</f>
        <v>9215</v>
      </c>
      <c r="M96" s="92">
        <f>E96+I96</f>
        <v>9215</v>
      </c>
      <c r="N96" s="92">
        <f>F96+J96</f>
        <v>6575</v>
      </c>
      <c r="O96" s="92">
        <f>G96+K96</f>
        <v>0</v>
      </c>
    </row>
    <row r="97" spans="1:15" ht="39" x14ac:dyDescent="0.25">
      <c r="A97" s="76"/>
      <c r="B97" s="88" t="s">
        <v>247</v>
      </c>
      <c r="C97" s="240"/>
      <c r="D97" s="407"/>
      <c r="E97" s="407"/>
      <c r="F97" s="407"/>
      <c r="G97" s="407"/>
      <c r="H97" s="406"/>
      <c r="I97" s="406"/>
      <c r="J97" s="406"/>
      <c r="K97" s="406"/>
      <c r="L97" s="93"/>
      <c r="M97" s="93"/>
      <c r="N97" s="93"/>
      <c r="O97" s="93"/>
    </row>
    <row r="98" spans="1:15" ht="15" customHeight="1" x14ac:dyDescent="0.25">
      <c r="A98" s="50" t="s">
        <v>104</v>
      </c>
      <c r="B98" s="21" t="s">
        <v>15</v>
      </c>
      <c r="C98" s="239" t="s">
        <v>25</v>
      </c>
      <c r="D98" s="409">
        <f>E98+G98</f>
        <v>10327</v>
      </c>
      <c r="E98" s="409">
        <v>10327</v>
      </c>
      <c r="F98" s="409">
        <v>7368</v>
      </c>
      <c r="G98" s="409">
        <f>SUM(G99:G99)</f>
        <v>0</v>
      </c>
      <c r="H98" s="408">
        <f>I98+K98</f>
        <v>0</v>
      </c>
      <c r="I98" s="408"/>
      <c r="J98" s="408"/>
      <c r="K98" s="408">
        <f>SUM(K99:K99)</f>
        <v>0</v>
      </c>
      <c r="L98" s="92">
        <f>M98+O98</f>
        <v>10327</v>
      </c>
      <c r="M98" s="92">
        <f>E98+I98</f>
        <v>10327</v>
      </c>
      <c r="N98" s="92">
        <f>F98+J98</f>
        <v>7368</v>
      </c>
      <c r="O98" s="92">
        <f>G98+K98</f>
        <v>0</v>
      </c>
    </row>
    <row r="99" spans="1:15" ht="39" x14ac:dyDescent="0.25">
      <c r="A99" s="76"/>
      <c r="B99" s="88" t="s">
        <v>247</v>
      </c>
      <c r="C99" s="240"/>
      <c r="D99" s="407"/>
      <c r="E99" s="407"/>
      <c r="F99" s="407"/>
      <c r="G99" s="407"/>
      <c r="H99" s="406"/>
      <c r="I99" s="406"/>
      <c r="J99" s="406"/>
      <c r="K99" s="406"/>
      <c r="L99" s="93"/>
      <c r="M99" s="93"/>
      <c r="N99" s="93"/>
      <c r="O99" s="93"/>
    </row>
    <row r="100" spans="1:15" ht="15" customHeight="1" x14ac:dyDescent="0.25">
      <c r="A100" s="50" t="s">
        <v>105</v>
      </c>
      <c r="B100" s="21" t="s">
        <v>16</v>
      </c>
      <c r="C100" s="239" t="s">
        <v>25</v>
      </c>
      <c r="D100" s="409">
        <f>E100+G100</f>
        <v>29119</v>
      </c>
      <c r="E100" s="409">
        <v>29119</v>
      </c>
      <c r="F100" s="409">
        <v>20778</v>
      </c>
      <c r="G100" s="409">
        <f>SUM(G101:G101)</f>
        <v>0</v>
      </c>
      <c r="H100" s="408">
        <f>I100+K100</f>
        <v>0</v>
      </c>
      <c r="I100" s="408"/>
      <c r="J100" s="408"/>
      <c r="K100" s="408">
        <f>SUM(K101:K101)</f>
        <v>0</v>
      </c>
      <c r="L100" s="92">
        <f>M100+O100</f>
        <v>29119</v>
      </c>
      <c r="M100" s="92">
        <f>E100+I100</f>
        <v>29119</v>
      </c>
      <c r="N100" s="92">
        <f>F100+J100</f>
        <v>20778</v>
      </c>
      <c r="O100" s="92">
        <f>G100+K100</f>
        <v>0</v>
      </c>
    </row>
    <row r="101" spans="1:15" ht="39" x14ac:dyDescent="0.25">
      <c r="A101" s="76"/>
      <c r="B101" s="88" t="s">
        <v>247</v>
      </c>
      <c r="C101" s="240"/>
      <c r="D101" s="407"/>
      <c r="E101" s="407"/>
      <c r="F101" s="407"/>
      <c r="G101" s="407"/>
      <c r="H101" s="406"/>
      <c r="I101" s="406"/>
      <c r="J101" s="406"/>
      <c r="K101" s="406"/>
      <c r="L101" s="93"/>
      <c r="M101" s="93"/>
      <c r="N101" s="93"/>
      <c r="O101" s="93"/>
    </row>
    <row r="102" spans="1:15" ht="15" customHeight="1" x14ac:dyDescent="0.25">
      <c r="A102" s="50" t="s">
        <v>106</v>
      </c>
      <c r="B102" s="21" t="s">
        <v>17</v>
      </c>
      <c r="C102" s="239" t="s">
        <v>25</v>
      </c>
      <c r="D102" s="409">
        <f>E102+G102</f>
        <v>8478</v>
      </c>
      <c r="E102" s="409">
        <v>8478</v>
      </c>
      <c r="F102" s="409">
        <v>6049</v>
      </c>
      <c r="G102" s="409">
        <f>SUM(G103:G103)</f>
        <v>0</v>
      </c>
      <c r="H102" s="408">
        <f>I102+K102</f>
        <v>0</v>
      </c>
      <c r="I102" s="408"/>
      <c r="J102" s="408"/>
      <c r="K102" s="408">
        <f>SUM(K103:K103)</f>
        <v>0</v>
      </c>
      <c r="L102" s="92">
        <f>M102+O102</f>
        <v>8478</v>
      </c>
      <c r="M102" s="92">
        <f>E102+I102</f>
        <v>8478</v>
      </c>
      <c r="N102" s="92">
        <f>F102+J102</f>
        <v>6049</v>
      </c>
      <c r="O102" s="92">
        <f>G102+K102</f>
        <v>0</v>
      </c>
    </row>
    <row r="103" spans="1:15" ht="39" x14ac:dyDescent="0.25">
      <c r="A103" s="76"/>
      <c r="B103" s="88" t="s">
        <v>247</v>
      </c>
      <c r="C103" s="240"/>
      <c r="D103" s="407"/>
      <c r="E103" s="407"/>
      <c r="F103" s="407"/>
      <c r="G103" s="407"/>
      <c r="H103" s="406"/>
      <c r="I103" s="406"/>
      <c r="J103" s="406"/>
      <c r="K103" s="406"/>
      <c r="L103" s="93"/>
      <c r="M103" s="93"/>
      <c r="N103" s="93"/>
      <c r="O103" s="93"/>
    </row>
    <row r="104" spans="1:15" ht="15" customHeight="1" x14ac:dyDescent="0.25">
      <c r="A104" s="50" t="s">
        <v>107</v>
      </c>
      <c r="B104" s="21" t="s">
        <v>18</v>
      </c>
      <c r="C104" s="239" t="s">
        <v>25</v>
      </c>
      <c r="D104" s="409">
        <f>E104+G104</f>
        <v>6635</v>
      </c>
      <c r="E104" s="409">
        <v>6635</v>
      </c>
      <c r="F104" s="409">
        <v>4734</v>
      </c>
      <c r="G104" s="409">
        <f>SUM(G105:G105)</f>
        <v>0</v>
      </c>
      <c r="H104" s="408">
        <f>I104+K104</f>
        <v>0</v>
      </c>
      <c r="I104" s="408"/>
      <c r="J104" s="408"/>
      <c r="K104" s="408">
        <f>SUM(K105:K105)</f>
        <v>0</v>
      </c>
      <c r="L104" s="92">
        <f>M104+O104</f>
        <v>6635</v>
      </c>
      <c r="M104" s="92">
        <f>E104+I104</f>
        <v>6635</v>
      </c>
      <c r="N104" s="92">
        <f>F104+J104</f>
        <v>4734</v>
      </c>
      <c r="O104" s="92">
        <f>G104+K104</f>
        <v>0</v>
      </c>
    </row>
    <row r="105" spans="1:15" ht="39" x14ac:dyDescent="0.25">
      <c r="A105" s="76"/>
      <c r="B105" s="88" t="s">
        <v>247</v>
      </c>
      <c r="C105" s="240"/>
      <c r="D105" s="407"/>
      <c r="E105" s="407"/>
      <c r="F105" s="407"/>
      <c r="G105" s="407"/>
      <c r="H105" s="406"/>
      <c r="I105" s="406"/>
      <c r="J105" s="406"/>
      <c r="K105" s="406"/>
      <c r="L105" s="93"/>
      <c r="M105" s="93"/>
      <c r="N105" s="93"/>
      <c r="O105" s="93"/>
    </row>
    <row r="106" spans="1:15" ht="15" customHeight="1" x14ac:dyDescent="0.25">
      <c r="A106" s="50" t="s">
        <v>108</v>
      </c>
      <c r="B106" s="21" t="s">
        <v>19</v>
      </c>
      <c r="C106" s="239" t="s">
        <v>25</v>
      </c>
      <c r="D106" s="409">
        <f>E106+G106</f>
        <v>75195</v>
      </c>
      <c r="E106" s="409">
        <v>75195</v>
      </c>
      <c r="F106" s="409">
        <v>46027</v>
      </c>
      <c r="G106" s="409">
        <f>SUM(G107:G107)</f>
        <v>0</v>
      </c>
      <c r="H106" s="408">
        <f>I106+K106</f>
        <v>0</v>
      </c>
      <c r="I106" s="408"/>
      <c r="J106" s="408"/>
      <c r="K106" s="408">
        <f>SUM(K107:K107)</f>
        <v>0</v>
      </c>
      <c r="L106" s="92">
        <f>M106+O106</f>
        <v>75195</v>
      </c>
      <c r="M106" s="92">
        <f>E106+I106</f>
        <v>75195</v>
      </c>
      <c r="N106" s="92">
        <f>F106+J106</f>
        <v>46027</v>
      </c>
      <c r="O106" s="92">
        <f>G106+K106</f>
        <v>0</v>
      </c>
    </row>
    <row r="107" spans="1:15" ht="39" x14ac:dyDescent="0.25">
      <c r="A107" s="76"/>
      <c r="B107" s="88" t="s">
        <v>247</v>
      </c>
      <c r="C107" s="240"/>
      <c r="D107" s="407"/>
      <c r="E107" s="407"/>
      <c r="F107" s="407"/>
      <c r="G107" s="407"/>
      <c r="H107" s="406"/>
      <c r="I107" s="406"/>
      <c r="J107" s="406"/>
      <c r="K107" s="406"/>
      <c r="L107" s="93"/>
      <c r="M107" s="93"/>
      <c r="N107" s="93"/>
      <c r="O107" s="93"/>
    </row>
    <row r="108" spans="1:15" ht="15.95" customHeight="1" x14ac:dyDescent="0.25">
      <c r="A108" s="15" t="s">
        <v>109</v>
      </c>
      <c r="B108" s="19" t="s">
        <v>199</v>
      </c>
      <c r="C108" s="17"/>
      <c r="D108" s="315">
        <f>SUM(D84:D107)</f>
        <v>393437</v>
      </c>
      <c r="E108" s="315">
        <f>SUM(E84:E107)</f>
        <v>393437</v>
      </c>
      <c r="F108" s="315">
        <f>SUM(F84:F107)</f>
        <v>128011</v>
      </c>
      <c r="G108" s="315">
        <f>SUM(G84:G107)</f>
        <v>0</v>
      </c>
      <c r="H108" s="314">
        <f>SUM(H84:H107)</f>
        <v>0</v>
      </c>
      <c r="I108" s="314">
        <f>SUM(I84:I107)</f>
        <v>0</v>
      </c>
      <c r="J108" s="314">
        <f>SUM(J84:J107)</f>
        <v>0</v>
      </c>
      <c r="K108" s="314">
        <f>SUM(K84:K107)</f>
        <v>0</v>
      </c>
      <c r="L108" s="1">
        <f>SUM(L84:L107)</f>
        <v>393437</v>
      </c>
      <c r="M108" s="1">
        <f>SUM(M84:M107)</f>
        <v>393437</v>
      </c>
      <c r="N108" s="1">
        <f>SUM(N84:N107)</f>
        <v>128011</v>
      </c>
      <c r="O108" s="1">
        <f>SUM(O84:O107)</f>
        <v>0</v>
      </c>
    </row>
    <row r="109" spans="1:15" ht="15.95" customHeight="1" x14ac:dyDescent="0.25">
      <c r="A109" s="13" t="s">
        <v>110</v>
      </c>
      <c r="B109" s="262" t="s">
        <v>76</v>
      </c>
      <c r="C109" s="228"/>
      <c r="D109" s="228"/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9"/>
    </row>
    <row r="110" spans="1:15" ht="15" customHeight="1" x14ac:dyDescent="0.25">
      <c r="A110" s="247" t="s">
        <v>111</v>
      </c>
      <c r="B110" s="49" t="s">
        <v>20</v>
      </c>
      <c r="C110" s="415"/>
      <c r="D110" s="414">
        <f>SUM(D112:D115)</f>
        <v>1079053</v>
      </c>
      <c r="E110" s="414">
        <f>SUM(E112:E115)</f>
        <v>1079053</v>
      </c>
      <c r="F110" s="414">
        <f>SUM(F112:F115)</f>
        <v>0</v>
      </c>
      <c r="G110" s="414">
        <f>SUM(G112:G115)</f>
        <v>0</v>
      </c>
      <c r="H110" s="413">
        <f>SUM(H112:H115)</f>
        <v>0</v>
      </c>
      <c r="I110" s="413">
        <f>SUM(I112:I115)</f>
        <v>0</v>
      </c>
      <c r="J110" s="413">
        <f>SUM(J112:J115)</f>
        <v>0</v>
      </c>
      <c r="K110" s="413">
        <f>SUM(K112:K115)</f>
        <v>0</v>
      </c>
      <c r="L110" s="49">
        <f>SUM(L112:L115)</f>
        <v>1079053</v>
      </c>
      <c r="M110" s="49">
        <f>SUM(M112:M115)</f>
        <v>1079053</v>
      </c>
      <c r="N110" s="49">
        <f>SUM(N112:N115)</f>
        <v>0</v>
      </c>
      <c r="O110" s="49">
        <f>SUM(O112:O115)</f>
        <v>0</v>
      </c>
    </row>
    <row r="111" spans="1:15" ht="15" customHeight="1" x14ac:dyDescent="0.25">
      <c r="A111" s="248"/>
      <c r="B111" s="83" t="s">
        <v>219</v>
      </c>
      <c r="C111" s="99"/>
      <c r="D111" s="412"/>
      <c r="E111" s="412"/>
      <c r="F111" s="412"/>
      <c r="G111" s="412"/>
      <c r="H111" s="411"/>
      <c r="I111" s="411"/>
      <c r="J111" s="411"/>
      <c r="K111" s="411"/>
      <c r="L111" s="21"/>
      <c r="M111" s="21"/>
      <c r="N111" s="21"/>
      <c r="O111" s="21"/>
    </row>
    <row r="112" spans="1:15" ht="26.25" x14ac:dyDescent="0.25">
      <c r="A112" s="248"/>
      <c r="B112" s="85" t="s">
        <v>249</v>
      </c>
      <c r="C112" s="100">
        <v>10</v>
      </c>
      <c r="D112" s="320">
        <f>E112+G112</f>
        <v>28806</v>
      </c>
      <c r="E112" s="320">
        <v>28806</v>
      </c>
      <c r="F112" s="320"/>
      <c r="G112" s="320"/>
      <c r="H112" s="321">
        <f>I112+K112</f>
        <v>0</v>
      </c>
      <c r="I112" s="321"/>
      <c r="J112" s="321"/>
      <c r="K112" s="321"/>
      <c r="L112" s="101">
        <f>M112+O112</f>
        <v>28806</v>
      </c>
      <c r="M112" s="101">
        <f>E112+H112</f>
        <v>28806</v>
      </c>
      <c r="N112" s="101">
        <f>F112+I112</f>
        <v>0</v>
      </c>
      <c r="O112" s="101">
        <f>G112+J112</f>
        <v>0</v>
      </c>
    </row>
    <row r="113" spans="1:15" ht="26.25" x14ac:dyDescent="0.25">
      <c r="A113" s="248"/>
      <c r="B113" s="89" t="s">
        <v>224</v>
      </c>
      <c r="C113" s="28" t="s">
        <v>24</v>
      </c>
      <c r="D113" s="317">
        <f>E113+G113</f>
        <v>211160</v>
      </c>
      <c r="E113" s="317">
        <v>211160</v>
      </c>
      <c r="F113" s="317"/>
      <c r="G113" s="317"/>
      <c r="H113" s="316">
        <f>I113+K113</f>
        <v>0</v>
      </c>
      <c r="I113" s="316"/>
      <c r="J113" s="316"/>
      <c r="K113" s="316"/>
      <c r="L113" s="10">
        <f>M113+O113</f>
        <v>211160</v>
      </c>
      <c r="M113" s="101">
        <f>E113+H113</f>
        <v>211160</v>
      </c>
      <c r="N113" s="101">
        <f>F113+I113</f>
        <v>0</v>
      </c>
      <c r="O113" s="101">
        <f>G113+J113</f>
        <v>0</v>
      </c>
    </row>
    <row r="114" spans="1:15" x14ac:dyDescent="0.25">
      <c r="A114" s="248"/>
      <c r="B114" s="89" t="s">
        <v>250</v>
      </c>
      <c r="C114" s="22" t="s">
        <v>24</v>
      </c>
      <c r="D114" s="317">
        <f>E114+G114</f>
        <v>500773</v>
      </c>
      <c r="E114" s="318">
        <v>500773</v>
      </c>
      <c r="F114" s="318"/>
      <c r="G114" s="318"/>
      <c r="H114" s="316">
        <f>I114+K114</f>
        <v>0</v>
      </c>
      <c r="I114" s="343"/>
      <c r="J114" s="343"/>
      <c r="K114" s="343"/>
      <c r="L114" s="10">
        <f>M114+O114</f>
        <v>500773</v>
      </c>
      <c r="M114" s="101">
        <f>E114+H114</f>
        <v>500773</v>
      </c>
      <c r="N114" s="101">
        <f>F114+I114</f>
        <v>0</v>
      </c>
      <c r="O114" s="101">
        <f>G114+J114</f>
        <v>0</v>
      </c>
    </row>
    <row r="115" spans="1:15" ht="26.25" x14ac:dyDescent="0.25">
      <c r="A115" s="248"/>
      <c r="B115" s="410" t="s">
        <v>251</v>
      </c>
      <c r="C115" s="22" t="s">
        <v>24</v>
      </c>
      <c r="D115" s="317">
        <f>E115+G115</f>
        <v>338314</v>
      </c>
      <c r="E115" s="317">
        <v>338314</v>
      </c>
      <c r="F115" s="317"/>
      <c r="G115" s="317"/>
      <c r="H115" s="316">
        <f>I115+K115</f>
        <v>0</v>
      </c>
      <c r="I115" s="316"/>
      <c r="J115" s="316"/>
      <c r="K115" s="316"/>
      <c r="L115" s="10">
        <f>M115+O115</f>
        <v>338314</v>
      </c>
      <c r="M115" s="101">
        <f>E115+H115</f>
        <v>338314</v>
      </c>
      <c r="N115" s="101">
        <f>F115+I115</f>
        <v>0</v>
      </c>
      <c r="O115" s="101">
        <f>G115+J115</f>
        <v>0</v>
      </c>
    </row>
    <row r="116" spans="1:15" ht="15" customHeight="1" x14ac:dyDescent="0.25">
      <c r="A116" s="245" t="s">
        <v>112</v>
      </c>
      <c r="B116" s="49" t="s">
        <v>59</v>
      </c>
      <c r="C116" s="239" t="s">
        <v>24</v>
      </c>
      <c r="D116" s="409">
        <f>E116+G116</f>
        <v>99270</v>
      </c>
      <c r="E116" s="409">
        <v>99270</v>
      </c>
      <c r="F116" s="409">
        <v>75790</v>
      </c>
      <c r="G116" s="409"/>
      <c r="H116" s="408">
        <f>I116+K116</f>
        <v>0</v>
      </c>
      <c r="I116" s="408"/>
      <c r="J116" s="408"/>
      <c r="K116" s="408"/>
      <c r="L116" s="92">
        <f>M116+O116</f>
        <v>99270</v>
      </c>
      <c r="M116" s="92">
        <f>E116+H116</f>
        <v>99270</v>
      </c>
      <c r="N116" s="92">
        <f>F116+I116</f>
        <v>75790</v>
      </c>
      <c r="O116" s="92">
        <f>G116+J116</f>
        <v>0</v>
      </c>
    </row>
    <row r="117" spans="1:15" s="26" customFormat="1" ht="25.5" x14ac:dyDescent="0.2">
      <c r="A117" s="246"/>
      <c r="B117" s="88" t="s">
        <v>252</v>
      </c>
      <c r="C117" s="240"/>
      <c r="D117" s="407"/>
      <c r="E117" s="407"/>
      <c r="F117" s="407"/>
      <c r="G117" s="407"/>
      <c r="H117" s="406"/>
      <c r="I117" s="406"/>
      <c r="J117" s="406"/>
      <c r="K117" s="406"/>
      <c r="L117" s="93"/>
      <c r="M117" s="93"/>
      <c r="N117" s="93"/>
      <c r="O117" s="93"/>
    </row>
    <row r="118" spans="1:15" ht="15.95" customHeight="1" x14ac:dyDescent="0.25">
      <c r="A118" s="67" t="s">
        <v>113</v>
      </c>
      <c r="B118" s="35" t="s">
        <v>201</v>
      </c>
      <c r="C118" s="20"/>
      <c r="D118" s="315">
        <f>D110+D116</f>
        <v>1178323</v>
      </c>
      <c r="E118" s="315">
        <f>E110+E116</f>
        <v>1178323</v>
      </c>
      <c r="F118" s="315">
        <f>F110+F116</f>
        <v>75790</v>
      </c>
      <c r="G118" s="315">
        <f>G110+G116</f>
        <v>0</v>
      </c>
      <c r="H118" s="314">
        <f>H110+H116</f>
        <v>0</v>
      </c>
      <c r="I118" s="314">
        <f>I110+I116</f>
        <v>0</v>
      </c>
      <c r="J118" s="314">
        <f>J110+J116</f>
        <v>0</v>
      </c>
      <c r="K118" s="314">
        <f>K110+K116</f>
        <v>0</v>
      </c>
      <c r="L118" s="1">
        <f>L110+L116</f>
        <v>1178323</v>
      </c>
      <c r="M118" s="1">
        <f>M110+M116</f>
        <v>1178323</v>
      </c>
      <c r="N118" s="1">
        <f>N110+N116</f>
        <v>75790</v>
      </c>
      <c r="O118" s="1">
        <f>O110+O116</f>
        <v>0</v>
      </c>
    </row>
    <row r="119" spans="1:15" ht="15.95" customHeight="1" x14ac:dyDescent="0.25">
      <c r="A119" s="80" t="s">
        <v>114</v>
      </c>
      <c r="B119" s="81" t="s">
        <v>191</v>
      </c>
      <c r="C119" s="102"/>
      <c r="D119" s="405">
        <f>SUM(D121:D140)</f>
        <v>2568263</v>
      </c>
      <c r="E119" s="405">
        <f>SUM(E121:E140)</f>
        <v>2568263</v>
      </c>
      <c r="F119" s="405">
        <f>SUM(F121:F140)</f>
        <v>825215</v>
      </c>
      <c r="G119" s="405">
        <f>SUM(G121:G140)</f>
        <v>0</v>
      </c>
      <c r="H119" s="404">
        <f>SUM(H121:H140)</f>
        <v>0</v>
      </c>
      <c r="I119" s="404">
        <f>SUM(I121:I140)</f>
        <v>0</v>
      </c>
      <c r="J119" s="404">
        <f>SUM(J121:J140)</f>
        <v>-1</v>
      </c>
      <c r="K119" s="404">
        <f>SUM(K121:K140)</f>
        <v>0</v>
      </c>
      <c r="L119" s="103">
        <f>SUM(L121:L140)</f>
        <v>2568263</v>
      </c>
      <c r="M119" s="103">
        <f>SUM(M121:M140)</f>
        <v>2568263</v>
      </c>
      <c r="N119" s="103">
        <f>SUM(N121:N140)</f>
        <v>825214</v>
      </c>
      <c r="O119" s="103">
        <f>SUM(O121:O140)</f>
        <v>0</v>
      </c>
    </row>
    <row r="120" spans="1:15" ht="15" customHeight="1" x14ac:dyDescent="0.25">
      <c r="A120" s="77"/>
      <c r="B120" s="104" t="s">
        <v>219</v>
      </c>
      <c r="C120" s="105"/>
      <c r="D120" s="403"/>
      <c r="E120" s="403"/>
      <c r="F120" s="402"/>
      <c r="G120" s="402"/>
      <c r="H120" s="401"/>
      <c r="I120" s="401"/>
      <c r="J120" s="400"/>
      <c r="K120" s="400"/>
      <c r="L120" s="399"/>
      <c r="M120" s="399"/>
      <c r="N120" s="398"/>
      <c r="O120" s="398"/>
    </row>
    <row r="121" spans="1:15" ht="26.25" x14ac:dyDescent="0.25">
      <c r="A121" s="77"/>
      <c r="B121" s="106" t="s">
        <v>233</v>
      </c>
      <c r="C121" s="107"/>
      <c r="D121" s="397">
        <f>E121+G121</f>
        <v>782</v>
      </c>
      <c r="E121" s="397">
        <f>E16</f>
        <v>782</v>
      </c>
      <c r="F121" s="397">
        <f>F16</f>
        <v>597</v>
      </c>
      <c r="G121" s="397">
        <f>G16</f>
        <v>0</v>
      </c>
      <c r="H121" s="353">
        <f>I121+K121</f>
        <v>0</v>
      </c>
      <c r="I121" s="353">
        <f>I16</f>
        <v>0</v>
      </c>
      <c r="J121" s="353">
        <f>J16</f>
        <v>0</v>
      </c>
      <c r="K121" s="353">
        <f>K16</f>
        <v>0</v>
      </c>
      <c r="L121" s="396">
        <f>M121+O121</f>
        <v>782</v>
      </c>
      <c r="M121" s="396">
        <f>M16</f>
        <v>782</v>
      </c>
      <c r="N121" s="396">
        <f>N16</f>
        <v>597</v>
      </c>
      <c r="O121" s="396">
        <f>O16</f>
        <v>0</v>
      </c>
    </row>
    <row r="122" spans="1:15" x14ac:dyDescent="0.25">
      <c r="A122" s="109"/>
      <c r="B122" s="110" t="s">
        <v>226</v>
      </c>
      <c r="C122" s="111"/>
      <c r="D122" s="354">
        <f>E122+G122</f>
        <v>62761</v>
      </c>
      <c r="E122" s="354">
        <f>E17</f>
        <v>62761</v>
      </c>
      <c r="F122" s="354">
        <f>F17</f>
        <v>23594</v>
      </c>
      <c r="G122" s="354">
        <f>G17</f>
        <v>0</v>
      </c>
      <c r="H122" s="352">
        <f>I122+K122</f>
        <v>0</v>
      </c>
      <c r="I122" s="352">
        <f>I17</f>
        <v>0</v>
      </c>
      <c r="J122" s="352">
        <f>J17</f>
        <v>0</v>
      </c>
      <c r="K122" s="352">
        <f>K17</f>
        <v>0</v>
      </c>
      <c r="L122" s="79">
        <f>M122+O122</f>
        <v>62761</v>
      </c>
      <c r="M122" s="79">
        <f>M17</f>
        <v>62761</v>
      </c>
      <c r="N122" s="79">
        <f>N17</f>
        <v>23594</v>
      </c>
      <c r="O122" s="79">
        <f>O17</f>
        <v>0</v>
      </c>
    </row>
    <row r="123" spans="1:15" ht="26.25" x14ac:dyDescent="0.25">
      <c r="A123" s="109"/>
      <c r="B123" s="110" t="s">
        <v>235</v>
      </c>
      <c r="C123" s="111"/>
      <c r="D123" s="354">
        <f>E123+G123</f>
        <v>8000</v>
      </c>
      <c r="E123" s="354">
        <f>E18</f>
        <v>8000</v>
      </c>
      <c r="F123" s="354">
        <f>F18</f>
        <v>6100</v>
      </c>
      <c r="G123" s="354">
        <f>G18</f>
        <v>0</v>
      </c>
      <c r="H123" s="352">
        <f>I123+K123</f>
        <v>0</v>
      </c>
      <c r="I123" s="352">
        <f>I18</f>
        <v>0</v>
      </c>
      <c r="J123" s="352">
        <f>J18</f>
        <v>0</v>
      </c>
      <c r="K123" s="352">
        <f>K18</f>
        <v>0</v>
      </c>
      <c r="L123" s="79">
        <f>M123+O123</f>
        <v>8000</v>
      </c>
      <c r="M123" s="79">
        <f>M18</f>
        <v>8000</v>
      </c>
      <c r="N123" s="79">
        <f>N18</f>
        <v>6100</v>
      </c>
      <c r="O123" s="79">
        <f>O18</f>
        <v>0</v>
      </c>
    </row>
    <row r="124" spans="1:15" ht="26.25" x14ac:dyDescent="0.25">
      <c r="A124" s="109"/>
      <c r="B124" s="110" t="s">
        <v>228</v>
      </c>
      <c r="C124" s="111"/>
      <c r="D124" s="354">
        <f>E124+G124</f>
        <v>25933</v>
      </c>
      <c r="E124" s="354">
        <f>E19</f>
        <v>25933</v>
      </c>
      <c r="F124" s="354">
        <f>F19</f>
        <v>16000</v>
      </c>
      <c r="G124" s="354">
        <f>G19</f>
        <v>0</v>
      </c>
      <c r="H124" s="352">
        <f>I124+K124</f>
        <v>0</v>
      </c>
      <c r="I124" s="352">
        <f>I19</f>
        <v>0</v>
      </c>
      <c r="J124" s="352">
        <f>J19</f>
        <v>0</v>
      </c>
      <c r="K124" s="352">
        <f>K19</f>
        <v>0</v>
      </c>
      <c r="L124" s="79">
        <f>M124+O124</f>
        <v>25933</v>
      </c>
      <c r="M124" s="79">
        <f>M19</f>
        <v>25933</v>
      </c>
      <c r="N124" s="79">
        <f>N19</f>
        <v>16000</v>
      </c>
      <c r="O124" s="79">
        <f>O19</f>
        <v>0</v>
      </c>
    </row>
    <row r="125" spans="1:15" x14ac:dyDescent="0.25">
      <c r="A125" s="109"/>
      <c r="B125" s="110" t="s">
        <v>236</v>
      </c>
      <c r="C125" s="111"/>
      <c r="D125" s="354">
        <f>E125+G125</f>
        <v>92215</v>
      </c>
      <c r="E125" s="354">
        <f>E20</f>
        <v>92215</v>
      </c>
      <c r="F125" s="354">
        <f>F20</f>
        <v>66468</v>
      </c>
      <c r="G125" s="354">
        <f>G20</f>
        <v>0</v>
      </c>
      <c r="H125" s="352">
        <f>I125+K125</f>
        <v>0</v>
      </c>
      <c r="I125" s="352">
        <f>I20</f>
        <v>0</v>
      </c>
      <c r="J125" s="352">
        <f>J20</f>
        <v>0</v>
      </c>
      <c r="K125" s="352">
        <f>K20</f>
        <v>0</v>
      </c>
      <c r="L125" s="79">
        <f>M125+O125</f>
        <v>92215</v>
      </c>
      <c r="M125" s="79">
        <f>M20</f>
        <v>92215</v>
      </c>
      <c r="N125" s="79">
        <f>N20</f>
        <v>66468</v>
      </c>
      <c r="O125" s="79">
        <f>O20</f>
        <v>0</v>
      </c>
    </row>
    <row r="126" spans="1:15" x14ac:dyDescent="0.25">
      <c r="A126" s="109"/>
      <c r="B126" s="110" t="s">
        <v>237</v>
      </c>
      <c r="C126" s="111"/>
      <c r="D126" s="354">
        <f>E126+G126</f>
        <v>13718</v>
      </c>
      <c r="E126" s="354">
        <f>E21</f>
        <v>13718</v>
      </c>
      <c r="F126" s="354">
        <f>F21</f>
        <v>9917</v>
      </c>
      <c r="G126" s="354">
        <f>G21</f>
        <v>0</v>
      </c>
      <c r="H126" s="352">
        <f>I126+K126</f>
        <v>0</v>
      </c>
      <c r="I126" s="352">
        <f>I21</f>
        <v>0</v>
      </c>
      <c r="J126" s="352">
        <f>J21</f>
        <v>0</v>
      </c>
      <c r="K126" s="352">
        <f>K21</f>
        <v>0</v>
      </c>
      <c r="L126" s="79">
        <f>M126+O126</f>
        <v>13718</v>
      </c>
      <c r="M126" s="79">
        <f>M21</f>
        <v>13718</v>
      </c>
      <c r="N126" s="79">
        <f>N21</f>
        <v>9917</v>
      </c>
      <c r="O126" s="79">
        <f>O21</f>
        <v>0</v>
      </c>
    </row>
    <row r="127" spans="1:15" ht="26.25" x14ac:dyDescent="0.25">
      <c r="A127" s="109"/>
      <c r="B127" s="110" t="s">
        <v>227</v>
      </c>
      <c r="C127" s="111"/>
      <c r="D127" s="354">
        <f>E127+G127</f>
        <v>8689</v>
      </c>
      <c r="E127" s="354">
        <f>E22</f>
        <v>8689</v>
      </c>
      <c r="F127" s="354">
        <f>F22</f>
        <v>6634</v>
      </c>
      <c r="G127" s="354">
        <f>G22</f>
        <v>0</v>
      </c>
      <c r="H127" s="352">
        <f>I127+K127</f>
        <v>0</v>
      </c>
      <c r="I127" s="352">
        <f>I22</f>
        <v>0</v>
      </c>
      <c r="J127" s="352">
        <f>J22</f>
        <v>0</v>
      </c>
      <c r="K127" s="352">
        <f>K22</f>
        <v>0</v>
      </c>
      <c r="L127" s="79">
        <f>M127+O127</f>
        <v>8689</v>
      </c>
      <c r="M127" s="79">
        <f>M22</f>
        <v>8689</v>
      </c>
      <c r="N127" s="79">
        <f>N22</f>
        <v>6634</v>
      </c>
      <c r="O127" s="79">
        <f>O22</f>
        <v>0</v>
      </c>
    </row>
    <row r="128" spans="1:15" x14ac:dyDescent="0.25">
      <c r="A128" s="109"/>
      <c r="B128" s="110" t="s">
        <v>238</v>
      </c>
      <c r="C128" s="111"/>
      <c r="D128" s="354">
        <f>E128+G128</f>
        <v>12483</v>
      </c>
      <c r="E128" s="354">
        <f>E23</f>
        <v>12483</v>
      </c>
      <c r="F128" s="354">
        <f>F23</f>
        <v>3215</v>
      </c>
      <c r="G128" s="354">
        <f>G23</f>
        <v>0</v>
      </c>
      <c r="H128" s="352">
        <f>I128+K128</f>
        <v>0</v>
      </c>
      <c r="I128" s="352">
        <f>I23</f>
        <v>0</v>
      </c>
      <c r="J128" s="352">
        <f>J23</f>
        <v>0</v>
      </c>
      <c r="K128" s="352">
        <f>K23</f>
        <v>0</v>
      </c>
      <c r="L128" s="79">
        <f>M128+O128</f>
        <v>12483</v>
      </c>
      <c r="M128" s="79">
        <f>M23</f>
        <v>12483</v>
      </c>
      <c r="N128" s="79">
        <f>N23</f>
        <v>3215</v>
      </c>
      <c r="O128" s="79">
        <f>O23</f>
        <v>0</v>
      </c>
    </row>
    <row r="129" spans="1:15" ht="26.25" x14ac:dyDescent="0.25">
      <c r="A129" s="109"/>
      <c r="B129" s="110" t="s">
        <v>253</v>
      </c>
      <c r="C129" s="111"/>
      <c r="D129" s="354">
        <f>E129+G129</f>
        <v>579</v>
      </c>
      <c r="E129" s="354">
        <f>E24</f>
        <v>579</v>
      </c>
      <c r="F129" s="354">
        <f>F24</f>
        <v>442</v>
      </c>
      <c r="G129" s="354">
        <f>G24</f>
        <v>0</v>
      </c>
      <c r="H129" s="352">
        <f>I129+K129</f>
        <v>0</v>
      </c>
      <c r="I129" s="352">
        <f>I24</f>
        <v>0</v>
      </c>
      <c r="J129" s="352">
        <f>J24</f>
        <v>0</v>
      </c>
      <c r="K129" s="352">
        <f>K24</f>
        <v>0</v>
      </c>
      <c r="L129" s="79">
        <f>M129+O129</f>
        <v>579</v>
      </c>
      <c r="M129" s="79">
        <f>M24</f>
        <v>579</v>
      </c>
      <c r="N129" s="79">
        <f>N24</f>
        <v>442</v>
      </c>
      <c r="O129" s="79">
        <f>O24</f>
        <v>0</v>
      </c>
    </row>
    <row r="130" spans="1:15" x14ac:dyDescent="0.25">
      <c r="A130" s="109"/>
      <c r="B130" s="110" t="s">
        <v>234</v>
      </c>
      <c r="C130" s="111"/>
      <c r="D130" s="354">
        <f>E130+G130</f>
        <v>16855</v>
      </c>
      <c r="E130" s="354">
        <f>E25</f>
        <v>16855</v>
      </c>
      <c r="F130" s="354">
        <f>F25</f>
        <v>11448</v>
      </c>
      <c r="G130" s="354">
        <f>G25</f>
        <v>0</v>
      </c>
      <c r="H130" s="352">
        <f>I130+K130</f>
        <v>0</v>
      </c>
      <c r="I130" s="352">
        <f>I25</f>
        <v>0</v>
      </c>
      <c r="J130" s="352">
        <f>J25</f>
        <v>0</v>
      </c>
      <c r="K130" s="352">
        <f>K25</f>
        <v>0</v>
      </c>
      <c r="L130" s="79">
        <f>M130+O130</f>
        <v>16855</v>
      </c>
      <c r="M130" s="79">
        <f>M25</f>
        <v>16855</v>
      </c>
      <c r="N130" s="79">
        <f>N25</f>
        <v>11448</v>
      </c>
      <c r="O130" s="79">
        <f>O25</f>
        <v>0</v>
      </c>
    </row>
    <row r="131" spans="1:15" x14ac:dyDescent="0.25">
      <c r="A131" s="109"/>
      <c r="B131" s="110" t="s">
        <v>223</v>
      </c>
      <c r="C131" s="111"/>
      <c r="D131" s="354">
        <f>E131+G131</f>
        <v>7501</v>
      </c>
      <c r="E131" s="354">
        <f>E26</f>
        <v>7501</v>
      </c>
      <c r="F131" s="354">
        <f>F26</f>
        <v>5097</v>
      </c>
      <c r="G131" s="354">
        <f>G26</f>
        <v>0</v>
      </c>
      <c r="H131" s="352">
        <f>I131+K131</f>
        <v>0</v>
      </c>
      <c r="I131" s="352">
        <f>I26</f>
        <v>0</v>
      </c>
      <c r="J131" s="352">
        <f>J26</f>
        <v>-1</v>
      </c>
      <c r="K131" s="352">
        <f>K26</f>
        <v>0</v>
      </c>
      <c r="L131" s="79">
        <f>M131+O131</f>
        <v>7501</v>
      </c>
      <c r="M131" s="79">
        <f>M26</f>
        <v>7501</v>
      </c>
      <c r="N131" s="79">
        <f>N26</f>
        <v>5096</v>
      </c>
      <c r="O131" s="79">
        <f>O26</f>
        <v>0</v>
      </c>
    </row>
    <row r="132" spans="1:15" x14ac:dyDescent="0.25">
      <c r="A132" s="109"/>
      <c r="B132" s="110" t="s">
        <v>241</v>
      </c>
      <c r="C132" s="111"/>
      <c r="D132" s="354">
        <f>E132+G132</f>
        <v>232565</v>
      </c>
      <c r="E132" s="354">
        <f>E27+E34+E38+E42+E46+E50+E54+E58+E62+E66+E70</f>
        <v>232565</v>
      </c>
      <c r="F132" s="354">
        <f>F27+F34+F38+F42+F46+F50+F54+F58+F62+F66+F70</f>
        <v>143176</v>
      </c>
      <c r="G132" s="354">
        <f>G27+G34+G38+G42+G46+G50+G54+G58+G62+G66+G70</f>
        <v>0</v>
      </c>
      <c r="H132" s="352">
        <f>I132+K132</f>
        <v>0</v>
      </c>
      <c r="I132" s="352">
        <f>I27+I34+I38+I42+I46+I50+I54+I58+I62+I66+I70</f>
        <v>0</v>
      </c>
      <c r="J132" s="352">
        <f>J27+J34+J38+J42+J46+J50+J54+J58+J62+J66+J70</f>
        <v>0</v>
      </c>
      <c r="K132" s="352">
        <f>K27+K34+K38+K42+K46+K50+K54+K58+K62+K66+K70</f>
        <v>0</v>
      </c>
      <c r="L132" s="79">
        <f>M132+O132</f>
        <v>232565</v>
      </c>
      <c r="M132" s="79">
        <f>M27+M34+M38+M42+M46+M50+M54+M58+M62+M66+M70</f>
        <v>232565</v>
      </c>
      <c r="N132" s="79">
        <f>N27+N34+N38+N42+N46+N50+N54+N58+N62+N66+N70</f>
        <v>143176</v>
      </c>
      <c r="O132" s="79">
        <f>O27+O34+O38+O42+O46+O50+O54+O58+O62+O66+O70</f>
        <v>0</v>
      </c>
    </row>
    <row r="133" spans="1:15" ht="40.5" customHeight="1" x14ac:dyDescent="0.25">
      <c r="A133" s="109"/>
      <c r="B133" s="110" t="s">
        <v>248</v>
      </c>
      <c r="C133" s="111"/>
      <c r="D133" s="354">
        <f>E133+G133</f>
        <v>201865</v>
      </c>
      <c r="E133" s="354">
        <f>E84</f>
        <v>201865</v>
      </c>
      <c r="F133" s="354">
        <f>F84</f>
        <v>0</v>
      </c>
      <c r="G133" s="354">
        <f>G84</f>
        <v>0</v>
      </c>
      <c r="H133" s="352">
        <f>I133+K133</f>
        <v>0</v>
      </c>
      <c r="I133" s="352">
        <f>I84</f>
        <v>0</v>
      </c>
      <c r="J133" s="352">
        <f>J84</f>
        <v>0</v>
      </c>
      <c r="K133" s="352">
        <f>K84</f>
        <v>0</v>
      </c>
      <c r="L133" s="79">
        <f>M133+O133</f>
        <v>201865</v>
      </c>
      <c r="M133" s="79">
        <f>M84</f>
        <v>201865</v>
      </c>
      <c r="N133" s="79">
        <f>N84</f>
        <v>0</v>
      </c>
      <c r="O133" s="79">
        <f>O84</f>
        <v>0</v>
      </c>
    </row>
    <row r="134" spans="1:15" x14ac:dyDescent="0.25">
      <c r="A134" s="109"/>
      <c r="B134" s="110" t="s">
        <v>246</v>
      </c>
      <c r="C134" s="111"/>
      <c r="D134" s="354">
        <f>E134+G134</f>
        <v>316976</v>
      </c>
      <c r="E134" s="354">
        <f>E74</f>
        <v>316976</v>
      </c>
      <c r="F134" s="354">
        <f>F74</f>
        <v>219892</v>
      </c>
      <c r="G134" s="354">
        <f>G74</f>
        <v>0</v>
      </c>
      <c r="H134" s="352">
        <f>I134+K134</f>
        <v>0</v>
      </c>
      <c r="I134" s="352">
        <f>I74</f>
        <v>0</v>
      </c>
      <c r="J134" s="352">
        <f>J74</f>
        <v>0</v>
      </c>
      <c r="K134" s="352">
        <f>K74</f>
        <v>0</v>
      </c>
      <c r="L134" s="79">
        <f>M134+O134</f>
        <v>316976</v>
      </c>
      <c r="M134" s="79">
        <f>M74</f>
        <v>316976</v>
      </c>
      <c r="N134" s="79">
        <f>N74</f>
        <v>219892</v>
      </c>
      <c r="O134" s="79">
        <f>O74</f>
        <v>0</v>
      </c>
    </row>
    <row r="135" spans="1:15" ht="26.25" x14ac:dyDescent="0.25">
      <c r="A135" s="109"/>
      <c r="B135" s="110" t="s">
        <v>225</v>
      </c>
      <c r="C135" s="111"/>
      <c r="D135" s="354">
        <f>E135+G135</f>
        <v>148302</v>
      </c>
      <c r="E135" s="354">
        <f>E80+E81</f>
        <v>148302</v>
      </c>
      <c r="F135" s="354">
        <f>F80+F81</f>
        <v>80621</v>
      </c>
      <c r="G135" s="354">
        <f>G80+G81</f>
        <v>0</v>
      </c>
      <c r="H135" s="352">
        <f>I135+K135</f>
        <v>0</v>
      </c>
      <c r="I135" s="352">
        <f>I80+I81</f>
        <v>0</v>
      </c>
      <c r="J135" s="352">
        <f>J80+J81</f>
        <v>0</v>
      </c>
      <c r="K135" s="352">
        <f>K80+K81</f>
        <v>0</v>
      </c>
      <c r="L135" s="79">
        <f>M135+O135</f>
        <v>148302</v>
      </c>
      <c r="M135" s="79">
        <f>M80+M81</f>
        <v>148302</v>
      </c>
      <c r="N135" s="79">
        <f>N80+N81</f>
        <v>80621</v>
      </c>
      <c r="O135" s="79">
        <f>O80+O81</f>
        <v>0</v>
      </c>
    </row>
    <row r="136" spans="1:15" ht="26.25" x14ac:dyDescent="0.25">
      <c r="A136" s="109"/>
      <c r="B136" s="110" t="s">
        <v>249</v>
      </c>
      <c r="C136" s="111"/>
      <c r="D136" s="354">
        <f>E136+G136</f>
        <v>29958</v>
      </c>
      <c r="E136" s="354">
        <f>E28+E112</f>
        <v>29958</v>
      </c>
      <c r="F136" s="354">
        <f>F28+F112</f>
        <v>880</v>
      </c>
      <c r="G136" s="354">
        <f>G28+G112</f>
        <v>0</v>
      </c>
      <c r="H136" s="352">
        <f>I136+K136</f>
        <v>0</v>
      </c>
      <c r="I136" s="352">
        <f>I28+I112</f>
        <v>0</v>
      </c>
      <c r="J136" s="352">
        <f>J28+J112</f>
        <v>0</v>
      </c>
      <c r="K136" s="352">
        <f>K28+K112</f>
        <v>0</v>
      </c>
      <c r="L136" s="79">
        <f>M136+O136</f>
        <v>29958</v>
      </c>
      <c r="M136" s="79">
        <f>M28+M112</f>
        <v>29958</v>
      </c>
      <c r="N136" s="79">
        <f>N28+N112</f>
        <v>880</v>
      </c>
      <c r="O136" s="79">
        <f>O28+O112</f>
        <v>0</v>
      </c>
    </row>
    <row r="137" spans="1:15" ht="26.25" x14ac:dyDescent="0.25">
      <c r="A137" s="109"/>
      <c r="B137" s="110" t="s">
        <v>224</v>
      </c>
      <c r="C137" s="111"/>
      <c r="D137" s="354">
        <f>E137+G137</f>
        <v>216439</v>
      </c>
      <c r="E137" s="354">
        <f>E29+E113</f>
        <v>216439</v>
      </c>
      <c r="F137" s="354">
        <f>F29+F113</f>
        <v>0</v>
      </c>
      <c r="G137" s="354">
        <f>G29+G113</f>
        <v>0</v>
      </c>
      <c r="H137" s="352">
        <f>I137+K137</f>
        <v>0</v>
      </c>
      <c r="I137" s="352">
        <f>I29+I113</f>
        <v>0</v>
      </c>
      <c r="J137" s="352">
        <f>J29+J113</f>
        <v>0</v>
      </c>
      <c r="K137" s="352">
        <f>K29+K113</f>
        <v>0</v>
      </c>
      <c r="L137" s="79">
        <f>M137+O137</f>
        <v>216439</v>
      </c>
      <c r="M137" s="79">
        <f>M29+M113</f>
        <v>216439</v>
      </c>
      <c r="N137" s="79">
        <f>N29+N113</f>
        <v>0</v>
      </c>
      <c r="O137" s="79">
        <f>O29+O113</f>
        <v>0</v>
      </c>
    </row>
    <row r="138" spans="1:15" x14ac:dyDescent="0.25">
      <c r="A138" s="109"/>
      <c r="B138" s="110" t="s">
        <v>250</v>
      </c>
      <c r="C138" s="111"/>
      <c r="D138" s="354">
        <f>E138+G138</f>
        <v>520804</v>
      </c>
      <c r="E138" s="354">
        <f>E30+E114</f>
        <v>520804</v>
      </c>
      <c r="F138" s="354">
        <f>F30+F114</f>
        <v>12225</v>
      </c>
      <c r="G138" s="354">
        <f>G30+G114</f>
        <v>0</v>
      </c>
      <c r="H138" s="352">
        <f>I138+K138</f>
        <v>0</v>
      </c>
      <c r="I138" s="352">
        <f>I30+I114</f>
        <v>0</v>
      </c>
      <c r="J138" s="352">
        <f>J30+J114</f>
        <v>0</v>
      </c>
      <c r="K138" s="352">
        <f>K30+K114</f>
        <v>0</v>
      </c>
      <c r="L138" s="79">
        <f>M138+O138</f>
        <v>520804</v>
      </c>
      <c r="M138" s="79">
        <f>M30+M114</f>
        <v>520804</v>
      </c>
      <c r="N138" s="79">
        <f>N30+N114</f>
        <v>12225</v>
      </c>
      <c r="O138" s="79">
        <f>O30+O114</f>
        <v>0</v>
      </c>
    </row>
    <row r="139" spans="1:15" x14ac:dyDescent="0.25">
      <c r="A139" s="109"/>
      <c r="B139" s="110" t="s">
        <v>254</v>
      </c>
      <c r="C139" s="111"/>
      <c r="D139" s="354">
        <f>E139+G139</f>
        <v>447733</v>
      </c>
      <c r="E139" s="354">
        <f>E31+E115+E116</f>
        <v>447733</v>
      </c>
      <c r="F139" s="354">
        <f>F31+F115+F116</f>
        <v>82782</v>
      </c>
      <c r="G139" s="354">
        <f>G31+G115+G116</f>
        <v>0</v>
      </c>
      <c r="H139" s="352">
        <f>I139+K139</f>
        <v>0</v>
      </c>
      <c r="I139" s="352">
        <f>I31+I115+I116</f>
        <v>0</v>
      </c>
      <c r="J139" s="352">
        <f>J31+J115+J116</f>
        <v>0</v>
      </c>
      <c r="K139" s="352">
        <f>K31+K115+K116</f>
        <v>0</v>
      </c>
      <c r="L139" s="79">
        <f>M139+O139</f>
        <v>447733</v>
      </c>
      <c r="M139" s="79">
        <f>M31+M115+M116</f>
        <v>447733</v>
      </c>
      <c r="N139" s="79">
        <f>N31+N115+N116</f>
        <v>82782</v>
      </c>
      <c r="O139" s="79">
        <f>O31+O115+O116</f>
        <v>0</v>
      </c>
    </row>
    <row r="140" spans="1:15" ht="39" x14ac:dyDescent="0.25">
      <c r="A140" s="108"/>
      <c r="B140" s="113" t="s">
        <v>247</v>
      </c>
      <c r="C140" s="111"/>
      <c r="D140" s="354">
        <f>E140+G140</f>
        <v>204105</v>
      </c>
      <c r="E140" s="354">
        <f>E35+E39+E43+E47+E51+E55+E59+E63+E67+E71+E72+E86+E88+E90+E92+E94+E96+E98+E100+E102+E104+E106</f>
        <v>204105</v>
      </c>
      <c r="F140" s="354">
        <f>F35+F39+F43+F47+F51+F55+F59+F63+F67+F71+F72+F86+F88+F90+F92+F94+F96+F98+F100+F102+F104+F106</f>
        <v>136127</v>
      </c>
      <c r="G140" s="354">
        <f>G35+G39+G43+G47+G51+G55+G59+G63+G67+G71+G72+G86+G88+G90+G92+G94+G96+G98+G100+G102+G104+G106</f>
        <v>0</v>
      </c>
      <c r="H140" s="352">
        <f>I140+K140</f>
        <v>0</v>
      </c>
      <c r="I140" s="352">
        <f>I35+I39+I43+I47+I51+I55+I59+I63+I67+I71+I72+I86+I88+I90+I92+I94+I96+I98+I100+I102+I104+I106</f>
        <v>0</v>
      </c>
      <c r="J140" s="352">
        <f>J35+J39+J43+J47+J51+J55+J59+J63+J67+J71+J72+J86+J88+J90+J92+J94+J96+J98+J100+J102+J104+J106</f>
        <v>0</v>
      </c>
      <c r="K140" s="352">
        <f>K35+K39+K43+K47+K51+K55+K59+K63+K67+K71+K72+K86+K88+K90+K92+K94+K96+K98+K100+K102+K104+K106</f>
        <v>0</v>
      </c>
      <c r="L140" s="79">
        <f>M140+O140</f>
        <v>204105</v>
      </c>
      <c r="M140" s="79">
        <f>M35+M39+M43+M47+M51+M55+M59+M63+M67+M71+M72+M86+M88+M90+M92+M94+M96+M98+M100+M102+M104+M106</f>
        <v>204105</v>
      </c>
      <c r="N140" s="79">
        <f>N35+N39+N43+N47+N51+N55+N59+N63+N67+N71+N72+N86+N88+N90+N92+N94+N96+N98+N100+N102+N104+N106</f>
        <v>136127</v>
      </c>
      <c r="O140" s="79">
        <f>O35+O39+O43+O47+O51+O55+O59+O63+O67+O71+O72+O86+O88+O90+O92+O94+O96+O98+O100+O102+O104+O106</f>
        <v>0</v>
      </c>
    </row>
    <row r="141" spans="1:15" x14ac:dyDescent="0.25">
      <c r="A141" s="14"/>
      <c r="B141" s="310"/>
      <c r="C141" s="311"/>
      <c r="D141" s="310"/>
      <c r="E141" s="310"/>
      <c r="F141" s="310"/>
      <c r="G141" s="310"/>
      <c r="H141" s="310"/>
      <c r="I141" s="310"/>
      <c r="J141" s="310"/>
      <c r="K141" s="310"/>
      <c r="L141" s="310"/>
      <c r="M141" s="310"/>
      <c r="N141" s="310"/>
      <c r="O141" s="14"/>
    </row>
    <row r="142" spans="1:15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</row>
    <row r="143" spans="1:15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C236" s="47"/>
    </row>
    <row r="237" spans="1:15" x14ac:dyDescent="0.25">
      <c r="C237" s="47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44">
    <mergeCell ref="A116:A117"/>
    <mergeCell ref="A110:A115"/>
    <mergeCell ref="C116:C117"/>
    <mergeCell ref="C90:C91"/>
    <mergeCell ref="C92:C93"/>
    <mergeCell ref="B109:O109"/>
    <mergeCell ref="G11:G12"/>
    <mergeCell ref="C72:C73"/>
    <mergeCell ref="B13:O13"/>
    <mergeCell ref="H10:H12"/>
    <mergeCell ref="A78:A81"/>
    <mergeCell ref="C106:C107"/>
    <mergeCell ref="C84:C85"/>
    <mergeCell ref="C100:C101"/>
    <mergeCell ref="C104:C105"/>
    <mergeCell ref="C102:C103"/>
    <mergeCell ref="B77:O77"/>
    <mergeCell ref="C74:C75"/>
    <mergeCell ref="C98:C99"/>
    <mergeCell ref="C86:C87"/>
    <mergeCell ref="C88:C89"/>
    <mergeCell ref="C96:C97"/>
    <mergeCell ref="B83:O83"/>
    <mergeCell ref="C94:C95"/>
    <mergeCell ref="B5:O5"/>
    <mergeCell ref="B6:O6"/>
    <mergeCell ref="A10:A12"/>
    <mergeCell ref="B10:B12"/>
    <mergeCell ref="C10:C12"/>
    <mergeCell ref="K11:K12"/>
    <mergeCell ref="I11:J11"/>
    <mergeCell ref="D10:D12"/>
    <mergeCell ref="E10:G10"/>
    <mergeCell ref="E11:F11"/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</mergeCells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7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27" t="s">
        <v>422</v>
      </c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</row>
    <row r="2" spans="1:17" x14ac:dyDescent="0.25">
      <c r="B2" s="427" t="s">
        <v>421</v>
      </c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</row>
    <row r="3" spans="1:17" x14ac:dyDescent="0.25">
      <c r="B3" s="427" t="s">
        <v>420</v>
      </c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</row>
    <row r="4" spans="1:17" x14ac:dyDescent="0.25">
      <c r="B4" s="427" t="s">
        <v>481</v>
      </c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</row>
    <row r="5" spans="1:17" ht="15" customHeight="1" x14ac:dyDescent="0.25">
      <c r="B5" s="427" t="s">
        <v>477</v>
      </c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</row>
    <row r="6" spans="1:17" ht="15" customHeight="1" x14ac:dyDescent="0.25">
      <c r="B6" s="427" t="s">
        <v>463</v>
      </c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</row>
    <row r="7" spans="1:17" x14ac:dyDescent="0.25">
      <c r="A7" s="14"/>
      <c r="B7" s="14"/>
      <c r="C7" s="426"/>
      <c r="D7" s="14"/>
      <c r="E7" s="426"/>
      <c r="F7" s="426"/>
      <c r="G7" s="426"/>
      <c r="H7" s="426"/>
      <c r="I7" s="426"/>
      <c r="J7" s="426"/>
      <c r="K7" s="426"/>
      <c r="L7" s="426"/>
      <c r="M7" s="426"/>
      <c r="N7" s="426"/>
      <c r="O7" s="14"/>
    </row>
    <row r="8" spans="1:17" ht="27" customHeight="1" x14ac:dyDescent="0.25">
      <c r="A8" s="425" t="s">
        <v>216</v>
      </c>
      <c r="B8" s="425"/>
      <c r="C8" s="425"/>
      <c r="D8" s="425"/>
      <c r="E8" s="425"/>
      <c r="F8" s="425"/>
      <c r="G8" s="425"/>
      <c r="H8" s="425"/>
      <c r="I8" s="425"/>
      <c r="J8" s="425"/>
      <c r="K8" s="425"/>
      <c r="L8" s="425"/>
      <c r="M8" s="425"/>
      <c r="N8" s="425"/>
      <c r="O8" s="425"/>
    </row>
    <row r="9" spans="1:17" x14ac:dyDescent="0.25">
      <c r="A9" s="424"/>
      <c r="B9" s="424"/>
      <c r="C9" s="424"/>
      <c r="D9" s="423"/>
      <c r="E9" s="423"/>
      <c r="F9" s="423"/>
      <c r="G9" s="423"/>
      <c r="H9" s="423"/>
      <c r="I9" s="423"/>
      <c r="J9" s="423"/>
      <c r="K9" s="423"/>
      <c r="L9" s="423"/>
      <c r="M9" s="423"/>
      <c r="N9" s="423"/>
      <c r="O9" s="4" t="s">
        <v>188</v>
      </c>
    </row>
    <row r="10" spans="1:17" ht="15" customHeight="1" x14ac:dyDescent="0.25">
      <c r="A10" s="252" t="s">
        <v>5</v>
      </c>
      <c r="B10" s="255" t="s">
        <v>480</v>
      </c>
      <c r="C10" s="255" t="s">
        <v>60</v>
      </c>
      <c r="D10" s="340" t="s">
        <v>468</v>
      </c>
      <c r="E10" s="338" t="s">
        <v>219</v>
      </c>
      <c r="F10" s="338"/>
      <c r="G10" s="337"/>
      <c r="H10" s="336" t="s">
        <v>470</v>
      </c>
      <c r="I10" s="335" t="s">
        <v>219</v>
      </c>
      <c r="J10" s="334"/>
      <c r="K10" s="333"/>
      <c r="L10" s="258" t="s">
        <v>0</v>
      </c>
      <c r="M10" s="224" t="s">
        <v>219</v>
      </c>
      <c r="N10" s="225"/>
      <c r="O10" s="226"/>
    </row>
    <row r="11" spans="1:17" x14ac:dyDescent="0.25">
      <c r="A11" s="253"/>
      <c r="B11" s="256"/>
      <c r="C11" s="256"/>
      <c r="D11" s="332"/>
      <c r="E11" s="337" t="s">
        <v>1</v>
      </c>
      <c r="F11" s="349"/>
      <c r="G11" s="326" t="s">
        <v>2</v>
      </c>
      <c r="H11" s="330"/>
      <c r="I11" s="348" t="s">
        <v>1</v>
      </c>
      <c r="J11" s="348"/>
      <c r="K11" s="323" t="s">
        <v>2</v>
      </c>
      <c r="L11" s="259"/>
      <c r="M11" s="223" t="s">
        <v>1</v>
      </c>
      <c r="N11" s="223"/>
      <c r="O11" s="222" t="s">
        <v>2</v>
      </c>
    </row>
    <row r="12" spans="1:17" ht="28.5" customHeight="1" x14ac:dyDescent="0.25">
      <c r="A12" s="254"/>
      <c r="B12" s="257"/>
      <c r="C12" s="257"/>
      <c r="D12" s="328"/>
      <c r="E12" s="347" t="s">
        <v>3</v>
      </c>
      <c r="F12" s="346" t="s">
        <v>4</v>
      </c>
      <c r="G12" s="326"/>
      <c r="H12" s="325"/>
      <c r="I12" s="345" t="s">
        <v>3</v>
      </c>
      <c r="J12" s="344" t="s">
        <v>4</v>
      </c>
      <c r="K12" s="323"/>
      <c r="L12" s="260"/>
      <c r="M12" s="203" t="s">
        <v>3</v>
      </c>
      <c r="N12" s="202" t="s">
        <v>4</v>
      </c>
      <c r="O12" s="222"/>
    </row>
    <row r="13" spans="1:17" ht="15.95" customHeight="1" x14ac:dyDescent="0.25">
      <c r="A13" s="13" t="s">
        <v>79</v>
      </c>
      <c r="B13" s="262" t="s">
        <v>190</v>
      </c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</row>
    <row r="14" spans="1:17" ht="15" customHeight="1" x14ac:dyDescent="0.25">
      <c r="A14" s="7" t="s">
        <v>203</v>
      </c>
      <c r="B14" s="70" t="s">
        <v>20</v>
      </c>
      <c r="C14" s="372"/>
      <c r="D14" s="320">
        <f>E14+G14</f>
        <v>959182</v>
      </c>
      <c r="E14" s="320">
        <f>E15+E16</f>
        <v>959182</v>
      </c>
      <c r="F14" s="320">
        <f>F15+F16</f>
        <v>712848</v>
      </c>
      <c r="G14" s="320">
        <f>G15+G16</f>
        <v>0</v>
      </c>
      <c r="H14" s="321">
        <f>H15+H16</f>
        <v>-35560</v>
      </c>
      <c r="I14" s="321">
        <f>I15+I16</f>
        <v>-35560</v>
      </c>
      <c r="J14" s="321">
        <f>J15+J16</f>
        <v>-27148</v>
      </c>
      <c r="K14" s="321">
        <f>K15+K16</f>
        <v>0</v>
      </c>
      <c r="L14" s="87">
        <f>L15+L16</f>
        <v>923622</v>
      </c>
      <c r="M14" s="87">
        <f>M15+M16</f>
        <v>923622</v>
      </c>
      <c r="N14" s="87">
        <f>N15+N16</f>
        <v>685700</v>
      </c>
      <c r="O14" s="87">
        <f>O15+O16</f>
        <v>0</v>
      </c>
      <c r="P14" s="174"/>
      <c r="Q14" s="421" t="s">
        <v>479</v>
      </c>
    </row>
    <row r="15" spans="1:17" ht="15" customHeight="1" x14ac:dyDescent="0.25">
      <c r="A15" s="13"/>
      <c r="B15" s="70"/>
      <c r="C15" s="22" t="s">
        <v>32</v>
      </c>
      <c r="D15" s="317">
        <f>E15+G15</f>
        <v>3084</v>
      </c>
      <c r="E15" s="317">
        <v>3084</v>
      </c>
      <c r="F15" s="317"/>
      <c r="G15" s="317"/>
      <c r="H15" s="316">
        <f>I15+K15</f>
        <v>0</v>
      </c>
      <c r="I15" s="316"/>
      <c r="J15" s="316"/>
      <c r="K15" s="316"/>
      <c r="L15" s="10">
        <f>M15+O15</f>
        <v>3084</v>
      </c>
      <c r="M15" s="10">
        <f>E15+I15</f>
        <v>3084</v>
      </c>
      <c r="N15" s="10">
        <f>F15+J15</f>
        <v>0</v>
      </c>
      <c r="O15" s="10">
        <f>G15+K15</f>
        <v>0</v>
      </c>
      <c r="P15" s="387" t="s">
        <v>435</v>
      </c>
      <c r="Q15" s="174"/>
    </row>
    <row r="16" spans="1:17" ht="15" customHeight="1" x14ac:dyDescent="0.25">
      <c r="A16" s="94"/>
      <c r="B16" s="114"/>
      <c r="C16" s="22" t="s">
        <v>57</v>
      </c>
      <c r="D16" s="317">
        <f>E16+G16</f>
        <v>956098</v>
      </c>
      <c r="E16" s="317">
        <v>956098</v>
      </c>
      <c r="F16" s="317">
        <v>712848</v>
      </c>
      <c r="G16" s="317"/>
      <c r="H16" s="316">
        <f>I16+K16</f>
        <v>-35560</v>
      </c>
      <c r="I16" s="316">
        <v>-35560</v>
      </c>
      <c r="J16" s="316">
        <v>-27148</v>
      </c>
      <c r="K16" s="316"/>
      <c r="L16" s="10">
        <f>M16+O16</f>
        <v>920538</v>
      </c>
      <c r="M16" s="10">
        <f>E16+I16</f>
        <v>920538</v>
      </c>
      <c r="N16" s="10">
        <f>F16+J16</f>
        <v>685700</v>
      </c>
      <c r="O16" s="10">
        <f>G16+K16</f>
        <v>0</v>
      </c>
      <c r="P16" s="387" t="s">
        <v>434</v>
      </c>
      <c r="Q16" s="174"/>
    </row>
    <row r="17" spans="1:17" ht="15" customHeight="1" x14ac:dyDescent="0.25">
      <c r="A17" s="13" t="s">
        <v>80</v>
      </c>
      <c r="B17" s="70" t="s">
        <v>62</v>
      </c>
      <c r="C17" s="22" t="s">
        <v>57</v>
      </c>
      <c r="D17" s="317">
        <f>E17+G17</f>
        <v>436859</v>
      </c>
      <c r="E17" s="317">
        <v>436859</v>
      </c>
      <c r="F17" s="317">
        <v>324881</v>
      </c>
      <c r="G17" s="317"/>
      <c r="H17" s="316">
        <f>I17+K17</f>
        <v>0</v>
      </c>
      <c r="I17" s="316"/>
      <c r="J17" s="316"/>
      <c r="K17" s="316"/>
      <c r="L17" s="10">
        <f>M17+O17</f>
        <v>436859</v>
      </c>
      <c r="M17" s="10">
        <f>E17+I17</f>
        <v>436859</v>
      </c>
      <c r="N17" s="10">
        <f>F17+J17</f>
        <v>324881</v>
      </c>
      <c r="O17" s="10">
        <f>G17+K17</f>
        <v>0</v>
      </c>
      <c r="P17" s="387" t="s">
        <v>433</v>
      </c>
      <c r="Q17" s="174"/>
    </row>
    <row r="18" spans="1:17" ht="15" customHeight="1" x14ac:dyDescent="0.25">
      <c r="A18" s="7" t="s">
        <v>81</v>
      </c>
      <c r="B18" s="21" t="s">
        <v>35</v>
      </c>
      <c r="C18" s="22" t="s">
        <v>57</v>
      </c>
      <c r="D18" s="317">
        <f>E18+G18</f>
        <v>489362</v>
      </c>
      <c r="E18" s="317">
        <v>489362</v>
      </c>
      <c r="F18" s="317">
        <v>362916</v>
      </c>
      <c r="G18" s="317"/>
      <c r="H18" s="316">
        <f>I18+K18</f>
        <v>0</v>
      </c>
      <c r="I18" s="316"/>
      <c r="J18" s="316"/>
      <c r="K18" s="316"/>
      <c r="L18" s="10">
        <f>M18+O18</f>
        <v>489362</v>
      </c>
      <c r="M18" s="10">
        <f>E18+I18</f>
        <v>489362</v>
      </c>
      <c r="N18" s="10">
        <f>F18+J18</f>
        <v>362916</v>
      </c>
      <c r="O18" s="10">
        <f>G18+K18</f>
        <v>0</v>
      </c>
      <c r="P18" s="387" t="s">
        <v>432</v>
      </c>
      <c r="Q18" s="174"/>
    </row>
    <row r="19" spans="1:17" ht="15" customHeight="1" x14ac:dyDescent="0.25">
      <c r="A19" s="7" t="s">
        <v>82</v>
      </c>
      <c r="B19" s="21" t="s">
        <v>176</v>
      </c>
      <c r="C19" s="22" t="s">
        <v>57</v>
      </c>
      <c r="D19" s="317">
        <f>E19+G19</f>
        <v>672450</v>
      </c>
      <c r="E19" s="317">
        <v>672450</v>
      </c>
      <c r="F19" s="317">
        <v>498727</v>
      </c>
      <c r="G19" s="317"/>
      <c r="H19" s="316">
        <f>I19+K19</f>
        <v>0</v>
      </c>
      <c r="I19" s="316"/>
      <c r="J19" s="316"/>
      <c r="K19" s="316"/>
      <c r="L19" s="10">
        <f>M19+O19</f>
        <v>672450</v>
      </c>
      <c r="M19" s="10">
        <f>E19+I19</f>
        <v>672450</v>
      </c>
      <c r="N19" s="10">
        <f>F19+J19</f>
        <v>498727</v>
      </c>
      <c r="O19" s="10">
        <f>G19+K19</f>
        <v>0</v>
      </c>
      <c r="P19" s="387" t="s">
        <v>431</v>
      </c>
      <c r="Q19" s="174"/>
    </row>
    <row r="20" spans="1:17" ht="15" customHeight="1" x14ac:dyDescent="0.25">
      <c r="A20" s="7" t="s">
        <v>83</v>
      </c>
      <c r="B20" s="21" t="s">
        <v>184</v>
      </c>
      <c r="C20" s="22" t="s">
        <v>57</v>
      </c>
      <c r="D20" s="317">
        <f>E20+G20</f>
        <v>393865</v>
      </c>
      <c r="E20" s="317">
        <v>393865</v>
      </c>
      <c r="F20" s="317">
        <v>292545</v>
      </c>
      <c r="G20" s="317"/>
      <c r="H20" s="316">
        <f>I20+K20</f>
        <v>0</v>
      </c>
      <c r="I20" s="316"/>
      <c r="J20" s="316"/>
      <c r="K20" s="316"/>
      <c r="L20" s="10">
        <f>M20+O20</f>
        <v>393865</v>
      </c>
      <c r="M20" s="10">
        <f>E20+I20</f>
        <v>393865</v>
      </c>
      <c r="N20" s="10">
        <f>F20+J20</f>
        <v>292545</v>
      </c>
      <c r="O20" s="10">
        <f>G20+K20</f>
        <v>0</v>
      </c>
      <c r="P20" s="387" t="s">
        <v>430</v>
      </c>
      <c r="Q20" s="174"/>
    </row>
    <row r="21" spans="1:17" ht="15" customHeight="1" x14ac:dyDescent="0.25">
      <c r="A21" s="11" t="s">
        <v>84</v>
      </c>
      <c r="B21" s="12" t="s">
        <v>163</v>
      </c>
      <c r="C21" s="22" t="s">
        <v>57</v>
      </c>
      <c r="D21" s="317">
        <f>E21+G21</f>
        <v>244143</v>
      </c>
      <c r="E21" s="317">
        <v>244143</v>
      </c>
      <c r="F21" s="317">
        <v>180634</v>
      </c>
      <c r="G21" s="317"/>
      <c r="H21" s="316">
        <f>I21+K21</f>
        <v>0</v>
      </c>
      <c r="I21" s="316"/>
      <c r="J21" s="316"/>
      <c r="K21" s="316"/>
      <c r="L21" s="10">
        <f>M21+O21</f>
        <v>244143</v>
      </c>
      <c r="M21" s="10">
        <f>E21+I21</f>
        <v>244143</v>
      </c>
      <c r="N21" s="10">
        <f>F21+J21</f>
        <v>180634</v>
      </c>
      <c r="O21" s="10">
        <f>G21+K21</f>
        <v>0</v>
      </c>
      <c r="P21" s="387" t="s">
        <v>429</v>
      </c>
      <c r="Q21" s="174"/>
    </row>
    <row r="22" spans="1:17" ht="15" customHeight="1" x14ac:dyDescent="0.25">
      <c r="A22" s="13" t="s">
        <v>85</v>
      </c>
      <c r="B22" s="23" t="s">
        <v>465</v>
      </c>
      <c r="C22" s="22" t="s">
        <v>57</v>
      </c>
      <c r="D22" s="317">
        <f>E22+G22</f>
        <v>373011</v>
      </c>
      <c r="E22" s="317">
        <v>373011</v>
      </c>
      <c r="F22" s="317">
        <v>277168</v>
      </c>
      <c r="G22" s="317"/>
      <c r="H22" s="316">
        <f>I22+K22</f>
        <v>0</v>
      </c>
      <c r="I22" s="316"/>
      <c r="J22" s="316"/>
      <c r="K22" s="316"/>
      <c r="L22" s="10">
        <f>M22+O22</f>
        <v>373011</v>
      </c>
      <c r="M22" s="10">
        <f>E22+I22</f>
        <v>373011</v>
      </c>
      <c r="N22" s="10">
        <f>F22+J22</f>
        <v>277168</v>
      </c>
      <c r="O22" s="10">
        <f>G22+K22</f>
        <v>0</v>
      </c>
      <c r="P22" s="387" t="s">
        <v>428</v>
      </c>
      <c r="Q22" s="386">
        <f>L15+L54</f>
        <v>10896</v>
      </c>
    </row>
    <row r="23" spans="1:17" ht="15" customHeight="1" x14ac:dyDescent="0.25">
      <c r="A23" s="7" t="s">
        <v>86</v>
      </c>
      <c r="B23" s="21" t="s">
        <v>45</v>
      </c>
      <c r="C23" s="22" t="s">
        <v>57</v>
      </c>
      <c r="D23" s="317">
        <f>E23+G23</f>
        <v>178910</v>
      </c>
      <c r="E23" s="317">
        <v>178910</v>
      </c>
      <c r="F23" s="317">
        <v>133730</v>
      </c>
      <c r="G23" s="317"/>
      <c r="H23" s="316">
        <f>I23+K23</f>
        <v>0</v>
      </c>
      <c r="I23" s="316"/>
      <c r="J23" s="316"/>
      <c r="K23" s="316"/>
      <c r="L23" s="10">
        <f>M23+O23</f>
        <v>178910</v>
      </c>
      <c r="M23" s="10">
        <f>E23+I23</f>
        <v>178910</v>
      </c>
      <c r="N23" s="10">
        <f>F23+J23</f>
        <v>133730</v>
      </c>
      <c r="O23" s="10">
        <f>G23+K23</f>
        <v>0</v>
      </c>
      <c r="P23" s="387" t="s">
        <v>427</v>
      </c>
      <c r="Q23" s="386">
        <f>SUM(L16:L53)</f>
        <v>8843751</v>
      </c>
    </row>
    <row r="24" spans="1:17" ht="15" customHeight="1" x14ac:dyDescent="0.25">
      <c r="A24" s="7" t="s">
        <v>87</v>
      </c>
      <c r="B24" s="21" t="s">
        <v>167</v>
      </c>
      <c r="C24" s="9" t="s">
        <v>57</v>
      </c>
      <c r="D24" s="317">
        <f>E24+G24</f>
        <v>413198</v>
      </c>
      <c r="E24" s="317">
        <v>413198</v>
      </c>
      <c r="F24" s="317">
        <v>305318</v>
      </c>
      <c r="G24" s="317"/>
      <c r="H24" s="316">
        <f>I24+K24</f>
        <v>0</v>
      </c>
      <c r="I24" s="316"/>
      <c r="J24" s="316"/>
      <c r="K24" s="316"/>
      <c r="L24" s="10">
        <f>M24+O24</f>
        <v>413198</v>
      </c>
      <c r="M24" s="10">
        <f>E24+I24</f>
        <v>413198</v>
      </c>
      <c r="N24" s="10">
        <f>F24+J24</f>
        <v>305318</v>
      </c>
      <c r="O24" s="10">
        <f>G24+K24</f>
        <v>0</v>
      </c>
      <c r="P24" s="387" t="s">
        <v>426</v>
      </c>
      <c r="Q24" s="174"/>
    </row>
    <row r="25" spans="1:17" ht="15" customHeight="1" x14ac:dyDescent="0.25">
      <c r="A25" s="7" t="s">
        <v>88</v>
      </c>
      <c r="B25" s="21" t="s">
        <v>165</v>
      </c>
      <c r="C25" s="9" t="s">
        <v>57</v>
      </c>
      <c r="D25" s="317">
        <f>E25+G25</f>
        <v>513527</v>
      </c>
      <c r="E25" s="317">
        <v>513527</v>
      </c>
      <c r="F25" s="317">
        <v>379276</v>
      </c>
      <c r="G25" s="317"/>
      <c r="H25" s="316">
        <f>I25+K25</f>
        <v>0</v>
      </c>
      <c r="I25" s="316"/>
      <c r="J25" s="316"/>
      <c r="K25" s="316"/>
      <c r="L25" s="10">
        <f>M25+O25</f>
        <v>513527</v>
      </c>
      <c r="M25" s="10">
        <f>E25+I25</f>
        <v>513527</v>
      </c>
      <c r="N25" s="10">
        <f>F25+J25</f>
        <v>379276</v>
      </c>
      <c r="O25" s="10">
        <f>G25+K25</f>
        <v>0</v>
      </c>
      <c r="P25" s="385" t="s">
        <v>191</v>
      </c>
      <c r="Q25" s="384">
        <f>SUM(Q15:Q24)</f>
        <v>8854647</v>
      </c>
    </row>
    <row r="26" spans="1:17" ht="15" customHeight="1" x14ac:dyDescent="0.25">
      <c r="A26" s="7" t="s">
        <v>89</v>
      </c>
      <c r="B26" s="21" t="s">
        <v>164</v>
      </c>
      <c r="C26" s="9" t="s">
        <v>57</v>
      </c>
      <c r="D26" s="317">
        <f>E26+G26</f>
        <v>545874</v>
      </c>
      <c r="E26" s="317">
        <v>545874</v>
      </c>
      <c r="F26" s="317">
        <v>402542</v>
      </c>
      <c r="G26" s="317"/>
      <c r="H26" s="316">
        <f>I26+K26</f>
        <v>0</v>
      </c>
      <c r="I26" s="316"/>
      <c r="J26" s="316"/>
      <c r="K26" s="316"/>
      <c r="L26" s="10">
        <f>M26+O26</f>
        <v>545874</v>
      </c>
      <c r="M26" s="10">
        <f>E26+I26</f>
        <v>545874</v>
      </c>
      <c r="N26" s="10">
        <f>F26+J26</f>
        <v>402542</v>
      </c>
      <c r="O26" s="10">
        <f>G26+K26</f>
        <v>0</v>
      </c>
      <c r="P26" s="174"/>
      <c r="Q26" s="174"/>
    </row>
    <row r="27" spans="1:17" ht="15" customHeight="1" x14ac:dyDescent="0.25">
      <c r="A27" s="7" t="s">
        <v>90</v>
      </c>
      <c r="B27" s="21" t="s">
        <v>166</v>
      </c>
      <c r="C27" s="9" t="s">
        <v>57</v>
      </c>
      <c r="D27" s="317">
        <f>E27+G27</f>
        <v>597122</v>
      </c>
      <c r="E27" s="317">
        <v>597122</v>
      </c>
      <c r="F27" s="317">
        <v>440295</v>
      </c>
      <c r="G27" s="317"/>
      <c r="H27" s="316">
        <f>I27+K27</f>
        <v>0</v>
      </c>
      <c r="I27" s="316"/>
      <c r="J27" s="316"/>
      <c r="K27" s="316"/>
      <c r="L27" s="10">
        <f>M27+O27</f>
        <v>597122</v>
      </c>
      <c r="M27" s="10">
        <f>E27+I27</f>
        <v>597122</v>
      </c>
      <c r="N27" s="10">
        <f>F27+J27</f>
        <v>440295</v>
      </c>
      <c r="O27" s="10">
        <f>G27+K27</f>
        <v>0</v>
      </c>
      <c r="P27" s="174"/>
      <c r="Q27" s="174">
        <f>Q25-L55</f>
        <v>0</v>
      </c>
    </row>
    <row r="28" spans="1:17" ht="15" customHeight="1" x14ac:dyDescent="0.25">
      <c r="A28" s="7" t="s">
        <v>91</v>
      </c>
      <c r="B28" s="24" t="s">
        <v>52</v>
      </c>
      <c r="C28" s="22" t="s">
        <v>57</v>
      </c>
      <c r="D28" s="317">
        <f>E28+G28</f>
        <v>119356</v>
      </c>
      <c r="E28" s="317">
        <v>119356</v>
      </c>
      <c r="F28" s="317">
        <v>88827</v>
      </c>
      <c r="G28" s="317"/>
      <c r="H28" s="316">
        <f>I28+K28</f>
        <v>0</v>
      </c>
      <c r="I28" s="316"/>
      <c r="J28" s="316"/>
      <c r="K28" s="316"/>
      <c r="L28" s="10">
        <f>M28+O28</f>
        <v>119356</v>
      </c>
      <c r="M28" s="10">
        <f>E28+I28</f>
        <v>119356</v>
      </c>
      <c r="N28" s="10">
        <f>F28+J28</f>
        <v>88827</v>
      </c>
      <c r="O28" s="10">
        <f>G28+K28</f>
        <v>0</v>
      </c>
    </row>
    <row r="29" spans="1:17" ht="15" customHeight="1" x14ac:dyDescent="0.25">
      <c r="A29" s="7" t="s">
        <v>92</v>
      </c>
      <c r="B29" s="24" t="s">
        <v>51</v>
      </c>
      <c r="C29" s="22" t="s">
        <v>57</v>
      </c>
      <c r="D29" s="317">
        <f>E29+G29</f>
        <v>151694</v>
      </c>
      <c r="E29" s="317">
        <v>151694</v>
      </c>
      <c r="F29" s="317">
        <v>113328</v>
      </c>
      <c r="G29" s="317"/>
      <c r="H29" s="316">
        <f>I29+K29</f>
        <v>0</v>
      </c>
      <c r="I29" s="316"/>
      <c r="J29" s="316"/>
      <c r="K29" s="316"/>
      <c r="L29" s="10">
        <f>M29+O29</f>
        <v>151694</v>
      </c>
      <c r="M29" s="10">
        <f>E29+I29</f>
        <v>151694</v>
      </c>
      <c r="N29" s="10">
        <f>F29+J29</f>
        <v>113328</v>
      </c>
      <c r="O29" s="10">
        <f>G29+K29</f>
        <v>0</v>
      </c>
    </row>
    <row r="30" spans="1:17" ht="15" customHeight="1" x14ac:dyDescent="0.25">
      <c r="A30" s="7" t="s">
        <v>93</v>
      </c>
      <c r="B30" s="21" t="s">
        <v>47</v>
      </c>
      <c r="C30" s="22" t="s">
        <v>57</v>
      </c>
      <c r="D30" s="317">
        <f>E30+G30</f>
        <v>183415</v>
      </c>
      <c r="E30" s="317">
        <v>183415</v>
      </c>
      <c r="F30" s="317">
        <v>137154</v>
      </c>
      <c r="G30" s="317"/>
      <c r="H30" s="316">
        <f>I30+K30</f>
        <v>0</v>
      </c>
      <c r="I30" s="316"/>
      <c r="J30" s="316"/>
      <c r="K30" s="316"/>
      <c r="L30" s="10">
        <f>M30+O30</f>
        <v>183415</v>
      </c>
      <c r="M30" s="10">
        <f>E30+I30</f>
        <v>183415</v>
      </c>
      <c r="N30" s="10">
        <f>F30+J30</f>
        <v>137154</v>
      </c>
      <c r="O30" s="10">
        <f>G30+K30</f>
        <v>0</v>
      </c>
    </row>
    <row r="31" spans="1:17" ht="15" customHeight="1" x14ac:dyDescent="0.25">
      <c r="A31" s="7" t="s">
        <v>94</v>
      </c>
      <c r="B31" s="21" t="s">
        <v>50</v>
      </c>
      <c r="C31" s="22" t="s">
        <v>57</v>
      </c>
      <c r="D31" s="317">
        <f>E31+G31</f>
        <v>169025</v>
      </c>
      <c r="E31" s="317">
        <v>169025</v>
      </c>
      <c r="F31" s="317">
        <v>126345</v>
      </c>
      <c r="G31" s="317"/>
      <c r="H31" s="316">
        <f>I31+K31</f>
        <v>0</v>
      </c>
      <c r="I31" s="316"/>
      <c r="J31" s="316"/>
      <c r="K31" s="316"/>
      <c r="L31" s="10">
        <f>M31+O31</f>
        <v>169025</v>
      </c>
      <c r="M31" s="10">
        <f>E31+I31</f>
        <v>169025</v>
      </c>
      <c r="N31" s="10">
        <f>F31+J31</f>
        <v>126345</v>
      </c>
      <c r="O31" s="10">
        <f>G31+K31</f>
        <v>0</v>
      </c>
    </row>
    <row r="32" spans="1:17" ht="15" customHeight="1" x14ac:dyDescent="0.25">
      <c r="A32" s="7" t="s">
        <v>95</v>
      </c>
      <c r="B32" s="21" t="s">
        <v>182</v>
      </c>
      <c r="C32" s="22" t="s">
        <v>57</v>
      </c>
      <c r="D32" s="317">
        <f>E32+G32</f>
        <v>265147</v>
      </c>
      <c r="E32" s="317">
        <v>265147</v>
      </c>
      <c r="F32" s="317">
        <v>197374</v>
      </c>
      <c r="G32" s="317"/>
      <c r="H32" s="316">
        <f>I32+K32</f>
        <v>0</v>
      </c>
      <c r="I32" s="316"/>
      <c r="J32" s="316"/>
      <c r="K32" s="316"/>
      <c r="L32" s="10">
        <f>M32+O32</f>
        <v>265147</v>
      </c>
      <c r="M32" s="10">
        <f>E32+I32</f>
        <v>265147</v>
      </c>
      <c r="N32" s="10">
        <f>F32+J32</f>
        <v>197374</v>
      </c>
      <c r="O32" s="10">
        <f>G32+K32</f>
        <v>0</v>
      </c>
    </row>
    <row r="33" spans="1:15" ht="15" customHeight="1" x14ac:dyDescent="0.25">
      <c r="A33" s="7" t="s">
        <v>96</v>
      </c>
      <c r="B33" s="21" t="s">
        <v>49</v>
      </c>
      <c r="C33" s="22" t="s">
        <v>57</v>
      </c>
      <c r="D33" s="317">
        <f>E33+G33</f>
        <v>83109</v>
      </c>
      <c r="E33" s="317">
        <v>83109</v>
      </c>
      <c r="F33" s="317">
        <v>62309</v>
      </c>
      <c r="G33" s="317"/>
      <c r="H33" s="316">
        <f>I33+K33</f>
        <v>35560</v>
      </c>
      <c r="I33" s="316">
        <v>35560</v>
      </c>
      <c r="J33" s="316">
        <v>27652</v>
      </c>
      <c r="K33" s="316"/>
      <c r="L33" s="10">
        <f>M33+O33</f>
        <v>118669</v>
      </c>
      <c r="M33" s="10">
        <f>E33+I33</f>
        <v>118669</v>
      </c>
      <c r="N33" s="10">
        <f>F33+J33</f>
        <v>89961</v>
      </c>
      <c r="O33" s="10">
        <f>G33+K33</f>
        <v>0</v>
      </c>
    </row>
    <row r="34" spans="1:15" ht="15" customHeight="1" x14ac:dyDescent="0.25">
      <c r="A34" s="7" t="s">
        <v>97</v>
      </c>
      <c r="B34" s="21" t="s">
        <v>48</v>
      </c>
      <c r="C34" s="22" t="s">
        <v>57</v>
      </c>
      <c r="D34" s="317">
        <f>E34+G34</f>
        <v>117728</v>
      </c>
      <c r="E34" s="317">
        <v>117728</v>
      </c>
      <c r="F34" s="317">
        <v>88088</v>
      </c>
      <c r="G34" s="317"/>
      <c r="H34" s="316">
        <f>I34+K34</f>
        <v>0</v>
      </c>
      <c r="I34" s="316"/>
      <c r="J34" s="316"/>
      <c r="K34" s="316"/>
      <c r="L34" s="10">
        <f>M34+O34</f>
        <v>117728</v>
      </c>
      <c r="M34" s="10">
        <f>E34+I34</f>
        <v>117728</v>
      </c>
      <c r="N34" s="10">
        <f>F34+J34</f>
        <v>88088</v>
      </c>
      <c r="O34" s="10">
        <f>G34+K34</f>
        <v>0</v>
      </c>
    </row>
    <row r="35" spans="1:15" ht="15" customHeight="1" x14ac:dyDescent="0.25">
      <c r="A35" s="7" t="s">
        <v>98</v>
      </c>
      <c r="B35" s="24" t="s">
        <v>53</v>
      </c>
      <c r="C35" s="22" t="s">
        <v>57</v>
      </c>
      <c r="D35" s="317">
        <f>E35+G35</f>
        <v>221061</v>
      </c>
      <c r="E35" s="317">
        <v>221061</v>
      </c>
      <c r="F35" s="317">
        <v>164753</v>
      </c>
      <c r="G35" s="317"/>
      <c r="H35" s="316">
        <f>I35+K35</f>
        <v>0</v>
      </c>
      <c r="I35" s="316"/>
      <c r="J35" s="316"/>
      <c r="K35" s="316"/>
      <c r="L35" s="10">
        <f>M35+O35</f>
        <v>221061</v>
      </c>
      <c r="M35" s="10">
        <f>E35+I35</f>
        <v>221061</v>
      </c>
      <c r="N35" s="10">
        <f>F35+J35</f>
        <v>164753</v>
      </c>
      <c r="O35" s="10">
        <f>G35+K35</f>
        <v>0</v>
      </c>
    </row>
    <row r="36" spans="1:15" ht="15" customHeight="1" x14ac:dyDescent="0.25">
      <c r="A36" s="7" t="s">
        <v>99</v>
      </c>
      <c r="B36" s="21" t="s">
        <v>71</v>
      </c>
      <c r="C36" s="22" t="s">
        <v>57</v>
      </c>
      <c r="D36" s="317">
        <f>E36+G36</f>
        <v>71068</v>
      </c>
      <c r="E36" s="317">
        <v>71068</v>
      </c>
      <c r="F36" s="317">
        <v>52722</v>
      </c>
      <c r="G36" s="317"/>
      <c r="H36" s="316">
        <f>I36+K36</f>
        <v>0</v>
      </c>
      <c r="I36" s="316"/>
      <c r="J36" s="316"/>
      <c r="K36" s="316"/>
      <c r="L36" s="10">
        <f>M36+O36</f>
        <v>71068</v>
      </c>
      <c r="M36" s="10">
        <f>E36+I36</f>
        <v>71068</v>
      </c>
      <c r="N36" s="10">
        <f>F36+J36</f>
        <v>52722</v>
      </c>
      <c r="O36" s="10">
        <f>G36+K36</f>
        <v>0</v>
      </c>
    </row>
    <row r="37" spans="1:15" ht="15" customHeight="1" x14ac:dyDescent="0.25">
      <c r="A37" s="7" t="s">
        <v>100</v>
      </c>
      <c r="B37" s="21" t="s">
        <v>44</v>
      </c>
      <c r="C37" s="22" t="s">
        <v>57</v>
      </c>
      <c r="D37" s="317">
        <f>E37+G37</f>
        <v>170171</v>
      </c>
      <c r="E37" s="317">
        <v>170171</v>
      </c>
      <c r="F37" s="317">
        <v>124650</v>
      </c>
      <c r="G37" s="317"/>
      <c r="H37" s="316">
        <f>I37+K37</f>
        <v>0</v>
      </c>
      <c r="I37" s="316"/>
      <c r="J37" s="316"/>
      <c r="K37" s="316"/>
      <c r="L37" s="10">
        <f>M37+O37</f>
        <v>170171</v>
      </c>
      <c r="M37" s="10">
        <f>E37+I37</f>
        <v>170171</v>
      </c>
      <c r="N37" s="10">
        <f>F37+J37</f>
        <v>124650</v>
      </c>
      <c r="O37" s="10">
        <f>G37+K37</f>
        <v>0</v>
      </c>
    </row>
    <row r="38" spans="1:15" ht="15" customHeight="1" x14ac:dyDescent="0.25">
      <c r="A38" s="7" t="s">
        <v>101</v>
      </c>
      <c r="B38" s="24" t="s">
        <v>43</v>
      </c>
      <c r="C38" s="22" t="s">
        <v>57</v>
      </c>
      <c r="D38" s="317">
        <f>E38+G38</f>
        <v>85106</v>
      </c>
      <c r="E38" s="317">
        <v>85106</v>
      </c>
      <c r="F38" s="317">
        <v>62731</v>
      </c>
      <c r="G38" s="317"/>
      <c r="H38" s="316">
        <f>I38+K38</f>
        <v>0</v>
      </c>
      <c r="I38" s="316"/>
      <c r="J38" s="316"/>
      <c r="K38" s="316"/>
      <c r="L38" s="10">
        <f>M38+O38</f>
        <v>85106</v>
      </c>
      <c r="M38" s="10">
        <f>E38+I38</f>
        <v>85106</v>
      </c>
      <c r="N38" s="10">
        <f>F38+J38</f>
        <v>62731</v>
      </c>
      <c r="O38" s="10">
        <f>G38+K38</f>
        <v>0</v>
      </c>
    </row>
    <row r="39" spans="1:15" ht="15" customHeight="1" x14ac:dyDescent="0.25">
      <c r="A39" s="7" t="s">
        <v>102</v>
      </c>
      <c r="B39" s="21" t="s">
        <v>177</v>
      </c>
      <c r="C39" s="22" t="s">
        <v>57</v>
      </c>
      <c r="D39" s="317">
        <f>E39+G39</f>
        <v>76373</v>
      </c>
      <c r="E39" s="317">
        <v>76373</v>
      </c>
      <c r="F39" s="317">
        <v>56866</v>
      </c>
      <c r="G39" s="317"/>
      <c r="H39" s="316">
        <f>I39+K39</f>
        <v>0</v>
      </c>
      <c r="I39" s="316"/>
      <c r="J39" s="316"/>
      <c r="K39" s="316"/>
      <c r="L39" s="10">
        <f>M39+O39</f>
        <v>76373</v>
      </c>
      <c r="M39" s="10">
        <f>E39+I39</f>
        <v>76373</v>
      </c>
      <c r="N39" s="10">
        <f>F39+J39</f>
        <v>56866</v>
      </c>
      <c r="O39" s="10">
        <f>G39+K39</f>
        <v>0</v>
      </c>
    </row>
    <row r="40" spans="1:15" ht="15" customHeight="1" x14ac:dyDescent="0.25">
      <c r="A40" s="7" t="s">
        <v>103</v>
      </c>
      <c r="B40" s="21" t="s">
        <v>168</v>
      </c>
      <c r="C40" s="22" t="s">
        <v>57</v>
      </c>
      <c r="D40" s="317">
        <f>E40+G40</f>
        <v>160642</v>
      </c>
      <c r="E40" s="317">
        <v>160642</v>
      </c>
      <c r="F40" s="317">
        <v>117173</v>
      </c>
      <c r="G40" s="317"/>
      <c r="H40" s="316">
        <f>I40+K40</f>
        <v>0</v>
      </c>
      <c r="I40" s="316"/>
      <c r="J40" s="316"/>
      <c r="K40" s="316"/>
      <c r="L40" s="10">
        <f>M40+O40</f>
        <v>160642</v>
      </c>
      <c r="M40" s="10">
        <f>E40+I40</f>
        <v>160642</v>
      </c>
      <c r="N40" s="10">
        <f>F40+J40</f>
        <v>117173</v>
      </c>
      <c r="O40" s="10">
        <f>G40+K40</f>
        <v>0</v>
      </c>
    </row>
    <row r="41" spans="1:15" ht="15" customHeight="1" x14ac:dyDescent="0.25">
      <c r="A41" s="7" t="s">
        <v>104</v>
      </c>
      <c r="B41" s="21" t="s">
        <v>36</v>
      </c>
      <c r="C41" s="22" t="s">
        <v>57</v>
      </c>
      <c r="D41" s="317">
        <f>E41+G41</f>
        <v>87332</v>
      </c>
      <c r="E41" s="317">
        <v>87332</v>
      </c>
      <c r="F41" s="317">
        <v>63706</v>
      </c>
      <c r="G41" s="317"/>
      <c r="H41" s="316">
        <f>I41+K41</f>
        <v>0</v>
      </c>
      <c r="I41" s="316"/>
      <c r="J41" s="316"/>
      <c r="K41" s="316"/>
      <c r="L41" s="10">
        <f>M41+O41</f>
        <v>87332</v>
      </c>
      <c r="M41" s="10">
        <f>E41+I41</f>
        <v>87332</v>
      </c>
      <c r="N41" s="10">
        <f>F41+J41</f>
        <v>63706</v>
      </c>
      <c r="O41" s="10">
        <f>G41+K41</f>
        <v>0</v>
      </c>
    </row>
    <row r="42" spans="1:15" ht="15" customHeight="1" x14ac:dyDescent="0.25">
      <c r="A42" s="7" t="s">
        <v>105</v>
      </c>
      <c r="B42" s="21" t="s">
        <v>38</v>
      </c>
      <c r="C42" s="22" t="s">
        <v>57</v>
      </c>
      <c r="D42" s="317">
        <f>E42+G42</f>
        <v>89708</v>
      </c>
      <c r="E42" s="317">
        <v>89708</v>
      </c>
      <c r="F42" s="317">
        <v>65419</v>
      </c>
      <c r="G42" s="317"/>
      <c r="H42" s="316">
        <f>I42+K42</f>
        <v>0</v>
      </c>
      <c r="I42" s="316"/>
      <c r="J42" s="316"/>
      <c r="K42" s="316"/>
      <c r="L42" s="10">
        <f>M42+O42</f>
        <v>89708</v>
      </c>
      <c r="M42" s="10">
        <f>E42+I42</f>
        <v>89708</v>
      </c>
      <c r="N42" s="10">
        <f>F42+J42</f>
        <v>65419</v>
      </c>
      <c r="O42" s="10">
        <f>G42+K42</f>
        <v>0</v>
      </c>
    </row>
    <row r="43" spans="1:15" ht="15" customHeight="1" x14ac:dyDescent="0.25">
      <c r="A43" s="7" t="s">
        <v>106</v>
      </c>
      <c r="B43" s="21" t="s">
        <v>40</v>
      </c>
      <c r="C43" s="22" t="s">
        <v>57</v>
      </c>
      <c r="D43" s="317">
        <f>E43+G43</f>
        <v>182714</v>
      </c>
      <c r="E43" s="317">
        <v>182714</v>
      </c>
      <c r="F43" s="317">
        <v>133230</v>
      </c>
      <c r="G43" s="317"/>
      <c r="H43" s="316">
        <f>I43+K43</f>
        <v>0</v>
      </c>
      <c r="I43" s="316"/>
      <c r="J43" s="316"/>
      <c r="K43" s="316"/>
      <c r="L43" s="10">
        <f>M43+O43</f>
        <v>182714</v>
      </c>
      <c r="M43" s="10">
        <f>E43+I43</f>
        <v>182714</v>
      </c>
      <c r="N43" s="10">
        <f>F43+J43</f>
        <v>133230</v>
      </c>
      <c r="O43" s="10">
        <f>G43+K43</f>
        <v>0</v>
      </c>
    </row>
    <row r="44" spans="1:15" ht="15" customHeight="1" x14ac:dyDescent="0.25">
      <c r="A44" s="7" t="s">
        <v>107</v>
      </c>
      <c r="B44" s="21" t="s">
        <v>39</v>
      </c>
      <c r="C44" s="22" t="s">
        <v>57</v>
      </c>
      <c r="D44" s="317">
        <f>E44+G44</f>
        <v>93424</v>
      </c>
      <c r="E44" s="317">
        <v>93424</v>
      </c>
      <c r="F44" s="317">
        <v>68338</v>
      </c>
      <c r="G44" s="317"/>
      <c r="H44" s="316">
        <f>I44+K44</f>
        <v>0</v>
      </c>
      <c r="I44" s="316"/>
      <c r="J44" s="316"/>
      <c r="K44" s="316"/>
      <c r="L44" s="10">
        <f>M44+O44</f>
        <v>93424</v>
      </c>
      <c r="M44" s="10">
        <f>E44+I44</f>
        <v>93424</v>
      </c>
      <c r="N44" s="10">
        <f>F44+J44</f>
        <v>68338</v>
      </c>
      <c r="O44" s="10">
        <f>G44+K44</f>
        <v>0</v>
      </c>
    </row>
    <row r="45" spans="1:15" ht="15" customHeight="1" x14ac:dyDescent="0.25">
      <c r="A45" s="7" t="s">
        <v>108</v>
      </c>
      <c r="B45" s="18" t="s">
        <v>37</v>
      </c>
      <c r="C45" s="9" t="s">
        <v>57</v>
      </c>
      <c r="D45" s="317">
        <f>E45+G45</f>
        <v>147696</v>
      </c>
      <c r="E45" s="317">
        <v>147696</v>
      </c>
      <c r="F45" s="317">
        <v>107728</v>
      </c>
      <c r="G45" s="317"/>
      <c r="H45" s="316">
        <f>I45+K45</f>
        <v>0</v>
      </c>
      <c r="I45" s="316"/>
      <c r="J45" s="316"/>
      <c r="K45" s="316"/>
      <c r="L45" s="10">
        <f>M45+O45</f>
        <v>147696</v>
      </c>
      <c r="M45" s="10">
        <f>E45+I45</f>
        <v>147696</v>
      </c>
      <c r="N45" s="10">
        <f>F45+J45</f>
        <v>107728</v>
      </c>
      <c r="O45" s="10">
        <f>G45+K45</f>
        <v>0</v>
      </c>
    </row>
    <row r="46" spans="1:15" ht="15" customHeight="1" x14ac:dyDescent="0.25">
      <c r="A46" s="7" t="s">
        <v>109</v>
      </c>
      <c r="B46" s="25" t="s">
        <v>41</v>
      </c>
      <c r="C46" s="9" t="s">
        <v>57</v>
      </c>
      <c r="D46" s="317">
        <f>E46+G46</f>
        <v>29635</v>
      </c>
      <c r="E46" s="317">
        <v>29635</v>
      </c>
      <c r="F46" s="317">
        <v>21898</v>
      </c>
      <c r="G46" s="317"/>
      <c r="H46" s="316">
        <f>I46+K46</f>
        <v>0</v>
      </c>
      <c r="I46" s="316"/>
      <c r="J46" s="316"/>
      <c r="K46" s="316"/>
      <c r="L46" s="10">
        <f>M46+O46</f>
        <v>29635</v>
      </c>
      <c r="M46" s="10">
        <f>E46+I46</f>
        <v>29635</v>
      </c>
      <c r="N46" s="10">
        <f>F46+J46</f>
        <v>21898</v>
      </c>
      <c r="O46" s="10">
        <f>G46+K46</f>
        <v>0</v>
      </c>
    </row>
    <row r="47" spans="1:15" ht="15" customHeight="1" x14ac:dyDescent="0.25">
      <c r="A47" s="7" t="s">
        <v>110</v>
      </c>
      <c r="B47" s="25" t="s">
        <v>42</v>
      </c>
      <c r="C47" s="9" t="s">
        <v>57</v>
      </c>
      <c r="D47" s="317">
        <f>E47+G47</f>
        <v>44013</v>
      </c>
      <c r="E47" s="317">
        <v>44013</v>
      </c>
      <c r="F47" s="317">
        <v>32194</v>
      </c>
      <c r="G47" s="317"/>
      <c r="H47" s="316">
        <f>I47+K47</f>
        <v>0</v>
      </c>
      <c r="I47" s="316"/>
      <c r="J47" s="316"/>
      <c r="K47" s="316"/>
      <c r="L47" s="10">
        <f>M47+O47</f>
        <v>44013</v>
      </c>
      <c r="M47" s="10">
        <f>E47+I47</f>
        <v>44013</v>
      </c>
      <c r="N47" s="10">
        <f>F47+J47</f>
        <v>32194</v>
      </c>
      <c r="O47" s="10">
        <f>G47+K47</f>
        <v>0</v>
      </c>
    </row>
    <row r="48" spans="1:15" ht="15" customHeight="1" x14ac:dyDescent="0.25">
      <c r="A48" s="7" t="s">
        <v>111</v>
      </c>
      <c r="B48" s="18" t="s">
        <v>55</v>
      </c>
      <c r="C48" s="9" t="s">
        <v>57</v>
      </c>
      <c r="D48" s="317">
        <f>E48+G48</f>
        <v>732</v>
      </c>
      <c r="E48" s="317">
        <v>732</v>
      </c>
      <c r="F48" s="317">
        <v>559</v>
      </c>
      <c r="G48" s="317"/>
      <c r="H48" s="316">
        <f>I48+K48</f>
        <v>0</v>
      </c>
      <c r="I48" s="316"/>
      <c r="J48" s="316"/>
      <c r="K48" s="316"/>
      <c r="L48" s="10">
        <f>M48+O48</f>
        <v>732</v>
      </c>
      <c r="M48" s="10">
        <f>E48+I48</f>
        <v>732</v>
      </c>
      <c r="N48" s="10">
        <f>F48+J48</f>
        <v>559</v>
      </c>
      <c r="O48" s="10">
        <f>G48+K48</f>
        <v>0</v>
      </c>
    </row>
    <row r="49" spans="1:15" ht="15" customHeight="1" x14ac:dyDescent="0.25">
      <c r="A49" s="7" t="s">
        <v>112</v>
      </c>
      <c r="B49" s="18" t="s">
        <v>54</v>
      </c>
      <c r="C49" s="9" t="s">
        <v>57</v>
      </c>
      <c r="D49" s="317">
        <f>E49+G49</f>
        <v>7188</v>
      </c>
      <c r="E49" s="317">
        <v>7188</v>
      </c>
      <c r="F49" s="317">
        <v>5488</v>
      </c>
      <c r="G49" s="317"/>
      <c r="H49" s="316">
        <f>I49+K49</f>
        <v>0</v>
      </c>
      <c r="I49" s="316"/>
      <c r="J49" s="316"/>
      <c r="K49" s="316"/>
      <c r="L49" s="10">
        <f>M49+O49</f>
        <v>7188</v>
      </c>
      <c r="M49" s="10">
        <f>E49+I49</f>
        <v>7188</v>
      </c>
      <c r="N49" s="10">
        <f>F49+J49</f>
        <v>5488</v>
      </c>
      <c r="O49" s="10">
        <f>G49+K49</f>
        <v>0</v>
      </c>
    </row>
    <row r="50" spans="1:15" ht="15" customHeight="1" x14ac:dyDescent="0.25">
      <c r="A50" s="7" t="s">
        <v>113</v>
      </c>
      <c r="B50" s="18" t="s">
        <v>73</v>
      </c>
      <c r="C50" s="9" t="s">
        <v>57</v>
      </c>
      <c r="D50" s="317">
        <f>E50+G50</f>
        <v>1572</v>
      </c>
      <c r="E50" s="317">
        <v>1572</v>
      </c>
      <c r="F50" s="317">
        <v>1200</v>
      </c>
      <c r="G50" s="317"/>
      <c r="H50" s="316">
        <f>I50+K50</f>
        <v>0</v>
      </c>
      <c r="I50" s="316"/>
      <c r="J50" s="316"/>
      <c r="K50" s="316"/>
      <c r="L50" s="10">
        <f>M50+O50</f>
        <v>1572</v>
      </c>
      <c r="M50" s="10">
        <f>E50+I50</f>
        <v>1572</v>
      </c>
      <c r="N50" s="10">
        <f>F50+J50</f>
        <v>1200</v>
      </c>
      <c r="O50" s="10">
        <f>G50+K50</f>
        <v>0</v>
      </c>
    </row>
    <row r="51" spans="1:15" ht="15" customHeight="1" x14ac:dyDescent="0.25">
      <c r="A51" s="7" t="s">
        <v>114</v>
      </c>
      <c r="B51" s="18" t="s">
        <v>56</v>
      </c>
      <c r="C51" s="9" t="s">
        <v>57</v>
      </c>
      <c r="D51" s="317">
        <f>E51+G51</f>
        <v>59995</v>
      </c>
      <c r="E51" s="317">
        <v>59995</v>
      </c>
      <c r="F51" s="317">
        <v>45805</v>
      </c>
      <c r="G51" s="317"/>
      <c r="H51" s="316">
        <f>I51+K51</f>
        <v>0</v>
      </c>
      <c r="I51" s="316"/>
      <c r="J51" s="316"/>
      <c r="K51" s="316"/>
      <c r="L51" s="10">
        <f>M51+O51</f>
        <v>59995</v>
      </c>
      <c r="M51" s="10">
        <f>E51+I51</f>
        <v>59995</v>
      </c>
      <c r="N51" s="10">
        <f>F51+J51</f>
        <v>45805</v>
      </c>
      <c r="O51" s="10">
        <f>G51+K51</f>
        <v>0</v>
      </c>
    </row>
    <row r="52" spans="1:15" ht="15" customHeight="1" x14ac:dyDescent="0.25">
      <c r="A52" s="7" t="s">
        <v>115</v>
      </c>
      <c r="B52" s="18" t="s">
        <v>185</v>
      </c>
      <c r="C52" s="9" t="s">
        <v>57</v>
      </c>
      <c r="D52" s="317">
        <f>E52+G52</f>
        <v>245952</v>
      </c>
      <c r="E52" s="317">
        <v>245952</v>
      </c>
      <c r="F52" s="317">
        <v>184798</v>
      </c>
      <c r="G52" s="317"/>
      <c r="H52" s="316">
        <f>I52+K52</f>
        <v>0</v>
      </c>
      <c r="I52" s="316"/>
      <c r="J52" s="316"/>
      <c r="K52" s="316"/>
      <c r="L52" s="10">
        <f>M52+O52</f>
        <v>245952</v>
      </c>
      <c r="M52" s="10">
        <f>E52+I52</f>
        <v>245952</v>
      </c>
      <c r="N52" s="10">
        <f>F52+J52</f>
        <v>184798</v>
      </c>
      <c r="O52" s="10">
        <f>G52+K52</f>
        <v>0</v>
      </c>
    </row>
    <row r="53" spans="1:15" s="26" customFormat="1" ht="15" customHeight="1" x14ac:dyDescent="0.25">
      <c r="A53" s="7" t="s">
        <v>116</v>
      </c>
      <c r="B53" s="18" t="s">
        <v>186</v>
      </c>
      <c r="C53" s="9" t="s">
        <v>57</v>
      </c>
      <c r="D53" s="317">
        <f>E53+G53</f>
        <v>165476</v>
      </c>
      <c r="E53" s="317">
        <v>165476</v>
      </c>
      <c r="F53" s="317">
        <v>124248</v>
      </c>
      <c r="G53" s="317"/>
      <c r="H53" s="316">
        <f>I53+K53</f>
        <v>0</v>
      </c>
      <c r="I53" s="316"/>
      <c r="J53" s="316"/>
      <c r="K53" s="316"/>
      <c r="L53" s="10">
        <f>M53+O53</f>
        <v>165476</v>
      </c>
      <c r="M53" s="10">
        <f>E53+I53</f>
        <v>165476</v>
      </c>
      <c r="N53" s="10">
        <f>F53+J53</f>
        <v>124248</v>
      </c>
      <c r="O53" s="10">
        <f>G53+K53</f>
        <v>0</v>
      </c>
    </row>
    <row r="54" spans="1:15" s="26" customFormat="1" ht="15" customHeight="1" x14ac:dyDescent="0.25">
      <c r="A54" s="7" t="s">
        <v>117</v>
      </c>
      <c r="B54" s="18" t="s">
        <v>72</v>
      </c>
      <c r="C54" s="9" t="s">
        <v>32</v>
      </c>
      <c r="D54" s="317">
        <f>E54+G54</f>
        <v>7812</v>
      </c>
      <c r="E54" s="317">
        <v>7812</v>
      </c>
      <c r="F54" s="317">
        <v>5964</v>
      </c>
      <c r="G54" s="317"/>
      <c r="H54" s="316">
        <f>I54+K54</f>
        <v>0</v>
      </c>
      <c r="I54" s="316"/>
      <c r="J54" s="316"/>
      <c r="K54" s="316"/>
      <c r="L54" s="10">
        <f>M54+O54</f>
        <v>7812</v>
      </c>
      <c r="M54" s="10">
        <f>E54+I54</f>
        <v>7812</v>
      </c>
      <c r="N54" s="10">
        <f>F54+J54</f>
        <v>5964</v>
      </c>
      <c r="O54" s="10">
        <f>G54+K54</f>
        <v>0</v>
      </c>
    </row>
    <row r="55" spans="1:15" ht="15.95" customHeight="1" x14ac:dyDescent="0.25">
      <c r="A55" s="15" t="s">
        <v>170</v>
      </c>
      <c r="B55" s="19" t="s">
        <v>191</v>
      </c>
      <c r="C55" s="17"/>
      <c r="D55" s="315">
        <f>D14+SUM(D17:D54)</f>
        <v>8854647</v>
      </c>
      <c r="E55" s="315">
        <f>E14+SUM(E17:E54)</f>
        <v>8854647</v>
      </c>
      <c r="F55" s="315">
        <f>F14+SUM(F17:F54)</f>
        <v>6563775</v>
      </c>
      <c r="G55" s="315">
        <f>G14+SUM(G17:G54)</f>
        <v>0</v>
      </c>
      <c r="H55" s="314">
        <f>H14+SUM(H17:H54)</f>
        <v>0</v>
      </c>
      <c r="I55" s="314">
        <f>I14+SUM(I17:I54)</f>
        <v>0</v>
      </c>
      <c r="J55" s="314">
        <f>J14+SUM(J17:J54)</f>
        <v>504</v>
      </c>
      <c r="K55" s="314">
        <f>K14+SUM(K17:K54)</f>
        <v>0</v>
      </c>
      <c r="L55" s="1">
        <f>L14+SUM(L17:L54)</f>
        <v>8854647</v>
      </c>
      <c r="M55" s="1">
        <f>M14+SUM(M17:M54)</f>
        <v>8854647</v>
      </c>
      <c r="N55" s="1">
        <f>N14+SUM(N17:N54)</f>
        <v>6564279</v>
      </c>
      <c r="O55" s="1">
        <f>O14+SUM(O17:O54)</f>
        <v>0</v>
      </c>
    </row>
    <row r="56" spans="1:15" ht="15" customHeight="1" x14ac:dyDescent="0.25">
      <c r="A56" s="40"/>
      <c r="B56" s="310"/>
      <c r="C56" s="422"/>
      <c r="D56" s="310"/>
      <c r="E56" s="310"/>
      <c r="F56" s="43"/>
      <c r="G56" s="43"/>
      <c r="H56" s="43"/>
      <c r="I56" s="43"/>
      <c r="J56" s="43"/>
      <c r="K56" s="43"/>
      <c r="L56" s="43"/>
      <c r="M56" s="43"/>
      <c r="N56" s="43"/>
    </row>
    <row r="57" spans="1:15" x14ac:dyDescent="0.25">
      <c r="A57" s="40"/>
      <c r="B57" s="14"/>
      <c r="C57" s="45"/>
      <c r="D57" s="14"/>
      <c r="E57" s="14"/>
      <c r="F57" s="44"/>
      <c r="G57" s="14"/>
      <c r="H57" s="14"/>
      <c r="I57" s="14"/>
      <c r="J57" s="14"/>
      <c r="K57" s="14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C169" s="47"/>
    </row>
    <row r="170" spans="1:14" x14ac:dyDescent="0.25">
      <c r="C170" s="47"/>
    </row>
    <row r="171" spans="1:14" x14ac:dyDescent="0.25">
      <c r="C171" s="47"/>
    </row>
    <row r="172" spans="1:14" x14ac:dyDescent="0.25">
      <c r="C172" s="47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23">
    <mergeCell ref="E10:G10"/>
    <mergeCell ref="E11:F11"/>
    <mergeCell ref="G11:G12"/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C10:C12"/>
    <mergeCell ref="M10:O10"/>
    <mergeCell ref="I11:J11"/>
    <mergeCell ref="D10:D12"/>
    <mergeCell ref="B6:O6"/>
    <mergeCell ref="B1:O1"/>
    <mergeCell ref="B2:O2"/>
    <mergeCell ref="B3:O3"/>
    <mergeCell ref="B4:O4"/>
    <mergeCell ref="B5:O5"/>
  </mergeCells>
  <pageMargins left="1.1811023622047245" right="0.39370078740157483" top="0.39370078740157483" bottom="0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8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27" t="s">
        <v>422</v>
      </c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</row>
    <row r="2" spans="1:15" x14ac:dyDescent="0.25">
      <c r="B2" s="427" t="s">
        <v>421</v>
      </c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</row>
    <row r="3" spans="1:15" x14ac:dyDescent="0.25">
      <c r="B3" s="427" t="s">
        <v>420</v>
      </c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  <c r="N3" s="427"/>
      <c r="O3" s="427"/>
    </row>
    <row r="4" spans="1:15" x14ac:dyDescent="0.25">
      <c r="B4" s="427" t="s">
        <v>437</v>
      </c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</row>
    <row r="5" spans="1:15" ht="15" customHeight="1" x14ac:dyDescent="0.25">
      <c r="B5" s="468" t="s">
        <v>418</v>
      </c>
      <c r="C5" s="468"/>
      <c r="D5" s="468"/>
      <c r="E5" s="468"/>
      <c r="F5" s="468"/>
      <c r="G5" s="468"/>
      <c r="H5" s="468"/>
      <c r="I5" s="468"/>
      <c r="J5" s="468"/>
      <c r="K5" s="468"/>
      <c r="L5" s="468"/>
      <c r="M5" s="468"/>
      <c r="N5" s="468"/>
      <c r="O5" s="468"/>
    </row>
    <row r="6" spans="1:15" x14ac:dyDescent="0.25">
      <c r="B6" s="468" t="s">
        <v>424</v>
      </c>
      <c r="C6" s="468"/>
      <c r="D6" s="468"/>
      <c r="E6" s="468"/>
      <c r="F6" s="468"/>
      <c r="G6" s="468"/>
      <c r="H6" s="468"/>
      <c r="I6" s="468"/>
      <c r="J6" s="468"/>
      <c r="K6" s="468"/>
      <c r="L6" s="468"/>
      <c r="M6" s="468"/>
      <c r="N6" s="468"/>
      <c r="O6" s="468"/>
    </row>
    <row r="7" spans="1:15" ht="15" customHeight="1" x14ac:dyDescent="0.25">
      <c r="B7" s="468" t="s">
        <v>443</v>
      </c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</row>
    <row r="8" spans="1:15" x14ac:dyDescent="0.25">
      <c r="B8" s="468" t="s">
        <v>445</v>
      </c>
      <c r="C8" s="468"/>
      <c r="D8" s="468"/>
      <c r="E8" s="468"/>
      <c r="F8" s="468"/>
      <c r="G8" s="468"/>
      <c r="H8" s="468"/>
      <c r="I8" s="468"/>
      <c r="J8" s="468"/>
      <c r="K8" s="468"/>
      <c r="L8" s="468"/>
      <c r="M8" s="468"/>
      <c r="N8" s="468"/>
      <c r="O8" s="468"/>
    </row>
    <row r="9" spans="1:15" x14ac:dyDescent="0.25">
      <c r="B9" s="468" t="s">
        <v>464</v>
      </c>
      <c r="C9" s="468"/>
      <c r="D9" s="468"/>
      <c r="E9" s="468"/>
      <c r="F9" s="468"/>
      <c r="G9" s="468"/>
      <c r="H9" s="468"/>
      <c r="I9" s="468"/>
      <c r="J9" s="468"/>
      <c r="K9" s="468"/>
      <c r="L9" s="468"/>
      <c r="M9" s="468"/>
      <c r="N9" s="468"/>
      <c r="O9" s="468"/>
    </row>
    <row r="10" spans="1:15" x14ac:dyDescent="0.25">
      <c r="B10" s="468" t="s">
        <v>485</v>
      </c>
      <c r="C10" s="468"/>
      <c r="D10" s="468"/>
      <c r="E10" s="468"/>
      <c r="F10" s="468"/>
      <c r="G10" s="468"/>
      <c r="H10" s="468"/>
      <c r="I10" s="468"/>
      <c r="J10" s="468"/>
      <c r="K10" s="468"/>
      <c r="L10" s="468"/>
      <c r="M10" s="468"/>
      <c r="N10" s="468"/>
      <c r="O10" s="468"/>
    </row>
    <row r="11" spans="1:15" x14ac:dyDescent="0.25">
      <c r="E11" s="3"/>
      <c r="F11" s="3"/>
      <c r="G11" s="3"/>
      <c r="H11" s="3"/>
      <c r="I11" s="3"/>
      <c r="J11" s="3"/>
      <c r="L11" s="3"/>
      <c r="M11" s="3"/>
      <c r="N11" s="3"/>
    </row>
    <row r="12" spans="1:15" ht="15" customHeight="1" x14ac:dyDescent="0.25">
      <c r="A12" s="220" t="s">
        <v>217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</row>
    <row r="13" spans="1:15" ht="17.25" customHeight="1" x14ac:dyDescent="0.25">
      <c r="A13" s="424"/>
      <c r="B13" s="424"/>
      <c r="C13" s="424"/>
      <c r="D13" s="424"/>
      <c r="E13" s="424"/>
      <c r="F13" s="424"/>
      <c r="G13" s="424"/>
      <c r="H13" s="467"/>
      <c r="I13" s="467"/>
      <c r="J13" s="467"/>
      <c r="K13" s="467"/>
      <c r="L13" s="424"/>
      <c r="M13" s="424"/>
      <c r="N13" s="424"/>
    </row>
    <row r="14" spans="1:15" x14ac:dyDescent="0.25">
      <c r="A14" s="252" t="s">
        <v>5</v>
      </c>
      <c r="B14" s="255" t="s">
        <v>480</v>
      </c>
      <c r="C14" s="255" t="s">
        <v>60</v>
      </c>
      <c r="D14" s="340" t="s">
        <v>468</v>
      </c>
      <c r="E14" s="349" t="s">
        <v>219</v>
      </c>
      <c r="F14" s="349"/>
      <c r="G14" s="349"/>
      <c r="H14" s="336" t="s">
        <v>470</v>
      </c>
      <c r="I14" s="348" t="s">
        <v>219</v>
      </c>
      <c r="J14" s="348"/>
      <c r="K14" s="348"/>
      <c r="L14" s="223" t="s">
        <v>0</v>
      </c>
      <c r="M14" s="223" t="s">
        <v>219</v>
      </c>
      <c r="N14" s="223"/>
      <c r="O14" s="223"/>
    </row>
    <row r="15" spans="1:15" x14ac:dyDescent="0.25">
      <c r="A15" s="253"/>
      <c r="B15" s="256"/>
      <c r="C15" s="256"/>
      <c r="D15" s="332"/>
      <c r="E15" s="349" t="s">
        <v>1</v>
      </c>
      <c r="F15" s="349"/>
      <c r="G15" s="326" t="s">
        <v>2</v>
      </c>
      <c r="H15" s="330"/>
      <c r="I15" s="348" t="s">
        <v>1</v>
      </c>
      <c r="J15" s="348"/>
      <c r="K15" s="323" t="s">
        <v>2</v>
      </c>
      <c r="L15" s="223"/>
      <c r="M15" s="223" t="s">
        <v>1</v>
      </c>
      <c r="N15" s="223"/>
      <c r="O15" s="222" t="s">
        <v>2</v>
      </c>
    </row>
    <row r="16" spans="1:15" ht="27.75" customHeight="1" x14ac:dyDescent="0.25">
      <c r="A16" s="254"/>
      <c r="B16" s="257"/>
      <c r="C16" s="257"/>
      <c r="D16" s="328"/>
      <c r="E16" s="466" t="s">
        <v>3</v>
      </c>
      <c r="F16" s="346" t="s">
        <v>4</v>
      </c>
      <c r="G16" s="326"/>
      <c r="H16" s="325"/>
      <c r="I16" s="345" t="s">
        <v>3</v>
      </c>
      <c r="J16" s="344" t="s">
        <v>4</v>
      </c>
      <c r="K16" s="323"/>
      <c r="L16" s="223"/>
      <c r="M16" s="203" t="s">
        <v>3</v>
      </c>
      <c r="N16" s="202" t="s">
        <v>4</v>
      </c>
      <c r="O16" s="222"/>
    </row>
    <row r="17" spans="1:18" x14ac:dyDescent="0.25">
      <c r="A17" s="7" t="s">
        <v>79</v>
      </c>
      <c r="B17" s="261" t="s">
        <v>66</v>
      </c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</row>
    <row r="18" spans="1:18" x14ac:dyDescent="0.25">
      <c r="A18" s="7" t="s">
        <v>203</v>
      </c>
      <c r="B18" s="21" t="s">
        <v>20</v>
      </c>
      <c r="C18" s="465"/>
      <c r="D18" s="409">
        <f>E18+G18</f>
        <v>2231343</v>
      </c>
      <c r="E18" s="461">
        <f>E19+E20</f>
        <v>1031648</v>
      </c>
      <c r="F18" s="461">
        <f>F19+F20</f>
        <v>0</v>
      </c>
      <c r="G18" s="461">
        <f>G19+G20</f>
        <v>1199695</v>
      </c>
      <c r="H18" s="460">
        <f>H19+H20</f>
        <v>0</v>
      </c>
      <c r="I18" s="460">
        <f>I19+I20</f>
        <v>0</v>
      </c>
      <c r="J18" s="460">
        <f>J19+J20</f>
        <v>0</v>
      </c>
      <c r="K18" s="460">
        <f>K19+K20</f>
        <v>0</v>
      </c>
      <c r="L18" s="182">
        <f>M18+O18</f>
        <v>2231343</v>
      </c>
      <c r="M18" s="182">
        <f>E18+I18</f>
        <v>1031648</v>
      </c>
      <c r="N18" s="182">
        <f>F18+J18</f>
        <v>0</v>
      </c>
      <c r="O18" s="182">
        <f>G18+K18</f>
        <v>1199695</v>
      </c>
    </row>
    <row r="19" spans="1:18" x14ac:dyDescent="0.25">
      <c r="A19" s="13"/>
      <c r="B19" s="464" t="s">
        <v>460</v>
      </c>
      <c r="C19" s="463" t="s">
        <v>25</v>
      </c>
      <c r="D19" s="409">
        <f>E19+G19</f>
        <v>2040343</v>
      </c>
      <c r="E19" s="461">
        <v>840648</v>
      </c>
      <c r="F19" s="461"/>
      <c r="G19" s="461">
        <v>1199695</v>
      </c>
      <c r="H19" s="460">
        <f>I19+K19</f>
        <v>0</v>
      </c>
      <c r="I19" s="460"/>
      <c r="J19" s="460"/>
      <c r="K19" s="460"/>
      <c r="L19" s="182">
        <f>M19+O19</f>
        <v>2040343</v>
      </c>
      <c r="M19" s="182">
        <f>E19+I19</f>
        <v>840648</v>
      </c>
      <c r="N19" s="182">
        <f>F19+J19</f>
        <v>0</v>
      </c>
      <c r="O19" s="182">
        <f>G19+K19</f>
        <v>1199695</v>
      </c>
    </row>
    <row r="20" spans="1:18" s="26" customFormat="1" ht="23.25" customHeight="1" x14ac:dyDescent="0.25">
      <c r="A20" s="94"/>
      <c r="B20" s="462"/>
      <c r="C20" s="86" t="s">
        <v>33</v>
      </c>
      <c r="D20" s="409">
        <f>E20+G20</f>
        <v>191000</v>
      </c>
      <c r="E20" s="461">
        <v>191000</v>
      </c>
      <c r="F20" s="461"/>
      <c r="G20" s="461"/>
      <c r="H20" s="460">
        <f>I20+K20</f>
        <v>0</v>
      </c>
      <c r="I20" s="460"/>
      <c r="J20" s="460"/>
      <c r="K20" s="460"/>
      <c r="L20" s="182">
        <f>M20+O20</f>
        <v>191000</v>
      </c>
      <c r="M20" s="182">
        <f>E20+I20</f>
        <v>191000</v>
      </c>
      <c r="N20" s="182">
        <f>F20+J20</f>
        <v>0</v>
      </c>
      <c r="O20" s="182">
        <f>G20+K20</f>
        <v>0</v>
      </c>
      <c r="Q20" s="387" t="s">
        <v>435</v>
      </c>
      <c r="R20" s="174"/>
    </row>
    <row r="21" spans="1:18" x14ac:dyDescent="0.25">
      <c r="A21" s="68" t="s">
        <v>80</v>
      </c>
      <c r="B21" s="95" t="s">
        <v>196</v>
      </c>
      <c r="C21" s="107"/>
      <c r="D21" s="1">
        <f>D18</f>
        <v>2231343</v>
      </c>
      <c r="E21" s="1">
        <f>E18</f>
        <v>1031648</v>
      </c>
      <c r="F21" s="1">
        <f>F18</f>
        <v>0</v>
      </c>
      <c r="G21" s="1">
        <f>G18</f>
        <v>1199695</v>
      </c>
      <c r="H21" s="316">
        <f>H18</f>
        <v>0</v>
      </c>
      <c r="I21" s="316">
        <f>I18</f>
        <v>0</v>
      </c>
      <c r="J21" s="316">
        <f>J18</f>
        <v>0</v>
      </c>
      <c r="K21" s="316">
        <f>K18</f>
        <v>0</v>
      </c>
      <c r="L21" s="1">
        <f>L18</f>
        <v>2231343</v>
      </c>
      <c r="M21" s="1">
        <f>M18</f>
        <v>1031648</v>
      </c>
      <c r="N21" s="1">
        <f>N18</f>
        <v>0</v>
      </c>
      <c r="O21" s="1">
        <f>O18</f>
        <v>1199695</v>
      </c>
      <c r="Q21" s="387" t="s">
        <v>434</v>
      </c>
      <c r="R21" s="386"/>
    </row>
    <row r="22" spans="1:18" x14ac:dyDescent="0.25">
      <c r="A22" s="7" t="s">
        <v>81</v>
      </c>
      <c r="B22" s="261" t="s">
        <v>70</v>
      </c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  <c r="O22" s="261"/>
      <c r="Q22" s="387" t="s">
        <v>433</v>
      </c>
      <c r="R22" s="386"/>
    </row>
    <row r="23" spans="1:18" x14ac:dyDescent="0.25">
      <c r="A23" s="7" t="s">
        <v>82</v>
      </c>
      <c r="B23" s="21" t="s">
        <v>20</v>
      </c>
      <c r="C23" s="449" t="s">
        <v>34</v>
      </c>
      <c r="D23" s="409">
        <f>E23+G23</f>
        <v>347544</v>
      </c>
      <c r="E23" s="409"/>
      <c r="F23" s="409"/>
      <c r="G23" s="409">
        <v>347544</v>
      </c>
      <c r="H23" s="408">
        <f>I23+K23</f>
        <v>0</v>
      </c>
      <c r="I23" s="408"/>
      <c r="J23" s="408"/>
      <c r="K23" s="408"/>
      <c r="L23" s="92">
        <f>M23+O23</f>
        <v>347544</v>
      </c>
      <c r="M23" s="92">
        <f>E23+I23</f>
        <v>0</v>
      </c>
      <c r="N23" s="92">
        <f>F23+J23</f>
        <v>0</v>
      </c>
      <c r="O23" s="92">
        <f>G23+K23</f>
        <v>347544</v>
      </c>
      <c r="Q23" s="387" t="s">
        <v>432</v>
      </c>
      <c r="R23" s="386">
        <f>L19</f>
        <v>2040343</v>
      </c>
    </row>
    <row r="24" spans="1:18" ht="26.25" x14ac:dyDescent="0.25">
      <c r="A24" s="94"/>
      <c r="B24" s="410" t="s">
        <v>459</v>
      </c>
      <c r="C24" s="448"/>
      <c r="D24" s="407"/>
      <c r="E24" s="407"/>
      <c r="F24" s="407"/>
      <c r="G24" s="407"/>
      <c r="H24" s="406"/>
      <c r="I24" s="406"/>
      <c r="J24" s="406"/>
      <c r="K24" s="406"/>
      <c r="L24" s="93"/>
      <c r="M24" s="93"/>
      <c r="N24" s="93"/>
      <c r="O24" s="93"/>
      <c r="Q24" s="387" t="s">
        <v>431</v>
      </c>
      <c r="R24" s="386">
        <f>L20</f>
        <v>191000</v>
      </c>
    </row>
    <row r="25" spans="1:18" x14ac:dyDescent="0.25">
      <c r="A25" s="68" t="s">
        <v>83</v>
      </c>
      <c r="B25" s="95" t="s">
        <v>197</v>
      </c>
      <c r="C25" s="107"/>
      <c r="D25" s="452">
        <f>D23</f>
        <v>347544</v>
      </c>
      <c r="E25" s="452">
        <f>E23</f>
        <v>0</v>
      </c>
      <c r="F25" s="452">
        <f>F23</f>
        <v>0</v>
      </c>
      <c r="G25" s="452">
        <f>G23</f>
        <v>347544</v>
      </c>
      <c r="H25" s="321">
        <f>H23</f>
        <v>0</v>
      </c>
      <c r="I25" s="321">
        <f>I23</f>
        <v>0</v>
      </c>
      <c r="J25" s="321">
        <f>J23</f>
        <v>0</v>
      </c>
      <c r="K25" s="321">
        <f>K23</f>
        <v>0</v>
      </c>
      <c r="L25" s="95">
        <f>L23</f>
        <v>347544</v>
      </c>
      <c r="M25" s="95">
        <f>M23</f>
        <v>0</v>
      </c>
      <c r="N25" s="95">
        <f>N23</f>
        <v>0</v>
      </c>
      <c r="O25" s="95">
        <f>O23</f>
        <v>347544</v>
      </c>
      <c r="Q25" s="387" t="s">
        <v>430</v>
      </c>
      <c r="R25" s="174"/>
    </row>
    <row r="26" spans="1:18" x14ac:dyDescent="0.25">
      <c r="A26" s="7" t="s">
        <v>84</v>
      </c>
      <c r="B26" s="261" t="s">
        <v>190</v>
      </c>
      <c r="C26" s="261"/>
      <c r="D26" s="261"/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Q26" s="387" t="s">
        <v>429</v>
      </c>
      <c r="R26" s="174">
        <f>L23</f>
        <v>347544</v>
      </c>
    </row>
    <row r="27" spans="1:18" x14ac:dyDescent="0.25">
      <c r="A27" s="7" t="s">
        <v>85</v>
      </c>
      <c r="B27" s="21" t="s">
        <v>20</v>
      </c>
      <c r="C27" s="239" t="s">
        <v>57</v>
      </c>
      <c r="D27" s="409">
        <f>E27+G27</f>
        <v>1187442</v>
      </c>
      <c r="E27" s="409"/>
      <c r="F27" s="409"/>
      <c r="G27" s="409">
        <v>1187442</v>
      </c>
      <c r="H27" s="408">
        <f>I27+K27</f>
        <v>0</v>
      </c>
      <c r="I27" s="408"/>
      <c r="J27" s="408"/>
      <c r="K27" s="408"/>
      <c r="L27" s="92">
        <f>M27+O27</f>
        <v>1187442</v>
      </c>
      <c r="M27" s="92">
        <f>E27+I27</f>
        <v>0</v>
      </c>
      <c r="N27" s="92">
        <f>F27+J27</f>
        <v>0</v>
      </c>
      <c r="O27" s="92">
        <f>G27+K27</f>
        <v>1187442</v>
      </c>
      <c r="Q27" s="387" t="s">
        <v>428</v>
      </c>
      <c r="R27" s="386">
        <f>L51</f>
        <v>231696</v>
      </c>
    </row>
    <row r="28" spans="1:18" s="26" customFormat="1" ht="27" customHeight="1" x14ac:dyDescent="0.25">
      <c r="A28" s="94"/>
      <c r="B28" s="410" t="s">
        <v>459</v>
      </c>
      <c r="C28" s="240"/>
      <c r="D28" s="407" t="s">
        <v>192</v>
      </c>
      <c r="E28" s="407"/>
      <c r="F28" s="407"/>
      <c r="G28" s="407"/>
      <c r="H28" s="417"/>
      <c r="I28" s="406"/>
      <c r="J28" s="406"/>
      <c r="K28" s="406"/>
      <c r="L28" s="93"/>
      <c r="M28" s="93"/>
      <c r="N28" s="93"/>
      <c r="O28" s="93"/>
      <c r="Q28" s="387" t="s">
        <v>427</v>
      </c>
      <c r="R28" s="386">
        <f>L27+L29+L31+L33+L35+L37+L39+L41+L43+L45+L47</f>
        <v>1615611</v>
      </c>
    </row>
    <row r="29" spans="1:18" x14ac:dyDescent="0.25">
      <c r="A29" s="7" t="s">
        <v>86</v>
      </c>
      <c r="B29" s="21" t="s">
        <v>62</v>
      </c>
      <c r="C29" s="239" t="s">
        <v>57</v>
      </c>
      <c r="D29" s="409">
        <f>E29+G29</f>
        <v>0</v>
      </c>
      <c r="E29" s="409"/>
      <c r="F29" s="409"/>
      <c r="G29" s="459"/>
      <c r="H29" s="408">
        <f>I29+K29</f>
        <v>1388</v>
      </c>
      <c r="I29" s="458">
        <v>1388</v>
      </c>
      <c r="J29" s="408">
        <v>1060</v>
      </c>
      <c r="K29" s="408"/>
      <c r="L29" s="92">
        <f>M29+O29</f>
        <v>1388</v>
      </c>
      <c r="M29" s="92">
        <f>E29+I29</f>
        <v>1388</v>
      </c>
      <c r="N29" s="92">
        <f>F29+J29</f>
        <v>1060</v>
      </c>
      <c r="O29" s="92">
        <f>G29+K29</f>
        <v>0</v>
      </c>
      <c r="Q29" s="387" t="s">
        <v>426</v>
      </c>
      <c r="R29" s="386">
        <f>L55+L57</f>
        <v>316315</v>
      </c>
    </row>
    <row r="30" spans="1:18" s="26" customFormat="1" ht="27" customHeight="1" x14ac:dyDescent="0.25">
      <c r="A30" s="94"/>
      <c r="B30" s="410" t="s">
        <v>483</v>
      </c>
      <c r="C30" s="240"/>
      <c r="D30" s="407" t="s">
        <v>192</v>
      </c>
      <c r="E30" s="407"/>
      <c r="F30" s="407"/>
      <c r="G30" s="457"/>
      <c r="H30" s="406">
        <f>I30+K30</f>
        <v>0</v>
      </c>
      <c r="I30" s="456"/>
      <c r="J30" s="406"/>
      <c r="K30" s="406"/>
      <c r="L30" s="93"/>
      <c r="M30" s="93"/>
      <c r="N30" s="93"/>
      <c r="O30" s="93"/>
      <c r="Q30" s="385" t="s">
        <v>191</v>
      </c>
      <c r="R30" s="384">
        <f>SUM(R2:R29)</f>
        <v>4742509</v>
      </c>
    </row>
    <row r="31" spans="1:18" x14ac:dyDescent="0.25">
      <c r="A31" s="7" t="s">
        <v>87</v>
      </c>
      <c r="B31" s="21" t="s">
        <v>176</v>
      </c>
      <c r="C31" s="239" t="s">
        <v>57</v>
      </c>
      <c r="D31" s="409">
        <f>E31+G31</f>
        <v>0</v>
      </c>
      <c r="E31" s="409"/>
      <c r="F31" s="409"/>
      <c r="G31" s="459"/>
      <c r="H31" s="408">
        <f>I31+K31</f>
        <v>2615</v>
      </c>
      <c r="I31" s="458">
        <v>2615</v>
      </c>
      <c r="J31" s="408">
        <v>1996</v>
      </c>
      <c r="K31" s="408"/>
      <c r="L31" s="92">
        <f>M31+O31</f>
        <v>2615</v>
      </c>
      <c r="M31" s="92">
        <f>E31+I31</f>
        <v>2615</v>
      </c>
      <c r="N31" s="92">
        <f>F31+J31</f>
        <v>1996</v>
      </c>
      <c r="O31" s="92">
        <f>G31+K31</f>
        <v>0</v>
      </c>
      <c r="Q31" s="455"/>
      <c r="R31" s="130"/>
    </row>
    <row r="32" spans="1:18" s="26" customFormat="1" ht="27" customHeight="1" x14ac:dyDescent="0.25">
      <c r="A32" s="94"/>
      <c r="B32" s="410" t="s">
        <v>483</v>
      </c>
      <c r="C32" s="240"/>
      <c r="D32" s="407" t="s">
        <v>192</v>
      </c>
      <c r="E32" s="407"/>
      <c r="F32" s="407"/>
      <c r="G32" s="457"/>
      <c r="H32" s="406">
        <f>I32+K32</f>
        <v>0</v>
      </c>
      <c r="I32" s="456"/>
      <c r="J32" s="406"/>
      <c r="K32" s="406"/>
      <c r="L32" s="93"/>
      <c r="M32" s="93"/>
      <c r="N32" s="93"/>
      <c r="O32" s="93"/>
      <c r="Q32" s="454"/>
      <c r="R32" s="453">
        <f>L60-R30</f>
        <v>0</v>
      </c>
    </row>
    <row r="33" spans="1:18" x14ac:dyDescent="0.25">
      <c r="A33" s="7" t="s">
        <v>88</v>
      </c>
      <c r="B33" s="21" t="s">
        <v>184</v>
      </c>
      <c r="C33" s="239" t="s">
        <v>57</v>
      </c>
      <c r="D33" s="409">
        <f>E33+G33</f>
        <v>0</v>
      </c>
      <c r="E33" s="409"/>
      <c r="F33" s="409"/>
      <c r="G33" s="459"/>
      <c r="H33" s="408">
        <f>I33+K33</f>
        <v>846</v>
      </c>
      <c r="I33" s="458">
        <v>846</v>
      </c>
      <c r="J33" s="408">
        <v>646</v>
      </c>
      <c r="K33" s="408"/>
      <c r="L33" s="92">
        <f>M33+O33</f>
        <v>846</v>
      </c>
      <c r="M33" s="92">
        <f>E33+I33</f>
        <v>846</v>
      </c>
      <c r="N33" s="92">
        <f>F33+J33</f>
        <v>646</v>
      </c>
      <c r="O33" s="92">
        <f>G33+K33</f>
        <v>0</v>
      </c>
      <c r="Q33" s="455"/>
      <c r="R33" s="130"/>
    </row>
    <row r="34" spans="1:18" s="26" customFormat="1" ht="27" customHeight="1" x14ac:dyDescent="0.25">
      <c r="A34" s="94"/>
      <c r="B34" s="410" t="s">
        <v>483</v>
      </c>
      <c r="C34" s="240"/>
      <c r="D34" s="407" t="s">
        <v>192</v>
      </c>
      <c r="E34" s="407"/>
      <c r="F34" s="407"/>
      <c r="G34" s="457"/>
      <c r="H34" s="406">
        <f>I34+K34</f>
        <v>0</v>
      </c>
      <c r="I34" s="456"/>
      <c r="J34" s="406"/>
      <c r="K34" s="406"/>
      <c r="L34" s="93"/>
      <c r="M34" s="93"/>
      <c r="N34" s="93"/>
      <c r="O34" s="93"/>
      <c r="Q34" s="454"/>
      <c r="R34" s="453"/>
    </row>
    <row r="35" spans="1:18" x14ac:dyDescent="0.25">
      <c r="A35" s="7" t="s">
        <v>89</v>
      </c>
      <c r="B35" s="23" t="s">
        <v>465</v>
      </c>
      <c r="C35" s="239" t="s">
        <v>57</v>
      </c>
      <c r="D35" s="409">
        <f>E35+G35</f>
        <v>0</v>
      </c>
      <c r="E35" s="409"/>
      <c r="F35" s="409"/>
      <c r="G35" s="459"/>
      <c r="H35" s="408">
        <f>I35+K35</f>
        <v>1187</v>
      </c>
      <c r="I35" s="458">
        <v>1187</v>
      </c>
      <c r="J35" s="408">
        <v>906</v>
      </c>
      <c r="K35" s="408"/>
      <c r="L35" s="92">
        <f>M35+O35</f>
        <v>1187</v>
      </c>
      <c r="M35" s="92">
        <f>E35+I35</f>
        <v>1187</v>
      </c>
      <c r="N35" s="92">
        <f>F35+J35</f>
        <v>906</v>
      </c>
      <c r="O35" s="92">
        <f>G35+K35</f>
        <v>0</v>
      </c>
      <c r="Q35" s="455"/>
      <c r="R35" s="130"/>
    </row>
    <row r="36" spans="1:18" s="26" customFormat="1" ht="27" customHeight="1" x14ac:dyDescent="0.25">
      <c r="A36" s="94"/>
      <c r="B36" s="410" t="s">
        <v>483</v>
      </c>
      <c r="C36" s="240"/>
      <c r="D36" s="407" t="s">
        <v>192</v>
      </c>
      <c r="E36" s="407"/>
      <c r="F36" s="407"/>
      <c r="G36" s="457"/>
      <c r="H36" s="406">
        <f>I36+K36</f>
        <v>0</v>
      </c>
      <c r="I36" s="456"/>
      <c r="J36" s="406"/>
      <c r="K36" s="406"/>
      <c r="L36" s="93"/>
      <c r="M36" s="93"/>
      <c r="N36" s="93"/>
      <c r="O36" s="93"/>
      <c r="Q36" s="454"/>
      <c r="R36" s="453"/>
    </row>
    <row r="37" spans="1:18" x14ac:dyDescent="0.25">
      <c r="A37" s="7" t="s">
        <v>90</v>
      </c>
      <c r="B37" s="21" t="s">
        <v>165</v>
      </c>
      <c r="C37" s="239" t="s">
        <v>57</v>
      </c>
      <c r="D37" s="409">
        <f>E37+G37</f>
        <v>0</v>
      </c>
      <c r="E37" s="409"/>
      <c r="F37" s="409"/>
      <c r="G37" s="459"/>
      <c r="H37" s="408">
        <f>I37+K37</f>
        <v>3723</v>
      </c>
      <c r="I37" s="458">
        <v>3723</v>
      </c>
      <c r="J37" s="408">
        <v>2842</v>
      </c>
      <c r="K37" s="408"/>
      <c r="L37" s="92">
        <f>M37+O37</f>
        <v>3723</v>
      </c>
      <c r="M37" s="92">
        <f>E37+I37</f>
        <v>3723</v>
      </c>
      <c r="N37" s="92">
        <f>F37+J37</f>
        <v>2842</v>
      </c>
      <c r="O37" s="92">
        <f>G37+K37</f>
        <v>0</v>
      </c>
      <c r="Q37" s="455"/>
      <c r="R37" s="130"/>
    </row>
    <row r="38" spans="1:18" s="26" customFormat="1" ht="27" customHeight="1" x14ac:dyDescent="0.25">
      <c r="A38" s="94"/>
      <c r="B38" s="410" t="s">
        <v>483</v>
      </c>
      <c r="C38" s="240"/>
      <c r="D38" s="407" t="s">
        <v>192</v>
      </c>
      <c r="E38" s="407"/>
      <c r="F38" s="407"/>
      <c r="G38" s="457"/>
      <c r="H38" s="406">
        <f>I38+K38</f>
        <v>0</v>
      </c>
      <c r="I38" s="456"/>
      <c r="J38" s="406"/>
      <c r="K38" s="406"/>
      <c r="L38" s="93"/>
      <c r="M38" s="93"/>
      <c r="N38" s="93"/>
      <c r="O38" s="93"/>
      <c r="Q38" s="454"/>
      <c r="R38" s="453"/>
    </row>
    <row r="39" spans="1:18" x14ac:dyDescent="0.25">
      <c r="A39" s="7" t="s">
        <v>91</v>
      </c>
      <c r="B39" s="21" t="s">
        <v>164</v>
      </c>
      <c r="C39" s="239" t="s">
        <v>57</v>
      </c>
      <c r="D39" s="409">
        <f>E39+G39</f>
        <v>0</v>
      </c>
      <c r="E39" s="409"/>
      <c r="F39" s="409"/>
      <c r="G39" s="459"/>
      <c r="H39" s="408">
        <f>I39+K39</f>
        <v>7748</v>
      </c>
      <c r="I39" s="458">
        <v>7748</v>
      </c>
      <c r="J39" s="408">
        <v>5915</v>
      </c>
      <c r="K39" s="408"/>
      <c r="L39" s="92">
        <f>M39+O39</f>
        <v>7748</v>
      </c>
      <c r="M39" s="92">
        <f>E39+I39</f>
        <v>7748</v>
      </c>
      <c r="N39" s="92">
        <f>F39+J39</f>
        <v>5915</v>
      </c>
      <c r="O39" s="92">
        <f>G39+K39</f>
        <v>0</v>
      </c>
      <c r="Q39" s="455"/>
      <c r="R39" s="130"/>
    </row>
    <row r="40" spans="1:18" s="26" customFormat="1" ht="27" customHeight="1" x14ac:dyDescent="0.25">
      <c r="A40" s="94"/>
      <c r="B40" s="410" t="s">
        <v>483</v>
      </c>
      <c r="C40" s="240"/>
      <c r="D40" s="407" t="s">
        <v>192</v>
      </c>
      <c r="E40" s="407"/>
      <c r="F40" s="407"/>
      <c r="G40" s="457"/>
      <c r="H40" s="406">
        <f>I40+K40</f>
        <v>0</v>
      </c>
      <c r="I40" s="456"/>
      <c r="J40" s="406"/>
      <c r="K40" s="406"/>
      <c r="L40" s="93"/>
      <c r="M40" s="93"/>
      <c r="N40" s="93"/>
      <c r="O40" s="93"/>
      <c r="Q40" s="454"/>
      <c r="R40" s="453"/>
    </row>
    <row r="41" spans="1:18" x14ac:dyDescent="0.25">
      <c r="A41" s="7" t="s">
        <v>92</v>
      </c>
      <c r="B41" s="21" t="s">
        <v>166</v>
      </c>
      <c r="C41" s="239" t="s">
        <v>57</v>
      </c>
      <c r="D41" s="409">
        <f>E41+G41</f>
        <v>0</v>
      </c>
      <c r="E41" s="409"/>
      <c r="F41" s="409"/>
      <c r="G41" s="459"/>
      <c r="H41" s="408">
        <f>I41+K41</f>
        <v>1099</v>
      </c>
      <c r="I41" s="458">
        <v>1099</v>
      </c>
      <c r="J41" s="408">
        <v>839</v>
      </c>
      <c r="K41" s="408"/>
      <c r="L41" s="92">
        <f>M41+O41</f>
        <v>1099</v>
      </c>
      <c r="M41" s="92">
        <f>E41+I41</f>
        <v>1099</v>
      </c>
      <c r="N41" s="92">
        <f>F41+J41</f>
        <v>839</v>
      </c>
      <c r="O41" s="92">
        <f>G41+K41</f>
        <v>0</v>
      </c>
      <c r="Q41" s="455"/>
      <c r="R41" s="130"/>
    </row>
    <row r="42" spans="1:18" s="26" customFormat="1" ht="27" customHeight="1" x14ac:dyDescent="0.25">
      <c r="A42" s="94"/>
      <c r="B42" s="410" t="s">
        <v>483</v>
      </c>
      <c r="C42" s="240"/>
      <c r="D42" s="407" t="s">
        <v>192</v>
      </c>
      <c r="E42" s="407"/>
      <c r="F42" s="407"/>
      <c r="G42" s="457"/>
      <c r="H42" s="406">
        <f>I42+K42</f>
        <v>0</v>
      </c>
      <c r="I42" s="456"/>
      <c r="J42" s="406"/>
      <c r="K42" s="406"/>
      <c r="L42" s="93"/>
      <c r="M42" s="93"/>
      <c r="N42" s="93"/>
      <c r="O42" s="93"/>
      <c r="Q42" s="454"/>
      <c r="R42" s="453"/>
    </row>
    <row r="43" spans="1:18" x14ac:dyDescent="0.25">
      <c r="A43" s="7" t="s">
        <v>93</v>
      </c>
      <c r="B43" s="49" t="s">
        <v>47</v>
      </c>
      <c r="C43" s="239" t="s">
        <v>57</v>
      </c>
      <c r="D43" s="409">
        <f>E43+G43</f>
        <v>0</v>
      </c>
      <c r="E43" s="409"/>
      <c r="F43" s="409"/>
      <c r="G43" s="459"/>
      <c r="H43" s="408">
        <f>I43+K43</f>
        <v>947</v>
      </c>
      <c r="I43" s="458">
        <v>947</v>
      </c>
      <c r="J43" s="408">
        <v>723</v>
      </c>
      <c r="K43" s="408"/>
      <c r="L43" s="92">
        <f>M43+O43</f>
        <v>947</v>
      </c>
      <c r="M43" s="92">
        <f>E43+I43</f>
        <v>947</v>
      </c>
      <c r="N43" s="92">
        <f>F43+J43</f>
        <v>723</v>
      </c>
      <c r="O43" s="92">
        <f>G43+K43</f>
        <v>0</v>
      </c>
      <c r="Q43" s="455"/>
      <c r="R43" s="130"/>
    </row>
    <row r="44" spans="1:18" s="26" customFormat="1" ht="27" customHeight="1" x14ac:dyDescent="0.25">
      <c r="A44" s="94"/>
      <c r="B44" s="410" t="s">
        <v>483</v>
      </c>
      <c r="C44" s="240"/>
      <c r="D44" s="407" t="s">
        <v>192</v>
      </c>
      <c r="E44" s="407"/>
      <c r="F44" s="407"/>
      <c r="G44" s="457"/>
      <c r="H44" s="406">
        <f>I44+K44</f>
        <v>0</v>
      </c>
      <c r="I44" s="456"/>
      <c r="J44" s="406"/>
      <c r="K44" s="406"/>
      <c r="L44" s="93"/>
      <c r="M44" s="93"/>
      <c r="N44" s="93"/>
      <c r="O44" s="93"/>
      <c r="Q44" s="454"/>
      <c r="R44" s="453"/>
    </row>
    <row r="45" spans="1:18" x14ac:dyDescent="0.25">
      <c r="A45" s="7" t="s">
        <v>94</v>
      </c>
      <c r="B45" s="21" t="s">
        <v>185</v>
      </c>
      <c r="C45" s="239" t="s">
        <v>57</v>
      </c>
      <c r="D45" s="409">
        <f>E45+G45</f>
        <v>161555</v>
      </c>
      <c r="E45" s="409">
        <v>161555</v>
      </c>
      <c r="F45" s="409">
        <v>104237</v>
      </c>
      <c r="G45" s="409">
        <f>G46</f>
        <v>0</v>
      </c>
      <c r="H45" s="408">
        <f>I45+K45</f>
        <v>0</v>
      </c>
      <c r="I45" s="408"/>
      <c r="J45" s="408"/>
      <c r="K45" s="408"/>
      <c r="L45" s="92">
        <f>M45+O45</f>
        <v>161555</v>
      </c>
      <c r="M45" s="92">
        <f>E45+I45</f>
        <v>161555</v>
      </c>
      <c r="N45" s="92">
        <f>F45+J45</f>
        <v>104237</v>
      </c>
      <c r="O45" s="92">
        <f>G45+K45</f>
        <v>0</v>
      </c>
      <c r="Q45" s="455"/>
      <c r="R45" s="130"/>
    </row>
    <row r="46" spans="1:18" s="26" customFormat="1" ht="51.75" x14ac:dyDescent="0.25">
      <c r="A46" s="94"/>
      <c r="B46" s="410" t="s">
        <v>484</v>
      </c>
      <c r="C46" s="240"/>
      <c r="D46" s="407"/>
      <c r="E46" s="407"/>
      <c r="F46" s="407"/>
      <c r="G46" s="407"/>
      <c r="H46" s="406"/>
      <c r="I46" s="406"/>
      <c r="J46" s="406"/>
      <c r="K46" s="406"/>
      <c r="L46" s="93"/>
      <c r="M46" s="93"/>
      <c r="N46" s="93"/>
      <c r="O46" s="93"/>
      <c r="Q46" s="454"/>
      <c r="R46" s="453"/>
    </row>
    <row r="47" spans="1:18" s="26" customFormat="1" x14ac:dyDescent="0.25">
      <c r="A47" s="7" t="s">
        <v>95</v>
      </c>
      <c r="B47" s="21" t="s">
        <v>186</v>
      </c>
      <c r="C47" s="239" t="s">
        <v>57</v>
      </c>
      <c r="D47" s="409">
        <f>E47+G47</f>
        <v>247061</v>
      </c>
      <c r="E47" s="409">
        <v>247061</v>
      </c>
      <c r="F47" s="409">
        <v>142696</v>
      </c>
      <c r="G47" s="409">
        <f>G48</f>
        <v>0</v>
      </c>
      <c r="H47" s="408">
        <f>I47+K47</f>
        <v>0</v>
      </c>
      <c r="I47" s="408"/>
      <c r="J47" s="408"/>
      <c r="K47" s="408"/>
      <c r="L47" s="92">
        <f>M47+O47</f>
        <v>247061</v>
      </c>
      <c r="M47" s="92">
        <f>E47+I47</f>
        <v>247061</v>
      </c>
      <c r="N47" s="92">
        <f>F47+J47</f>
        <v>142696</v>
      </c>
      <c r="O47" s="92">
        <f>G47+K47</f>
        <v>0</v>
      </c>
      <c r="Q47" s="2"/>
      <c r="R47" s="2"/>
    </row>
    <row r="48" spans="1:18" ht="51.75" x14ac:dyDescent="0.25">
      <c r="A48" s="94"/>
      <c r="B48" s="410" t="s">
        <v>484</v>
      </c>
      <c r="C48" s="240"/>
      <c r="D48" s="407"/>
      <c r="E48" s="407"/>
      <c r="F48" s="407"/>
      <c r="G48" s="407"/>
      <c r="H48" s="406"/>
      <c r="I48" s="406"/>
      <c r="J48" s="406"/>
      <c r="K48" s="406"/>
      <c r="L48" s="93"/>
      <c r="M48" s="93"/>
      <c r="N48" s="93"/>
      <c r="O48" s="93"/>
      <c r="R48" s="127"/>
    </row>
    <row r="49" spans="1:18" x14ac:dyDescent="0.25">
      <c r="A49" s="68" t="s">
        <v>96</v>
      </c>
      <c r="B49" s="95" t="s">
        <v>198</v>
      </c>
      <c r="C49" s="107"/>
      <c r="D49" s="452">
        <f>D45+D47+D27</f>
        <v>1596058</v>
      </c>
      <c r="E49" s="452">
        <f>E45+E47+E27</f>
        <v>408616</v>
      </c>
      <c r="F49" s="452">
        <f>F45+F47+F27</f>
        <v>246933</v>
      </c>
      <c r="G49" s="452">
        <f>G45+G47+G27</f>
        <v>1187442</v>
      </c>
      <c r="H49" s="451">
        <f>H27+H29+H31+H33+H35+H37+H39+H41+H43+H45+H47</f>
        <v>19553</v>
      </c>
      <c r="I49" s="451">
        <f>I27+I29+I31+I33+I35+I37+I39+I41+I43+I45+I47</f>
        <v>19553</v>
      </c>
      <c r="J49" s="451">
        <f>J27+J29+J31+J33+J35+J37+J39+J41+J43+J45+J47</f>
        <v>14927</v>
      </c>
      <c r="K49" s="451">
        <f>K27+K29+K31+K33+K35+K37+K39+K41+K43+K45+K47</f>
        <v>0</v>
      </c>
      <c r="L49" s="95">
        <f>L27+L29+L31+L33+L35+L37+L39+L41+L43+L45+L47</f>
        <v>1615611</v>
      </c>
      <c r="M49" s="95">
        <f>M27+M29+M31+M33+M35+M37+M39+M41+M43+M45+M47</f>
        <v>428169</v>
      </c>
      <c r="N49" s="95">
        <f>N27+N29+N31+N33+N35+N37+N39+N41+N43+N45+N47</f>
        <v>261860</v>
      </c>
      <c r="O49" s="95">
        <f>O27+O29+O31+O33+O35+O37+O39+O41+O43+O45+O47</f>
        <v>1187442</v>
      </c>
    </row>
    <row r="50" spans="1:18" x14ac:dyDescent="0.25">
      <c r="A50" s="7" t="s">
        <v>97</v>
      </c>
      <c r="B50" s="261" t="s">
        <v>74</v>
      </c>
      <c r="C50" s="261"/>
      <c r="D50" s="261"/>
      <c r="E50" s="261"/>
      <c r="F50" s="261"/>
      <c r="G50" s="261"/>
      <c r="H50" s="261"/>
      <c r="I50" s="261"/>
      <c r="J50" s="261"/>
      <c r="K50" s="261"/>
      <c r="L50" s="261"/>
      <c r="M50" s="261"/>
      <c r="N50" s="261"/>
      <c r="O50" s="261"/>
    </row>
    <row r="51" spans="1:18" ht="19.5" customHeight="1" x14ac:dyDescent="0.25">
      <c r="A51" s="7" t="s">
        <v>98</v>
      </c>
      <c r="B51" s="21" t="s">
        <v>20</v>
      </c>
      <c r="C51" s="449" t="s">
        <v>32</v>
      </c>
      <c r="D51" s="409">
        <f>E51+G51</f>
        <v>231696</v>
      </c>
      <c r="E51" s="409"/>
      <c r="F51" s="409"/>
      <c r="G51" s="409">
        <v>231696</v>
      </c>
      <c r="H51" s="408">
        <f>I51+K51</f>
        <v>0</v>
      </c>
      <c r="I51" s="408"/>
      <c r="J51" s="408"/>
      <c r="K51" s="408"/>
      <c r="L51" s="92">
        <f>M51+O51</f>
        <v>231696</v>
      </c>
      <c r="M51" s="92">
        <f>E51+I51</f>
        <v>0</v>
      </c>
      <c r="N51" s="92">
        <f>F51+J51</f>
        <v>0</v>
      </c>
      <c r="O51" s="92">
        <f>G51+K51</f>
        <v>231696</v>
      </c>
    </row>
    <row r="52" spans="1:18" ht="26.25" x14ac:dyDescent="0.25">
      <c r="A52" s="94"/>
      <c r="B52" s="410" t="s">
        <v>459</v>
      </c>
      <c r="C52" s="448"/>
      <c r="D52" s="407"/>
      <c r="E52" s="407"/>
      <c r="F52" s="407"/>
      <c r="G52" s="407"/>
      <c r="H52" s="406"/>
      <c r="I52" s="406"/>
      <c r="J52" s="406"/>
      <c r="K52" s="406"/>
      <c r="L52" s="93"/>
      <c r="M52" s="93"/>
      <c r="N52" s="93"/>
      <c r="O52" s="93"/>
    </row>
    <row r="53" spans="1:18" x14ac:dyDescent="0.25">
      <c r="A53" s="450" t="s">
        <v>99</v>
      </c>
      <c r="B53" s="1" t="s">
        <v>200</v>
      </c>
      <c r="C53" s="20"/>
      <c r="D53" s="315">
        <f>D51</f>
        <v>231696</v>
      </c>
      <c r="E53" s="315">
        <f>E51</f>
        <v>0</v>
      </c>
      <c r="F53" s="315">
        <f>F51</f>
        <v>0</v>
      </c>
      <c r="G53" s="315">
        <f>G51</f>
        <v>231696</v>
      </c>
      <c r="H53" s="316">
        <f>H51</f>
        <v>0</v>
      </c>
      <c r="I53" s="316">
        <f>I51</f>
        <v>0</v>
      </c>
      <c r="J53" s="316">
        <f>J51</f>
        <v>0</v>
      </c>
      <c r="K53" s="316">
        <f>K51</f>
        <v>0</v>
      </c>
      <c r="L53" s="1">
        <f>L51</f>
        <v>231696</v>
      </c>
      <c r="M53" s="1">
        <f>M51</f>
        <v>0</v>
      </c>
      <c r="N53" s="1">
        <f>N51</f>
        <v>0</v>
      </c>
      <c r="O53" s="1">
        <f>O51</f>
        <v>231696</v>
      </c>
    </row>
    <row r="54" spans="1:18" ht="15.95" customHeight="1" x14ac:dyDescent="0.25">
      <c r="A54" s="13" t="s">
        <v>100</v>
      </c>
      <c r="B54" s="218" t="s">
        <v>76</v>
      </c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</row>
    <row r="55" spans="1:18" ht="19.5" customHeight="1" x14ac:dyDescent="0.25">
      <c r="A55" s="7" t="s">
        <v>101</v>
      </c>
      <c r="B55" s="18" t="s">
        <v>20</v>
      </c>
      <c r="C55" s="449" t="s">
        <v>24</v>
      </c>
      <c r="D55" s="409">
        <f>E55+G55</f>
        <v>144810</v>
      </c>
      <c r="E55" s="409"/>
      <c r="F55" s="409"/>
      <c r="G55" s="447">
        <v>144810</v>
      </c>
      <c r="H55" s="408">
        <f>I55+K55</f>
        <v>0</v>
      </c>
      <c r="I55" s="446"/>
      <c r="J55" s="408"/>
      <c r="K55" s="446"/>
      <c r="L55" s="92">
        <f>M55+O55</f>
        <v>144810</v>
      </c>
      <c r="M55" s="445">
        <f>E55+I55</f>
        <v>0</v>
      </c>
      <c r="N55" s="92">
        <f>F55+J55</f>
        <v>0</v>
      </c>
      <c r="O55" s="444">
        <f>G55+K55</f>
        <v>144810</v>
      </c>
    </row>
    <row r="56" spans="1:18" ht="26.25" x14ac:dyDescent="0.25">
      <c r="A56" s="94"/>
      <c r="B56" s="443" t="s">
        <v>459</v>
      </c>
      <c r="C56" s="448"/>
      <c r="D56" s="407"/>
      <c r="E56" s="407"/>
      <c r="F56" s="407"/>
      <c r="G56" s="442"/>
      <c r="H56" s="406"/>
      <c r="I56" s="441"/>
      <c r="J56" s="406"/>
      <c r="K56" s="441"/>
      <c r="L56" s="93"/>
      <c r="M56" s="440"/>
      <c r="N56" s="93"/>
      <c r="O56" s="439"/>
    </row>
    <row r="57" spans="1:18" s="26" customFormat="1" x14ac:dyDescent="0.25">
      <c r="A57" s="7" t="s">
        <v>102</v>
      </c>
      <c r="B57" s="18" t="s">
        <v>77</v>
      </c>
      <c r="C57" s="239" t="s">
        <v>24</v>
      </c>
      <c r="D57" s="409">
        <f>E57+G57</f>
        <v>171505</v>
      </c>
      <c r="E57" s="409">
        <v>171505</v>
      </c>
      <c r="F57" s="409">
        <v>130940</v>
      </c>
      <c r="G57" s="447">
        <f>G58</f>
        <v>0</v>
      </c>
      <c r="H57" s="408">
        <f>I57+K57</f>
        <v>0</v>
      </c>
      <c r="I57" s="446"/>
      <c r="J57" s="408"/>
      <c r="K57" s="446"/>
      <c r="L57" s="92">
        <f>M57+O57</f>
        <v>171505</v>
      </c>
      <c r="M57" s="445">
        <f>E57+I57</f>
        <v>171505</v>
      </c>
      <c r="N57" s="92">
        <f>F57+J57</f>
        <v>130940</v>
      </c>
      <c r="O57" s="444">
        <f>G57+K57</f>
        <v>0</v>
      </c>
      <c r="Q57" s="2"/>
      <c r="R57" s="2"/>
    </row>
    <row r="58" spans="1:18" s="26" customFormat="1" ht="26.25" x14ac:dyDescent="0.25">
      <c r="A58" s="94"/>
      <c r="B58" s="443" t="s">
        <v>482</v>
      </c>
      <c r="C58" s="240"/>
      <c r="D58" s="407"/>
      <c r="E58" s="407"/>
      <c r="F58" s="407"/>
      <c r="G58" s="442"/>
      <c r="H58" s="406"/>
      <c r="I58" s="441"/>
      <c r="J58" s="406"/>
      <c r="K58" s="441"/>
      <c r="L58" s="93"/>
      <c r="M58" s="440"/>
      <c r="N58" s="93"/>
      <c r="O58" s="439"/>
      <c r="Q58" s="2"/>
      <c r="R58" s="2"/>
    </row>
    <row r="59" spans="1:18" ht="18" customHeight="1" x14ac:dyDescent="0.25">
      <c r="A59" s="15" t="s">
        <v>103</v>
      </c>
      <c r="B59" s="35" t="s">
        <v>201</v>
      </c>
      <c r="C59" s="105"/>
      <c r="D59" s="376">
        <f>D57+D55</f>
        <v>316315</v>
      </c>
      <c r="E59" s="376">
        <f>E57+E55</f>
        <v>171505</v>
      </c>
      <c r="F59" s="376">
        <f>F57+F55</f>
        <v>130940</v>
      </c>
      <c r="G59" s="376">
        <f>G57+G55</f>
        <v>144810</v>
      </c>
      <c r="H59" s="411">
        <f>H57+H55</f>
        <v>0</v>
      </c>
      <c r="I59" s="411">
        <f>I57+I55</f>
        <v>0</v>
      </c>
      <c r="J59" s="411">
        <f>J57+J55</f>
        <v>0</v>
      </c>
      <c r="K59" s="411">
        <f>K57+K55</f>
        <v>0</v>
      </c>
      <c r="L59" s="35">
        <f>L57+L55</f>
        <v>316315</v>
      </c>
      <c r="M59" s="35">
        <f>M57+M55</f>
        <v>171505</v>
      </c>
      <c r="N59" s="35">
        <f>N57+N55</f>
        <v>130940</v>
      </c>
      <c r="O59" s="35">
        <f>O57+O55</f>
        <v>144810</v>
      </c>
    </row>
    <row r="60" spans="1:18" x14ac:dyDescent="0.25">
      <c r="A60" s="180" t="s">
        <v>104</v>
      </c>
      <c r="B60" s="438" t="s">
        <v>191</v>
      </c>
      <c r="C60" s="102"/>
      <c r="D60" s="313">
        <f>D62+D63+D64+D66</f>
        <v>4722956</v>
      </c>
      <c r="E60" s="313">
        <f>E62+E63+E64+E66</f>
        <v>1611769</v>
      </c>
      <c r="F60" s="313">
        <f>F62+F63+F64+F66</f>
        <v>377873</v>
      </c>
      <c r="G60" s="313">
        <f>G62+G63+G64+G66</f>
        <v>3111187</v>
      </c>
      <c r="H60" s="312">
        <f>H62+H63+H64+H65+H66</f>
        <v>19553</v>
      </c>
      <c r="I60" s="312">
        <f>I62+I63+I64+I65+I66</f>
        <v>19553</v>
      </c>
      <c r="J60" s="312">
        <f>J62+J63+J64+J65+J66</f>
        <v>14927</v>
      </c>
      <c r="K60" s="312">
        <f>K62+K63+K64+K65+K66</f>
        <v>0</v>
      </c>
      <c r="L60" s="39">
        <f>L62+L63+L64+L65+L66</f>
        <v>4742509</v>
      </c>
      <c r="M60" s="39">
        <f>M62+M63+M64+M65+M66</f>
        <v>1631322</v>
      </c>
      <c r="N60" s="39">
        <f>N62+N63+N64+N65+N66</f>
        <v>392800</v>
      </c>
      <c r="O60" s="39">
        <f>O62+O63+O64+O65+O66</f>
        <v>3111187</v>
      </c>
      <c r="Q60" s="26"/>
      <c r="R60" s="26"/>
    </row>
    <row r="61" spans="1:18" x14ac:dyDescent="0.25">
      <c r="A61" s="180"/>
      <c r="B61" s="357" t="s">
        <v>229</v>
      </c>
      <c r="C61" s="437"/>
      <c r="D61" s="313"/>
      <c r="E61" s="313"/>
      <c r="F61" s="313"/>
      <c r="G61" s="313"/>
      <c r="H61" s="436"/>
      <c r="I61" s="436"/>
      <c r="J61" s="436"/>
      <c r="K61" s="436"/>
      <c r="L61" s="39"/>
      <c r="M61" s="39"/>
      <c r="N61" s="39"/>
      <c r="O61" s="39"/>
      <c r="Q61" s="26"/>
      <c r="R61" s="26"/>
    </row>
    <row r="62" spans="1:18" ht="25.5" x14ac:dyDescent="0.25">
      <c r="A62" s="180"/>
      <c r="B62" s="435" t="s">
        <v>459</v>
      </c>
      <c r="C62" s="434"/>
      <c r="D62" s="433">
        <f>E62+G62</f>
        <v>1911492</v>
      </c>
      <c r="E62" s="433">
        <f>E23+E27+E51+E55</f>
        <v>0</v>
      </c>
      <c r="F62" s="433">
        <f>F23+F27+F51+F55</f>
        <v>0</v>
      </c>
      <c r="G62" s="433">
        <f>G23+G27+G51+G55</f>
        <v>1911492</v>
      </c>
      <c r="H62" s="432">
        <f>H23+H27+H51+H55</f>
        <v>0</v>
      </c>
      <c r="I62" s="432">
        <f>I23+I27+I51+I55</f>
        <v>0</v>
      </c>
      <c r="J62" s="432">
        <f>J23+J27+J51+J55</f>
        <v>0</v>
      </c>
      <c r="K62" s="432">
        <f>K23+K27+K51+K55</f>
        <v>0</v>
      </c>
      <c r="L62" s="179">
        <f>L23+L27+L51+L55</f>
        <v>1911492</v>
      </c>
      <c r="M62" s="179">
        <f>M23+M27+M51+M55</f>
        <v>0</v>
      </c>
      <c r="N62" s="179">
        <f>N23+N27+N51+N55</f>
        <v>0</v>
      </c>
      <c r="O62" s="179">
        <f>O23+O27+O51+O55</f>
        <v>1911492</v>
      </c>
    </row>
    <row r="63" spans="1:18" ht="38.25" x14ac:dyDescent="0.25">
      <c r="A63" s="180"/>
      <c r="B63" s="435" t="s">
        <v>460</v>
      </c>
      <c r="C63" s="434"/>
      <c r="D63" s="433">
        <f>E63+G63</f>
        <v>2231343</v>
      </c>
      <c r="E63" s="433">
        <f>E18</f>
        <v>1031648</v>
      </c>
      <c r="F63" s="433">
        <f>F18</f>
        <v>0</v>
      </c>
      <c r="G63" s="433">
        <f>G18</f>
        <v>1199695</v>
      </c>
      <c r="H63" s="432">
        <f>H18</f>
        <v>0</v>
      </c>
      <c r="I63" s="432">
        <f>I18</f>
        <v>0</v>
      </c>
      <c r="J63" s="432">
        <f>J18</f>
        <v>0</v>
      </c>
      <c r="K63" s="432">
        <f>K18</f>
        <v>0</v>
      </c>
      <c r="L63" s="179">
        <f>L18</f>
        <v>2231343</v>
      </c>
      <c r="M63" s="179">
        <f>M18</f>
        <v>1031648</v>
      </c>
      <c r="N63" s="179">
        <f>N18</f>
        <v>0</v>
      </c>
      <c r="O63" s="179">
        <f>O18</f>
        <v>1199695</v>
      </c>
    </row>
    <row r="64" spans="1:18" ht="51.75" x14ac:dyDescent="0.25">
      <c r="A64" s="115"/>
      <c r="B64" s="431" t="s">
        <v>484</v>
      </c>
      <c r="C64" s="430"/>
      <c r="D64" s="354">
        <f>E64+G64</f>
        <v>408616</v>
      </c>
      <c r="E64" s="354">
        <f>E45+E47</f>
        <v>408616</v>
      </c>
      <c r="F64" s="354">
        <f>F45+F47</f>
        <v>246933</v>
      </c>
      <c r="G64" s="354">
        <f>G45+G47</f>
        <v>0</v>
      </c>
      <c r="H64" s="352">
        <f>H45+H47</f>
        <v>0</v>
      </c>
      <c r="I64" s="352">
        <f>I45+I47</f>
        <v>0</v>
      </c>
      <c r="J64" s="352">
        <f>J45+J47</f>
        <v>0</v>
      </c>
      <c r="K64" s="352">
        <f>K45+K47</f>
        <v>0</v>
      </c>
      <c r="L64" s="79">
        <f>L45+L47</f>
        <v>408616</v>
      </c>
      <c r="M64" s="79">
        <f>M45+M47</f>
        <v>408616</v>
      </c>
      <c r="N64" s="79">
        <f>N45+N47</f>
        <v>246933</v>
      </c>
      <c r="O64" s="79">
        <f>O45+O47</f>
        <v>0</v>
      </c>
    </row>
    <row r="65" spans="1:15" ht="26.25" x14ac:dyDescent="0.25">
      <c r="A65" s="115"/>
      <c r="B65" s="431" t="s">
        <v>483</v>
      </c>
      <c r="C65" s="430"/>
      <c r="D65" s="354"/>
      <c r="E65" s="354"/>
      <c r="F65" s="354"/>
      <c r="G65" s="354"/>
      <c r="H65" s="352">
        <f>H29+H31+H33+H35+H37+H39+H41+H43</f>
        <v>19553</v>
      </c>
      <c r="I65" s="352">
        <f>I29+I31+I33+I35+I37+I39+I41+I43</f>
        <v>19553</v>
      </c>
      <c r="J65" s="352">
        <f>J29+J31+J33+J35+J37+J39+J41+J43</f>
        <v>14927</v>
      </c>
      <c r="K65" s="352">
        <f>K29+K31+K33+K35+K37+K39+K41+K43</f>
        <v>0</v>
      </c>
      <c r="L65" s="79">
        <f>L29+L31+L33+L35+L37+L39+L41+L43</f>
        <v>19553</v>
      </c>
      <c r="M65" s="79">
        <f>M29+M31+M33+M35+M37+M39+M41+M43</f>
        <v>19553</v>
      </c>
      <c r="N65" s="79">
        <f>N29+N31+N33+N35+N37+N39+N41+N43</f>
        <v>14927</v>
      </c>
      <c r="O65" s="79">
        <f>O29+O31+O33+O35+O37+O39+O41+O43</f>
        <v>0</v>
      </c>
    </row>
    <row r="66" spans="1:15" ht="26.25" x14ac:dyDescent="0.25">
      <c r="A66" s="178"/>
      <c r="B66" s="429" t="s">
        <v>482</v>
      </c>
      <c r="C66" s="428"/>
      <c r="D66" s="354">
        <f>E66+G66</f>
        <v>171505</v>
      </c>
      <c r="E66" s="354">
        <f>E57</f>
        <v>171505</v>
      </c>
      <c r="F66" s="354">
        <f>F57</f>
        <v>130940</v>
      </c>
      <c r="G66" s="354">
        <f>G57</f>
        <v>0</v>
      </c>
      <c r="H66" s="352">
        <f>H57</f>
        <v>0</v>
      </c>
      <c r="I66" s="352">
        <f>I57</f>
        <v>0</v>
      </c>
      <c r="J66" s="352">
        <f>J57</f>
        <v>0</v>
      </c>
      <c r="K66" s="352">
        <f>K57</f>
        <v>0</v>
      </c>
      <c r="L66" s="79">
        <f>L57</f>
        <v>171505</v>
      </c>
      <c r="M66" s="79">
        <f>M57</f>
        <v>171505</v>
      </c>
      <c r="N66" s="79">
        <f>N57</f>
        <v>130940</v>
      </c>
      <c r="O66" s="79">
        <f>O57</f>
        <v>0</v>
      </c>
    </row>
    <row r="67" spans="1:15" x14ac:dyDescent="0.25">
      <c r="A67" s="40"/>
      <c r="B67" s="41"/>
      <c r="C67" s="42"/>
      <c r="D67" s="41"/>
      <c r="E67" s="41"/>
      <c r="F67" s="51"/>
      <c r="G67" s="51"/>
      <c r="H67" s="51"/>
      <c r="I67" s="51"/>
      <c r="J67" s="51"/>
      <c r="K67" s="41"/>
      <c r="L67" s="51"/>
      <c r="M67" s="51"/>
      <c r="N67" s="51"/>
      <c r="O67" s="310"/>
    </row>
    <row r="68" spans="1:15" x14ac:dyDescent="0.25">
      <c r="A68" s="40"/>
      <c r="B68" s="14"/>
      <c r="C68" s="45"/>
      <c r="D68" s="14"/>
      <c r="E68" s="14"/>
      <c r="F68" s="44"/>
      <c r="G68" s="14"/>
      <c r="H68" s="14"/>
      <c r="I68" s="14"/>
      <c r="J68" s="14"/>
      <c r="L68" s="14"/>
      <c r="M68" s="14"/>
      <c r="N68" s="14"/>
    </row>
    <row r="69" spans="1:15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L69" s="14"/>
      <c r="M69" s="14"/>
      <c r="N69" s="14"/>
    </row>
    <row r="70" spans="1:15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L70" s="14"/>
      <c r="M70" s="14"/>
      <c r="N70" s="14"/>
    </row>
    <row r="71" spans="1:15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L71" s="14"/>
      <c r="M71" s="14"/>
      <c r="N71" s="14"/>
    </row>
    <row r="72" spans="1:15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L72" s="14"/>
      <c r="M72" s="14"/>
      <c r="N72" s="14"/>
    </row>
    <row r="73" spans="1:15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L73" s="14"/>
      <c r="M73" s="14"/>
      <c r="N73" s="14"/>
    </row>
    <row r="74" spans="1:15" x14ac:dyDescent="0.25">
      <c r="A74" s="14"/>
      <c r="B74" s="14"/>
      <c r="C74" s="46"/>
      <c r="D74" s="14"/>
      <c r="E74" s="14"/>
      <c r="F74" s="14"/>
      <c r="G74" s="14" t="s">
        <v>192</v>
      </c>
      <c r="H74" s="14"/>
      <c r="I74" s="14"/>
      <c r="J74" s="14"/>
      <c r="L74" s="14"/>
      <c r="M74" s="14"/>
      <c r="N74" s="14"/>
    </row>
    <row r="75" spans="1:15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L75" s="14"/>
      <c r="M75" s="14"/>
      <c r="N75" s="14"/>
    </row>
    <row r="76" spans="1:15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L76" s="14"/>
      <c r="M76" s="14"/>
      <c r="N76" s="14"/>
    </row>
    <row r="77" spans="1:15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L77" s="14"/>
      <c r="M77" s="14"/>
      <c r="N77" s="14"/>
    </row>
    <row r="78" spans="1:15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L78" s="14"/>
      <c r="M78" s="14"/>
      <c r="N78" s="14"/>
    </row>
    <row r="79" spans="1:15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L79" s="14"/>
      <c r="M79" s="14"/>
      <c r="N79" s="14"/>
    </row>
    <row r="80" spans="1:15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L179" s="14"/>
      <c r="M179" s="14"/>
      <c r="N179" s="14"/>
    </row>
    <row r="180" spans="1:14" x14ac:dyDescent="0.25">
      <c r="C180" s="47"/>
    </row>
    <row r="181" spans="1:14" x14ac:dyDescent="0.25">
      <c r="C181" s="47"/>
    </row>
    <row r="182" spans="1:14" x14ac:dyDescent="0.25">
      <c r="C182" s="47"/>
    </row>
    <row r="183" spans="1:14" x14ac:dyDescent="0.25">
      <c r="C183" s="47"/>
    </row>
    <row r="184" spans="1:14" x14ac:dyDescent="0.25">
      <c r="C184" s="47"/>
    </row>
    <row r="185" spans="1:14" x14ac:dyDescent="0.25">
      <c r="C185" s="47"/>
    </row>
    <row r="186" spans="1:14" x14ac:dyDescent="0.25">
      <c r="C186" s="47"/>
    </row>
    <row r="187" spans="1:14" x14ac:dyDescent="0.25">
      <c r="C187" s="47"/>
    </row>
    <row r="188" spans="1:14" x14ac:dyDescent="0.25">
      <c r="C188" s="47"/>
    </row>
    <row r="189" spans="1:14" x14ac:dyDescent="0.25">
      <c r="C189" s="47"/>
    </row>
    <row r="190" spans="1:14" x14ac:dyDescent="0.25">
      <c r="C190" s="47"/>
    </row>
    <row r="191" spans="1:14" x14ac:dyDescent="0.25">
      <c r="C191" s="47"/>
    </row>
    <row r="192" spans="1:14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</sheetData>
  <mergeCells count="47">
    <mergeCell ref="C33:C34"/>
    <mergeCell ref="C35:C36"/>
    <mergeCell ref="C37:C38"/>
    <mergeCell ref="C39:C40"/>
    <mergeCell ref="B7:O7"/>
    <mergeCell ref="D14:D16"/>
    <mergeCell ref="B9:O9"/>
    <mergeCell ref="B10:O10"/>
    <mergeCell ref="H14:H16"/>
    <mergeCell ref="I14:K14"/>
    <mergeCell ref="M14:O14"/>
    <mergeCell ref="O15:O16"/>
    <mergeCell ref="B1:O1"/>
    <mergeCell ref="B2:O2"/>
    <mergeCell ref="B3:O3"/>
    <mergeCell ref="B4:O4"/>
    <mergeCell ref="B5:O5"/>
    <mergeCell ref="B6:O6"/>
    <mergeCell ref="B8:O8"/>
    <mergeCell ref="A12:O12"/>
    <mergeCell ref="B22:O22"/>
    <mergeCell ref="B19:B20"/>
    <mergeCell ref="K15:K16"/>
    <mergeCell ref="B17:O17"/>
    <mergeCell ref="M15:N15"/>
    <mergeCell ref="A14:A16"/>
    <mergeCell ref="B14:B16"/>
    <mergeCell ref="C23:C24"/>
    <mergeCell ref="I15:J15"/>
    <mergeCell ref="G15:G16"/>
    <mergeCell ref="C41:C42"/>
    <mergeCell ref="C43:C44"/>
    <mergeCell ref="C29:C30"/>
    <mergeCell ref="C31:C32"/>
    <mergeCell ref="E15:F15"/>
    <mergeCell ref="C14:C16"/>
    <mergeCell ref="E14:G14"/>
    <mergeCell ref="C47:C48"/>
    <mergeCell ref="L14:L16"/>
    <mergeCell ref="C57:C58"/>
    <mergeCell ref="C55:C56"/>
    <mergeCell ref="C51:C52"/>
    <mergeCell ref="B50:O50"/>
    <mergeCell ref="B54:O54"/>
    <mergeCell ref="C45:C46"/>
    <mergeCell ref="C27:C28"/>
    <mergeCell ref="B26:O26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9"/>
  <sheetViews>
    <sheetView showZeros="0" workbookViewId="0">
      <selection activeCell="G36" sqref="G3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16384" width="9.140625" style="2"/>
  </cols>
  <sheetData>
    <row r="1" spans="1:7" ht="11.25" customHeight="1" x14ac:dyDescent="0.25">
      <c r="D1" s="4"/>
      <c r="E1" s="3" t="s">
        <v>175</v>
      </c>
      <c r="F1" s="3"/>
      <c r="G1" s="3"/>
    </row>
    <row r="2" spans="1:7" x14ac:dyDescent="0.25">
      <c r="E2" s="3" t="s">
        <v>61</v>
      </c>
      <c r="F2" s="3"/>
      <c r="G2" s="3"/>
    </row>
    <row r="3" spans="1:7" x14ac:dyDescent="0.25">
      <c r="E3" s="3" t="s">
        <v>390</v>
      </c>
      <c r="F3" s="3"/>
      <c r="G3" s="3"/>
    </row>
    <row r="4" spans="1:7" x14ac:dyDescent="0.25">
      <c r="E4" s="3" t="s">
        <v>218</v>
      </c>
      <c r="F4" s="3"/>
      <c r="G4" s="3"/>
    </row>
    <row r="5" spans="1:7" x14ac:dyDescent="0.25">
      <c r="E5" s="3"/>
      <c r="F5" s="3"/>
      <c r="G5" s="3"/>
    </row>
    <row r="6" spans="1:7" ht="30.75" customHeight="1" x14ac:dyDescent="0.25">
      <c r="A6" s="220" t="s">
        <v>255</v>
      </c>
      <c r="B6" s="220"/>
      <c r="C6" s="220"/>
      <c r="D6" s="220"/>
      <c r="E6" s="220"/>
      <c r="F6" s="220"/>
      <c r="G6" s="220"/>
    </row>
    <row r="7" spans="1:7" ht="17.25" customHeight="1" x14ac:dyDescent="0.25">
      <c r="G7" s="4" t="s">
        <v>188</v>
      </c>
    </row>
    <row r="8" spans="1:7" ht="15" customHeight="1" x14ac:dyDescent="0.25">
      <c r="A8" s="221" t="s">
        <v>5</v>
      </c>
      <c r="B8" s="255" t="s">
        <v>193</v>
      </c>
      <c r="C8" s="222" t="s">
        <v>60</v>
      </c>
      <c r="D8" s="223" t="s">
        <v>0</v>
      </c>
      <c r="E8" s="224" t="s">
        <v>219</v>
      </c>
      <c r="F8" s="225"/>
      <c r="G8" s="226"/>
    </row>
    <row r="9" spans="1:7" x14ac:dyDescent="0.25">
      <c r="A9" s="221"/>
      <c r="B9" s="256"/>
      <c r="C9" s="222"/>
      <c r="D9" s="223"/>
      <c r="E9" s="223" t="s">
        <v>1</v>
      </c>
      <c r="F9" s="223"/>
      <c r="G9" s="222" t="s">
        <v>2</v>
      </c>
    </row>
    <row r="10" spans="1:7" ht="28.5" customHeight="1" x14ac:dyDescent="0.25">
      <c r="A10" s="221"/>
      <c r="B10" s="257"/>
      <c r="C10" s="222"/>
      <c r="D10" s="223"/>
      <c r="E10" s="6" t="s">
        <v>3</v>
      </c>
      <c r="F10" s="5" t="s">
        <v>4</v>
      </c>
      <c r="G10" s="222"/>
    </row>
    <row r="11" spans="1:7" ht="15.95" customHeight="1" x14ac:dyDescent="0.25">
      <c r="A11" s="13" t="s">
        <v>79</v>
      </c>
      <c r="B11" s="230" t="s">
        <v>66</v>
      </c>
      <c r="C11" s="231"/>
      <c r="D11" s="231"/>
      <c r="E11" s="231"/>
      <c r="F11" s="231"/>
      <c r="G11" s="232"/>
    </row>
    <row r="12" spans="1:7" ht="15" customHeight="1" x14ac:dyDescent="0.25">
      <c r="A12" s="7" t="s">
        <v>203</v>
      </c>
      <c r="B12" s="21" t="s">
        <v>20</v>
      </c>
      <c r="C12" s="22" t="s">
        <v>33</v>
      </c>
      <c r="D12" s="10">
        <f>E12+G12</f>
        <v>96154</v>
      </c>
      <c r="E12" s="10">
        <v>78632</v>
      </c>
      <c r="F12" s="10"/>
      <c r="G12" s="10">
        <v>17522</v>
      </c>
    </row>
    <row r="13" spans="1:7" ht="15.95" customHeight="1" x14ac:dyDescent="0.25">
      <c r="A13" s="15" t="s">
        <v>80</v>
      </c>
      <c r="B13" s="1" t="s">
        <v>196</v>
      </c>
      <c r="C13" s="17"/>
      <c r="D13" s="1">
        <f>D12</f>
        <v>96154</v>
      </c>
      <c r="E13" s="1">
        <f>E12</f>
        <v>78632</v>
      </c>
      <c r="F13" s="1">
        <f>F12</f>
        <v>0</v>
      </c>
      <c r="G13" s="1">
        <f>G12</f>
        <v>17522</v>
      </c>
    </row>
    <row r="14" spans="1:7" ht="15.95" customHeight="1" x14ac:dyDescent="0.25">
      <c r="A14" s="13" t="s">
        <v>81</v>
      </c>
      <c r="B14" s="230" t="s">
        <v>70</v>
      </c>
      <c r="C14" s="228"/>
      <c r="D14" s="228"/>
      <c r="E14" s="228"/>
      <c r="F14" s="228"/>
      <c r="G14" s="229"/>
    </row>
    <row r="15" spans="1:7" ht="15" customHeight="1" x14ac:dyDescent="0.25">
      <c r="A15" s="7" t="s">
        <v>82</v>
      </c>
      <c r="B15" s="18" t="s">
        <v>20</v>
      </c>
      <c r="C15" s="9" t="s">
        <v>34</v>
      </c>
      <c r="D15" s="10">
        <f>E15+G15</f>
        <v>21142</v>
      </c>
      <c r="E15" s="10">
        <v>21142</v>
      </c>
      <c r="F15" s="10"/>
      <c r="G15" s="10"/>
    </row>
    <row r="16" spans="1:7" ht="15.95" customHeight="1" x14ac:dyDescent="0.25">
      <c r="A16" s="15" t="s">
        <v>83</v>
      </c>
      <c r="B16" s="19" t="s">
        <v>197</v>
      </c>
      <c r="C16" s="20"/>
      <c r="D16" s="1">
        <f>D15</f>
        <v>21142</v>
      </c>
      <c r="E16" s="1">
        <f>E15</f>
        <v>21142</v>
      </c>
      <c r="F16" s="1">
        <f>F15</f>
        <v>0</v>
      </c>
      <c r="G16" s="1">
        <f>G15</f>
        <v>0</v>
      </c>
    </row>
    <row r="17" spans="1:7" ht="15.95" customHeight="1" x14ac:dyDescent="0.25">
      <c r="A17" s="36" t="s">
        <v>84</v>
      </c>
      <c r="B17" s="37" t="s">
        <v>191</v>
      </c>
      <c r="C17" s="38"/>
      <c r="D17" s="39">
        <f>D13+D16</f>
        <v>117296</v>
      </c>
      <c r="E17" s="39">
        <f>E13+E16</f>
        <v>99774</v>
      </c>
      <c r="F17" s="39">
        <f>F13+F16</f>
        <v>0</v>
      </c>
      <c r="G17" s="39">
        <f>G13+G16</f>
        <v>17522</v>
      </c>
    </row>
    <row r="18" spans="1:7" ht="15" customHeight="1" x14ac:dyDescent="0.25">
      <c r="A18" s="40" t="s">
        <v>192</v>
      </c>
      <c r="B18" s="41"/>
      <c r="C18" s="42"/>
      <c r="D18" s="41"/>
      <c r="E18" s="41"/>
      <c r="F18" s="43"/>
      <c r="G18" s="44"/>
    </row>
    <row r="19" spans="1:7" x14ac:dyDescent="0.25">
      <c r="A19" s="40"/>
      <c r="B19" s="14"/>
      <c r="C19" s="45"/>
      <c r="D19" s="14"/>
      <c r="E19" s="14"/>
      <c r="F19" s="44"/>
      <c r="G19" s="14"/>
    </row>
    <row r="20" spans="1:7" x14ac:dyDescent="0.25">
      <c r="A20" s="14"/>
      <c r="B20" s="14"/>
      <c r="C20" s="46"/>
      <c r="D20" s="14"/>
      <c r="E20" s="14"/>
      <c r="F20" s="14"/>
      <c r="G20" s="14"/>
    </row>
    <row r="21" spans="1:7" x14ac:dyDescent="0.25">
      <c r="A21" s="14"/>
      <c r="B21" s="14"/>
      <c r="C21" s="46"/>
      <c r="D21" s="14"/>
      <c r="E21" s="14"/>
      <c r="F21" s="14"/>
      <c r="G21" s="14"/>
    </row>
    <row r="22" spans="1:7" x14ac:dyDescent="0.25">
      <c r="A22" s="14"/>
      <c r="B22" s="14"/>
      <c r="C22" s="46"/>
      <c r="D22" s="14"/>
      <c r="E22" s="14"/>
      <c r="F22" s="14"/>
      <c r="G22" s="14"/>
    </row>
    <row r="23" spans="1:7" x14ac:dyDescent="0.25">
      <c r="A23" s="14"/>
      <c r="B23" s="14"/>
      <c r="C23" s="46"/>
      <c r="D23" s="14"/>
      <c r="E23" s="14"/>
      <c r="F23" s="14"/>
      <c r="G23" s="14"/>
    </row>
    <row r="24" spans="1:7" x14ac:dyDescent="0.25">
      <c r="A24" s="14"/>
      <c r="B24" s="14"/>
      <c r="C24" s="46"/>
      <c r="D24" s="14"/>
      <c r="E24" s="14"/>
      <c r="F24" s="14"/>
      <c r="G24" s="14"/>
    </row>
    <row r="25" spans="1:7" x14ac:dyDescent="0.25">
      <c r="A25" s="14"/>
      <c r="B25" s="14"/>
      <c r="C25" s="46"/>
      <c r="D25" s="14"/>
      <c r="E25" s="14"/>
      <c r="F25" s="14"/>
      <c r="G25" s="14" t="s">
        <v>192</v>
      </c>
    </row>
    <row r="26" spans="1:7" x14ac:dyDescent="0.25">
      <c r="A26" s="14"/>
      <c r="B26" s="14"/>
      <c r="C26" s="46"/>
      <c r="D26" s="14"/>
      <c r="E26" s="14"/>
      <c r="F26" s="14"/>
      <c r="G26" s="14"/>
    </row>
    <row r="27" spans="1:7" x14ac:dyDescent="0.25">
      <c r="A27" s="14"/>
      <c r="B27" s="14"/>
      <c r="C27" s="46"/>
      <c r="D27" s="14"/>
      <c r="E27" s="14"/>
      <c r="F27" s="14"/>
      <c r="G27" s="14"/>
    </row>
    <row r="28" spans="1:7" x14ac:dyDescent="0.25">
      <c r="A28" s="14"/>
      <c r="B28" s="14"/>
      <c r="C28" s="46"/>
      <c r="D28" s="14"/>
      <c r="E28" s="14"/>
      <c r="F28" s="14"/>
      <c r="G28" s="14"/>
    </row>
    <row r="29" spans="1:7" x14ac:dyDescent="0.25">
      <c r="A29" s="14"/>
      <c r="B29" s="14"/>
      <c r="C29" s="46"/>
      <c r="D29" s="14"/>
      <c r="E29" s="14"/>
      <c r="F29" s="14"/>
      <c r="G29" s="14"/>
    </row>
    <row r="30" spans="1:7" x14ac:dyDescent="0.25">
      <c r="A30" s="14"/>
      <c r="B30" s="14"/>
      <c r="C30" s="46"/>
      <c r="D30" s="14"/>
      <c r="E30" s="14"/>
      <c r="F30" s="14"/>
      <c r="G30" s="14"/>
    </row>
    <row r="31" spans="1:7" x14ac:dyDescent="0.25">
      <c r="A31" s="14"/>
      <c r="B31" s="14"/>
      <c r="C31" s="46"/>
      <c r="D31" s="14"/>
      <c r="E31" s="14"/>
      <c r="F31" s="14"/>
      <c r="G31" s="14"/>
    </row>
    <row r="32" spans="1:7" x14ac:dyDescent="0.25">
      <c r="A32" s="14"/>
      <c r="B32" s="14"/>
      <c r="C32" s="46"/>
      <c r="D32" s="14"/>
      <c r="E32" s="14"/>
      <c r="F32" s="14"/>
      <c r="G32" s="14"/>
    </row>
    <row r="33" spans="1:7" x14ac:dyDescent="0.25">
      <c r="A33" s="14"/>
      <c r="B33" s="14"/>
      <c r="C33" s="46"/>
      <c r="D33" s="14"/>
      <c r="E33" s="14"/>
      <c r="F33" s="14"/>
      <c r="G33" s="14"/>
    </row>
    <row r="34" spans="1:7" x14ac:dyDescent="0.25">
      <c r="A34" s="14"/>
      <c r="B34" s="14"/>
      <c r="C34" s="46"/>
      <c r="D34" s="14"/>
      <c r="E34" s="14"/>
      <c r="F34" s="14"/>
      <c r="G34" s="14"/>
    </row>
    <row r="35" spans="1:7" x14ac:dyDescent="0.25">
      <c r="A35" s="14"/>
      <c r="B35" s="14"/>
      <c r="C35" s="46"/>
      <c r="D35" s="14"/>
      <c r="E35" s="14"/>
      <c r="F35" s="14"/>
      <c r="G35" s="14"/>
    </row>
    <row r="36" spans="1:7" x14ac:dyDescent="0.25">
      <c r="A36" s="14"/>
      <c r="B36" s="14"/>
      <c r="C36" s="46"/>
      <c r="D36" s="14"/>
      <c r="E36" s="14"/>
      <c r="F36" s="14"/>
      <c r="G36" s="14"/>
    </row>
    <row r="37" spans="1:7" x14ac:dyDescent="0.25">
      <c r="A37" s="14"/>
      <c r="B37" s="14"/>
      <c r="C37" s="46"/>
      <c r="D37" s="14"/>
      <c r="E37" s="14"/>
      <c r="F37" s="14"/>
      <c r="G37" s="14"/>
    </row>
    <row r="38" spans="1:7" x14ac:dyDescent="0.25">
      <c r="A38" s="14"/>
      <c r="B38" s="14"/>
      <c r="C38" s="46"/>
      <c r="D38" s="14"/>
      <c r="E38" s="14"/>
      <c r="F38" s="14"/>
      <c r="G38" s="14"/>
    </row>
    <row r="39" spans="1:7" x14ac:dyDescent="0.25">
      <c r="A39" s="14"/>
      <c r="B39" s="14"/>
      <c r="C39" s="46"/>
      <c r="D39" s="14"/>
      <c r="E39" s="14"/>
      <c r="F39" s="14"/>
      <c r="G39" s="14"/>
    </row>
    <row r="40" spans="1:7" x14ac:dyDescent="0.25">
      <c r="A40" s="14"/>
      <c r="B40" s="14"/>
      <c r="C40" s="46"/>
      <c r="D40" s="14"/>
      <c r="E40" s="14"/>
      <c r="F40" s="14"/>
      <c r="G40" s="14"/>
    </row>
    <row r="41" spans="1:7" x14ac:dyDescent="0.25">
      <c r="A41" s="14"/>
      <c r="B41" s="14"/>
      <c r="C41" s="46"/>
      <c r="D41" s="14"/>
      <c r="E41" s="14"/>
      <c r="F41" s="14"/>
      <c r="G41" s="14"/>
    </row>
    <row r="42" spans="1:7" x14ac:dyDescent="0.25">
      <c r="A42" s="14"/>
      <c r="B42" s="14"/>
      <c r="C42" s="46"/>
      <c r="D42" s="14"/>
      <c r="E42" s="14"/>
      <c r="F42" s="14"/>
      <c r="G42" s="14"/>
    </row>
    <row r="43" spans="1:7" x14ac:dyDescent="0.25">
      <c r="A43" s="14"/>
      <c r="B43" s="14"/>
      <c r="C43" s="46"/>
      <c r="D43" s="14"/>
      <c r="E43" s="14"/>
      <c r="F43" s="14"/>
      <c r="G43" s="14"/>
    </row>
    <row r="44" spans="1:7" x14ac:dyDescent="0.25">
      <c r="A44" s="14"/>
      <c r="B44" s="14"/>
      <c r="C44" s="46"/>
      <c r="D44" s="14"/>
      <c r="E44" s="14"/>
      <c r="F44" s="14"/>
      <c r="G44" s="14"/>
    </row>
    <row r="45" spans="1:7" x14ac:dyDescent="0.25">
      <c r="A45" s="14"/>
      <c r="B45" s="14"/>
      <c r="C45" s="46"/>
      <c r="D45" s="14"/>
      <c r="E45" s="14"/>
      <c r="F45" s="14"/>
      <c r="G45" s="14"/>
    </row>
    <row r="46" spans="1:7" x14ac:dyDescent="0.25">
      <c r="A46" s="14"/>
      <c r="B46" s="14"/>
      <c r="C46" s="46"/>
      <c r="D46" s="14"/>
      <c r="E46" s="14"/>
      <c r="F46" s="14"/>
      <c r="G46" s="14"/>
    </row>
    <row r="47" spans="1:7" x14ac:dyDescent="0.25">
      <c r="A47" s="14"/>
      <c r="B47" s="14"/>
      <c r="C47" s="46"/>
      <c r="D47" s="14"/>
      <c r="E47" s="14"/>
      <c r="F47" s="14"/>
      <c r="G47" s="14"/>
    </row>
    <row r="48" spans="1:7" x14ac:dyDescent="0.25">
      <c r="A48" s="14"/>
      <c r="B48" s="14"/>
      <c r="C48" s="46"/>
      <c r="D48" s="14"/>
      <c r="E48" s="14"/>
      <c r="F48" s="14"/>
      <c r="G48" s="14"/>
    </row>
    <row r="49" spans="1:7" x14ac:dyDescent="0.25">
      <c r="A49" s="14"/>
      <c r="B49" s="14"/>
      <c r="C49" s="46"/>
      <c r="D49" s="14"/>
      <c r="E49" s="14"/>
      <c r="F49" s="14"/>
      <c r="G49" s="14"/>
    </row>
    <row r="50" spans="1:7" x14ac:dyDescent="0.25">
      <c r="A50" s="14"/>
      <c r="B50" s="14"/>
      <c r="C50" s="46"/>
      <c r="D50" s="14"/>
      <c r="E50" s="14"/>
      <c r="F50" s="14"/>
      <c r="G50" s="14"/>
    </row>
    <row r="51" spans="1:7" x14ac:dyDescent="0.25">
      <c r="A51" s="14"/>
      <c r="B51" s="14"/>
      <c r="C51" s="46"/>
      <c r="D51" s="14"/>
      <c r="E51" s="14"/>
      <c r="F51" s="14"/>
      <c r="G51" s="14"/>
    </row>
    <row r="52" spans="1:7" x14ac:dyDescent="0.25">
      <c r="A52" s="14"/>
      <c r="B52" s="14"/>
      <c r="C52" s="46"/>
      <c r="D52" s="14"/>
      <c r="E52" s="14"/>
      <c r="F52" s="14"/>
      <c r="G52" s="14"/>
    </row>
    <row r="53" spans="1:7" x14ac:dyDescent="0.25">
      <c r="A53" s="14"/>
      <c r="B53" s="14"/>
      <c r="C53" s="46"/>
      <c r="D53" s="14"/>
      <c r="E53" s="14"/>
      <c r="F53" s="14"/>
      <c r="G53" s="14"/>
    </row>
    <row r="54" spans="1:7" x14ac:dyDescent="0.25">
      <c r="A54" s="14"/>
      <c r="B54" s="14"/>
      <c r="C54" s="46"/>
      <c r="D54" s="14"/>
      <c r="E54" s="14"/>
      <c r="F54" s="14"/>
      <c r="G54" s="14"/>
    </row>
    <row r="55" spans="1:7" x14ac:dyDescent="0.25">
      <c r="A55" s="14"/>
      <c r="B55" s="14"/>
      <c r="C55" s="46"/>
      <c r="D55" s="14"/>
      <c r="E55" s="14"/>
      <c r="F55" s="14"/>
      <c r="G55" s="14"/>
    </row>
    <row r="56" spans="1:7" x14ac:dyDescent="0.25">
      <c r="A56" s="14"/>
      <c r="B56" s="14"/>
      <c r="C56" s="46"/>
      <c r="D56" s="14"/>
      <c r="E56" s="14"/>
      <c r="F56" s="14"/>
      <c r="G56" s="14"/>
    </row>
    <row r="57" spans="1:7" x14ac:dyDescent="0.25">
      <c r="A57" s="14"/>
      <c r="B57" s="14"/>
      <c r="C57" s="46"/>
      <c r="D57" s="14"/>
      <c r="E57" s="14"/>
      <c r="F57" s="14"/>
      <c r="G57" s="14"/>
    </row>
    <row r="58" spans="1:7" x14ac:dyDescent="0.25">
      <c r="A58" s="14"/>
      <c r="B58" s="14"/>
      <c r="C58" s="46"/>
      <c r="D58" s="14"/>
      <c r="E58" s="14"/>
      <c r="F58" s="14"/>
      <c r="G58" s="14"/>
    </row>
    <row r="59" spans="1:7" x14ac:dyDescent="0.25">
      <c r="A59" s="14"/>
      <c r="B59" s="14"/>
      <c r="C59" s="46"/>
      <c r="D59" s="14"/>
      <c r="E59" s="14"/>
      <c r="F59" s="14"/>
      <c r="G59" s="14"/>
    </row>
    <row r="60" spans="1:7" x14ac:dyDescent="0.25">
      <c r="A60" s="14"/>
      <c r="B60" s="14"/>
      <c r="C60" s="46"/>
      <c r="D60" s="14"/>
      <c r="E60" s="14"/>
      <c r="F60" s="14"/>
      <c r="G60" s="14"/>
    </row>
    <row r="61" spans="1:7" x14ac:dyDescent="0.25">
      <c r="A61" s="14"/>
      <c r="B61" s="14"/>
      <c r="C61" s="46"/>
      <c r="D61" s="14"/>
      <c r="E61" s="14"/>
      <c r="F61" s="14"/>
      <c r="G61" s="14"/>
    </row>
    <row r="62" spans="1:7" x14ac:dyDescent="0.25">
      <c r="A62" s="14"/>
      <c r="B62" s="14"/>
      <c r="C62" s="46"/>
      <c r="D62" s="14"/>
      <c r="E62" s="14"/>
      <c r="F62" s="14"/>
      <c r="G62" s="14"/>
    </row>
    <row r="63" spans="1:7" x14ac:dyDescent="0.25">
      <c r="A63" s="14"/>
      <c r="B63" s="14"/>
      <c r="C63" s="46"/>
      <c r="D63" s="14"/>
      <c r="E63" s="14"/>
      <c r="F63" s="14"/>
      <c r="G63" s="14"/>
    </row>
    <row r="64" spans="1:7" x14ac:dyDescent="0.25">
      <c r="A64" s="14"/>
      <c r="B64" s="14"/>
      <c r="C64" s="46"/>
      <c r="D64" s="14"/>
      <c r="E64" s="14"/>
      <c r="F64" s="14"/>
      <c r="G64" s="14"/>
    </row>
    <row r="65" spans="1:7" x14ac:dyDescent="0.25">
      <c r="A65" s="14"/>
      <c r="B65" s="14"/>
      <c r="C65" s="46"/>
      <c r="D65" s="14"/>
      <c r="E65" s="14"/>
      <c r="F65" s="14"/>
      <c r="G65" s="14"/>
    </row>
    <row r="66" spans="1:7" x14ac:dyDescent="0.25">
      <c r="A66" s="14"/>
      <c r="B66" s="14"/>
      <c r="C66" s="46"/>
      <c r="D66" s="14"/>
      <c r="E66" s="14"/>
      <c r="F66" s="14"/>
      <c r="G66" s="14"/>
    </row>
    <row r="67" spans="1:7" x14ac:dyDescent="0.25">
      <c r="A67" s="14"/>
      <c r="B67" s="14"/>
      <c r="C67" s="46"/>
      <c r="D67" s="14"/>
      <c r="E67" s="14"/>
      <c r="F67" s="14"/>
      <c r="G67" s="14"/>
    </row>
    <row r="68" spans="1:7" x14ac:dyDescent="0.25">
      <c r="A68" s="14"/>
      <c r="B68" s="14"/>
      <c r="C68" s="46"/>
      <c r="D68" s="14"/>
      <c r="E68" s="14"/>
      <c r="F68" s="14"/>
      <c r="G68" s="14"/>
    </row>
    <row r="69" spans="1:7" x14ac:dyDescent="0.25">
      <c r="A69" s="14"/>
      <c r="B69" s="14"/>
      <c r="C69" s="46"/>
      <c r="D69" s="14"/>
      <c r="E69" s="14"/>
      <c r="F69" s="14"/>
      <c r="G69" s="14"/>
    </row>
    <row r="70" spans="1:7" x14ac:dyDescent="0.25">
      <c r="A70" s="14"/>
      <c r="B70" s="14"/>
      <c r="C70" s="46"/>
      <c r="D70" s="14"/>
      <c r="E70" s="14"/>
      <c r="F70" s="14"/>
      <c r="G70" s="14"/>
    </row>
    <row r="71" spans="1:7" x14ac:dyDescent="0.25">
      <c r="A71" s="14"/>
      <c r="B71" s="14"/>
      <c r="C71" s="46"/>
      <c r="D71" s="14"/>
      <c r="E71" s="14"/>
      <c r="F71" s="14"/>
      <c r="G71" s="14"/>
    </row>
    <row r="72" spans="1:7" x14ac:dyDescent="0.25">
      <c r="A72" s="14"/>
      <c r="B72" s="14"/>
      <c r="C72" s="46"/>
      <c r="D72" s="14"/>
      <c r="E72" s="14"/>
      <c r="F72" s="14"/>
      <c r="G72" s="14"/>
    </row>
    <row r="73" spans="1:7" x14ac:dyDescent="0.25">
      <c r="A73" s="14"/>
      <c r="B73" s="14"/>
      <c r="C73" s="46"/>
      <c r="D73" s="14"/>
      <c r="E73" s="14"/>
      <c r="F73" s="14"/>
      <c r="G73" s="14"/>
    </row>
    <row r="74" spans="1:7" x14ac:dyDescent="0.25">
      <c r="A74" s="14"/>
      <c r="B74" s="14"/>
      <c r="C74" s="46"/>
      <c r="D74" s="14"/>
      <c r="E74" s="14"/>
      <c r="F74" s="14"/>
      <c r="G74" s="14"/>
    </row>
    <row r="75" spans="1:7" x14ac:dyDescent="0.25">
      <c r="A75" s="14"/>
      <c r="B75" s="14"/>
      <c r="C75" s="46"/>
      <c r="D75" s="14"/>
      <c r="E75" s="14"/>
      <c r="F75" s="14"/>
      <c r="G75" s="14"/>
    </row>
    <row r="76" spans="1:7" x14ac:dyDescent="0.25">
      <c r="A76" s="14"/>
      <c r="B76" s="14"/>
      <c r="C76" s="46"/>
      <c r="D76" s="14"/>
      <c r="E76" s="14"/>
      <c r="F76" s="14"/>
      <c r="G76" s="14"/>
    </row>
    <row r="77" spans="1:7" x14ac:dyDescent="0.25">
      <c r="A77" s="14"/>
      <c r="B77" s="14"/>
      <c r="C77" s="46"/>
      <c r="D77" s="14"/>
      <c r="E77" s="14"/>
      <c r="F77" s="14"/>
      <c r="G77" s="14"/>
    </row>
    <row r="78" spans="1:7" x14ac:dyDescent="0.25">
      <c r="A78" s="14"/>
      <c r="B78" s="14"/>
      <c r="C78" s="46"/>
      <c r="D78" s="14"/>
      <c r="E78" s="14"/>
      <c r="F78" s="14"/>
      <c r="G78" s="14"/>
    </row>
    <row r="79" spans="1:7" x14ac:dyDescent="0.25">
      <c r="A79" s="14"/>
      <c r="B79" s="14"/>
      <c r="C79" s="46"/>
      <c r="D79" s="14"/>
      <c r="E79" s="14"/>
      <c r="F79" s="14"/>
      <c r="G79" s="14"/>
    </row>
    <row r="80" spans="1:7" x14ac:dyDescent="0.25">
      <c r="A80" s="14"/>
      <c r="B80" s="14"/>
      <c r="C80" s="46"/>
      <c r="D80" s="14"/>
      <c r="E80" s="14"/>
      <c r="F80" s="14"/>
      <c r="G80" s="14"/>
    </row>
    <row r="81" spans="1:7" x14ac:dyDescent="0.25">
      <c r="A81" s="14"/>
      <c r="B81" s="14"/>
      <c r="C81" s="46"/>
      <c r="D81" s="14"/>
      <c r="E81" s="14"/>
      <c r="F81" s="14"/>
      <c r="G81" s="14"/>
    </row>
    <row r="82" spans="1:7" x14ac:dyDescent="0.25">
      <c r="A82" s="14"/>
      <c r="B82" s="14"/>
      <c r="C82" s="46"/>
      <c r="D82" s="14"/>
      <c r="E82" s="14"/>
      <c r="F82" s="14"/>
      <c r="G82" s="14"/>
    </row>
    <row r="83" spans="1:7" x14ac:dyDescent="0.25">
      <c r="A83" s="14"/>
      <c r="B83" s="14"/>
      <c r="C83" s="46"/>
      <c r="D83" s="14"/>
      <c r="E83" s="14"/>
      <c r="F83" s="14"/>
      <c r="G83" s="14"/>
    </row>
    <row r="84" spans="1:7" x14ac:dyDescent="0.25">
      <c r="A84" s="14"/>
      <c r="B84" s="14"/>
      <c r="C84" s="46"/>
      <c r="D84" s="14"/>
      <c r="E84" s="14"/>
      <c r="F84" s="14"/>
      <c r="G84" s="14"/>
    </row>
    <row r="85" spans="1:7" x14ac:dyDescent="0.25">
      <c r="A85" s="14"/>
      <c r="B85" s="14"/>
      <c r="C85" s="46"/>
      <c r="D85" s="14"/>
      <c r="E85" s="14"/>
      <c r="F85" s="14"/>
      <c r="G85" s="14"/>
    </row>
    <row r="86" spans="1:7" x14ac:dyDescent="0.25">
      <c r="A86" s="14"/>
      <c r="B86" s="14"/>
      <c r="C86" s="46"/>
      <c r="D86" s="14"/>
      <c r="E86" s="14"/>
      <c r="F86" s="14"/>
      <c r="G86" s="14"/>
    </row>
    <row r="87" spans="1:7" x14ac:dyDescent="0.25">
      <c r="A87" s="14"/>
      <c r="B87" s="14"/>
      <c r="C87" s="46"/>
      <c r="D87" s="14"/>
      <c r="E87" s="14"/>
      <c r="F87" s="14"/>
      <c r="G87" s="14"/>
    </row>
    <row r="88" spans="1:7" x14ac:dyDescent="0.25">
      <c r="A88" s="14"/>
      <c r="B88" s="14"/>
      <c r="C88" s="46"/>
      <c r="D88" s="14"/>
      <c r="E88" s="14"/>
      <c r="F88" s="14"/>
      <c r="G88" s="14"/>
    </row>
    <row r="89" spans="1:7" x14ac:dyDescent="0.25">
      <c r="A89" s="14"/>
      <c r="B89" s="14"/>
      <c r="C89" s="46"/>
      <c r="D89" s="14"/>
      <c r="E89" s="14"/>
      <c r="F89" s="14"/>
      <c r="G89" s="14"/>
    </row>
    <row r="90" spans="1:7" x14ac:dyDescent="0.25">
      <c r="A90" s="14"/>
      <c r="B90" s="14"/>
      <c r="C90" s="46"/>
      <c r="D90" s="14"/>
      <c r="E90" s="14"/>
      <c r="F90" s="14"/>
      <c r="G90" s="14"/>
    </row>
    <row r="91" spans="1:7" x14ac:dyDescent="0.25">
      <c r="A91" s="14"/>
      <c r="B91" s="14"/>
      <c r="C91" s="46"/>
      <c r="D91" s="14"/>
      <c r="E91" s="14"/>
      <c r="F91" s="14"/>
      <c r="G91" s="14"/>
    </row>
    <row r="92" spans="1:7" x14ac:dyDescent="0.25">
      <c r="A92" s="14"/>
      <c r="B92" s="14"/>
      <c r="C92" s="46"/>
      <c r="D92" s="14"/>
      <c r="E92" s="14"/>
      <c r="F92" s="14"/>
      <c r="G92" s="14"/>
    </row>
    <row r="93" spans="1:7" x14ac:dyDescent="0.25">
      <c r="A93" s="14"/>
      <c r="B93" s="14"/>
      <c r="C93" s="46"/>
      <c r="D93" s="14"/>
      <c r="E93" s="14"/>
      <c r="F93" s="14"/>
      <c r="G93" s="14"/>
    </row>
    <row r="94" spans="1:7" x14ac:dyDescent="0.25">
      <c r="A94" s="14"/>
      <c r="B94" s="14"/>
      <c r="C94" s="46"/>
      <c r="D94" s="14"/>
      <c r="E94" s="14"/>
      <c r="F94" s="14"/>
      <c r="G94" s="14"/>
    </row>
    <row r="95" spans="1:7" x14ac:dyDescent="0.25">
      <c r="A95" s="14"/>
      <c r="B95" s="14"/>
      <c r="C95" s="46"/>
      <c r="D95" s="14"/>
      <c r="E95" s="14"/>
      <c r="F95" s="14"/>
      <c r="G95" s="14"/>
    </row>
    <row r="96" spans="1:7" x14ac:dyDescent="0.25">
      <c r="A96" s="14"/>
      <c r="B96" s="14"/>
      <c r="C96" s="46"/>
      <c r="D96" s="14"/>
      <c r="E96" s="14"/>
      <c r="F96" s="14"/>
      <c r="G96" s="14"/>
    </row>
    <row r="97" spans="1:7" x14ac:dyDescent="0.25">
      <c r="A97" s="14"/>
      <c r="B97" s="14"/>
      <c r="C97" s="46"/>
      <c r="D97" s="14"/>
      <c r="E97" s="14"/>
      <c r="F97" s="14"/>
      <c r="G97" s="14"/>
    </row>
    <row r="98" spans="1:7" x14ac:dyDescent="0.25">
      <c r="A98" s="14"/>
      <c r="B98" s="14"/>
      <c r="C98" s="46"/>
      <c r="D98" s="14"/>
      <c r="E98" s="14"/>
      <c r="F98" s="14"/>
      <c r="G98" s="14"/>
    </row>
    <row r="99" spans="1:7" x14ac:dyDescent="0.25">
      <c r="A99" s="14"/>
      <c r="B99" s="14"/>
      <c r="C99" s="46"/>
      <c r="D99" s="14"/>
      <c r="E99" s="14"/>
      <c r="F99" s="14"/>
      <c r="G99" s="14"/>
    </row>
    <row r="100" spans="1:7" x14ac:dyDescent="0.25">
      <c r="A100" s="14"/>
      <c r="B100" s="14"/>
      <c r="C100" s="46"/>
      <c r="D100" s="14"/>
      <c r="E100" s="14"/>
      <c r="F100" s="14"/>
      <c r="G100" s="14"/>
    </row>
    <row r="101" spans="1:7" x14ac:dyDescent="0.25">
      <c r="A101" s="14"/>
      <c r="B101" s="14"/>
      <c r="C101" s="46"/>
      <c r="D101" s="14"/>
      <c r="E101" s="14"/>
      <c r="F101" s="14"/>
      <c r="G101" s="14"/>
    </row>
    <row r="102" spans="1:7" x14ac:dyDescent="0.25">
      <c r="A102" s="14"/>
      <c r="B102" s="14"/>
      <c r="C102" s="46"/>
      <c r="D102" s="14"/>
      <c r="E102" s="14"/>
      <c r="F102" s="14"/>
      <c r="G102" s="14"/>
    </row>
    <row r="103" spans="1:7" x14ac:dyDescent="0.25">
      <c r="A103" s="14"/>
      <c r="B103" s="14"/>
      <c r="C103" s="46"/>
      <c r="D103" s="14"/>
      <c r="E103" s="14"/>
      <c r="F103" s="14"/>
      <c r="G103" s="14"/>
    </row>
    <row r="104" spans="1:7" x14ac:dyDescent="0.25">
      <c r="A104" s="14"/>
      <c r="B104" s="14"/>
      <c r="C104" s="46"/>
      <c r="D104" s="14"/>
      <c r="E104" s="14"/>
      <c r="F104" s="14"/>
      <c r="G104" s="14"/>
    </row>
    <row r="105" spans="1:7" x14ac:dyDescent="0.25">
      <c r="A105" s="14"/>
      <c r="B105" s="14"/>
      <c r="C105" s="46"/>
      <c r="D105" s="14"/>
      <c r="E105" s="14"/>
      <c r="F105" s="14"/>
      <c r="G105" s="14"/>
    </row>
    <row r="106" spans="1:7" x14ac:dyDescent="0.25">
      <c r="A106" s="14"/>
      <c r="B106" s="14"/>
      <c r="C106" s="46"/>
      <c r="D106" s="14"/>
      <c r="E106" s="14"/>
      <c r="F106" s="14"/>
      <c r="G106" s="14"/>
    </row>
    <row r="107" spans="1:7" x14ac:dyDescent="0.25">
      <c r="A107" s="14"/>
      <c r="B107" s="14"/>
      <c r="C107" s="46"/>
      <c r="D107" s="14"/>
      <c r="E107" s="14"/>
      <c r="F107" s="14"/>
      <c r="G107" s="14"/>
    </row>
    <row r="108" spans="1:7" x14ac:dyDescent="0.25">
      <c r="A108" s="14"/>
      <c r="B108" s="14"/>
      <c r="C108" s="46"/>
      <c r="D108" s="14"/>
      <c r="E108" s="14"/>
      <c r="F108" s="14"/>
      <c r="G108" s="14"/>
    </row>
    <row r="109" spans="1:7" x14ac:dyDescent="0.25">
      <c r="A109" s="14"/>
      <c r="B109" s="14"/>
      <c r="C109" s="46"/>
      <c r="D109" s="14"/>
      <c r="E109" s="14"/>
      <c r="F109" s="14"/>
      <c r="G109" s="14"/>
    </row>
    <row r="110" spans="1:7" x14ac:dyDescent="0.25">
      <c r="A110" s="14"/>
      <c r="B110" s="14"/>
      <c r="C110" s="46"/>
      <c r="D110" s="14"/>
      <c r="E110" s="14"/>
      <c r="F110" s="14"/>
      <c r="G110" s="14"/>
    </row>
    <row r="111" spans="1:7" x14ac:dyDescent="0.25">
      <c r="A111" s="14"/>
      <c r="B111" s="14"/>
      <c r="C111" s="46"/>
      <c r="D111" s="14"/>
      <c r="E111" s="14"/>
      <c r="F111" s="14"/>
      <c r="G111" s="14"/>
    </row>
    <row r="112" spans="1:7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C131" s="47"/>
    </row>
    <row r="132" spans="1:7" x14ac:dyDescent="0.25">
      <c r="C132" s="47"/>
    </row>
    <row r="133" spans="1:7" x14ac:dyDescent="0.25">
      <c r="C133" s="47"/>
    </row>
    <row r="134" spans="1:7" x14ac:dyDescent="0.25">
      <c r="C134" s="47"/>
    </row>
    <row r="135" spans="1:7" x14ac:dyDescent="0.25">
      <c r="C135" s="47"/>
    </row>
    <row r="136" spans="1:7" x14ac:dyDescent="0.25">
      <c r="C136" s="47"/>
    </row>
    <row r="137" spans="1:7" x14ac:dyDescent="0.25">
      <c r="C137" s="47"/>
    </row>
    <row r="138" spans="1:7" x14ac:dyDescent="0.25">
      <c r="C138" s="47"/>
    </row>
    <row r="139" spans="1:7" x14ac:dyDescent="0.25">
      <c r="C139" s="47"/>
    </row>
    <row r="140" spans="1:7" x14ac:dyDescent="0.25">
      <c r="C140" s="47"/>
    </row>
    <row r="141" spans="1:7" x14ac:dyDescent="0.25">
      <c r="C141" s="47"/>
    </row>
    <row r="142" spans="1:7" x14ac:dyDescent="0.25">
      <c r="C142" s="47"/>
    </row>
    <row r="143" spans="1:7" x14ac:dyDescent="0.25">
      <c r="C143" s="47"/>
    </row>
    <row r="144" spans="1:7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</sheetData>
  <mergeCells count="10">
    <mergeCell ref="B11:G11"/>
    <mergeCell ref="B14:G14"/>
    <mergeCell ref="A6:G6"/>
    <mergeCell ref="A8:A10"/>
    <mergeCell ref="B8:B10"/>
    <mergeCell ref="C8:C10"/>
    <mergeCell ref="D8:D10"/>
    <mergeCell ref="E8:G8"/>
    <mergeCell ref="E9:F9"/>
    <mergeCell ref="G9:G10"/>
  </mergeCells>
  <pageMargins left="0.98425196850393704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4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395" t="s">
        <v>422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</row>
    <row r="2" spans="1:15" x14ac:dyDescent="0.25">
      <c r="B2" s="395" t="s">
        <v>421</v>
      </c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</row>
    <row r="3" spans="1:15" x14ac:dyDescent="0.25">
      <c r="B3" s="395" t="s">
        <v>420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</row>
    <row r="4" spans="1:15" x14ac:dyDescent="0.25">
      <c r="B4" s="395" t="s">
        <v>438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</row>
    <row r="5" spans="1:15" ht="15" customHeight="1" x14ac:dyDescent="0.25">
      <c r="B5" s="394" t="s">
        <v>418</v>
      </c>
      <c r="C5" s="394"/>
      <c r="D5" s="394"/>
      <c r="E5" s="394"/>
      <c r="F5" s="394"/>
      <c r="G5" s="394"/>
      <c r="H5" s="394"/>
      <c r="I5" s="394"/>
      <c r="J5" s="394"/>
      <c r="K5" s="394"/>
      <c r="L5" s="394"/>
      <c r="M5" s="394"/>
      <c r="N5" s="394"/>
      <c r="O5" s="394"/>
    </row>
    <row r="6" spans="1:15" ht="15" customHeight="1" x14ac:dyDescent="0.25">
      <c r="B6" s="394" t="s">
        <v>455</v>
      </c>
      <c r="C6" s="394"/>
      <c r="D6" s="394"/>
      <c r="E6" s="394"/>
      <c r="F6" s="394"/>
      <c r="G6" s="394"/>
      <c r="H6" s="394"/>
      <c r="I6" s="394"/>
      <c r="J6" s="394"/>
      <c r="K6" s="394"/>
      <c r="L6" s="394"/>
      <c r="M6" s="394"/>
      <c r="N6" s="394"/>
      <c r="O6" s="394"/>
    </row>
    <row r="7" spans="1:15" ht="15" customHeight="1" x14ac:dyDescent="0.25">
      <c r="B7" s="394" t="s">
        <v>447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  <c r="O7" s="394"/>
    </row>
    <row r="8" spans="1:15" ht="15" customHeight="1" x14ac:dyDescent="0.25">
      <c r="B8" s="394" t="s">
        <v>446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</row>
    <row r="9" spans="1:15" ht="15" customHeight="1" x14ac:dyDescent="0.25">
      <c r="B9" s="394" t="s">
        <v>464</v>
      </c>
      <c r="C9" s="394"/>
      <c r="D9" s="394"/>
      <c r="E9" s="394"/>
      <c r="F9" s="394"/>
      <c r="G9" s="394"/>
      <c r="H9" s="394"/>
      <c r="I9" s="394"/>
      <c r="J9" s="394"/>
      <c r="K9" s="394"/>
      <c r="L9" s="394"/>
      <c r="M9" s="394"/>
      <c r="N9" s="394"/>
      <c r="O9" s="394"/>
    </row>
    <row r="10" spans="1:15" ht="15" customHeight="1" x14ac:dyDescent="0.25">
      <c r="B10" s="394" t="s">
        <v>463</v>
      </c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4"/>
    </row>
    <row r="11" spans="1:15" ht="13.5" customHeight="1" x14ac:dyDescent="0.25">
      <c r="A11" s="472"/>
      <c r="B11" s="472"/>
      <c r="C11" s="472"/>
      <c r="D11" s="472"/>
      <c r="E11" s="472"/>
      <c r="F11" s="472"/>
      <c r="G11" s="472"/>
      <c r="H11" s="473"/>
      <c r="I11" s="473"/>
      <c r="J11" s="473"/>
      <c r="K11" s="473"/>
      <c r="L11" s="472"/>
      <c r="M11" s="472"/>
      <c r="N11" s="472"/>
      <c r="O11" s="472"/>
    </row>
    <row r="12" spans="1:15" ht="33" customHeight="1" x14ac:dyDescent="0.25">
      <c r="A12" s="220" t="s">
        <v>454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</row>
    <row r="13" spans="1:15" ht="18.75" customHeight="1" x14ac:dyDescent="0.25">
      <c r="A13" s="424"/>
      <c r="B13" s="424"/>
      <c r="C13" s="424"/>
      <c r="D13" s="424"/>
      <c r="E13" s="424"/>
      <c r="F13" s="424"/>
      <c r="G13" s="424"/>
      <c r="H13" s="467"/>
      <c r="I13" s="467"/>
      <c r="J13" s="467"/>
      <c r="K13" s="467"/>
      <c r="L13" s="424"/>
      <c r="M13" s="424"/>
      <c r="N13" s="424"/>
      <c r="O13" s="2" t="s">
        <v>188</v>
      </c>
    </row>
    <row r="14" spans="1:15" x14ac:dyDescent="0.25">
      <c r="A14" s="252" t="s">
        <v>5</v>
      </c>
      <c r="B14" s="255" t="s">
        <v>480</v>
      </c>
      <c r="C14" s="255" t="s">
        <v>60</v>
      </c>
      <c r="D14" s="340" t="s">
        <v>468</v>
      </c>
      <c r="E14" s="338" t="s">
        <v>219</v>
      </c>
      <c r="F14" s="338"/>
      <c r="G14" s="337"/>
      <c r="H14" s="336" t="s">
        <v>470</v>
      </c>
      <c r="I14" s="335" t="s">
        <v>219</v>
      </c>
      <c r="J14" s="334"/>
      <c r="K14" s="333"/>
      <c r="L14" s="223" t="s">
        <v>0</v>
      </c>
      <c r="M14" s="224" t="s">
        <v>219</v>
      </c>
      <c r="N14" s="225"/>
      <c r="O14" s="226"/>
    </row>
    <row r="15" spans="1:15" x14ac:dyDescent="0.25">
      <c r="A15" s="253"/>
      <c r="B15" s="256"/>
      <c r="C15" s="256"/>
      <c r="D15" s="332"/>
      <c r="E15" s="337" t="s">
        <v>1</v>
      </c>
      <c r="F15" s="349"/>
      <c r="G15" s="326" t="s">
        <v>2</v>
      </c>
      <c r="H15" s="330"/>
      <c r="I15" s="348" t="s">
        <v>1</v>
      </c>
      <c r="J15" s="348"/>
      <c r="K15" s="323" t="s">
        <v>2</v>
      </c>
      <c r="L15" s="223"/>
      <c r="M15" s="223" t="s">
        <v>1</v>
      </c>
      <c r="N15" s="223"/>
      <c r="O15" s="222" t="s">
        <v>2</v>
      </c>
    </row>
    <row r="16" spans="1:15" ht="30" customHeight="1" x14ac:dyDescent="0.25">
      <c r="A16" s="254"/>
      <c r="B16" s="257"/>
      <c r="C16" s="257"/>
      <c r="D16" s="328"/>
      <c r="E16" s="392" t="s">
        <v>3</v>
      </c>
      <c r="F16" s="391" t="s">
        <v>4</v>
      </c>
      <c r="G16" s="340"/>
      <c r="H16" s="325"/>
      <c r="I16" s="390" t="s">
        <v>3</v>
      </c>
      <c r="J16" s="389" t="s">
        <v>4</v>
      </c>
      <c r="K16" s="336"/>
      <c r="L16" s="258"/>
      <c r="M16" s="205" t="s">
        <v>3</v>
      </c>
      <c r="N16" s="204" t="s">
        <v>4</v>
      </c>
      <c r="O16" s="255"/>
    </row>
    <row r="17" spans="1:17" ht="15.95" customHeight="1" x14ac:dyDescent="0.25">
      <c r="A17" s="7" t="s">
        <v>79</v>
      </c>
      <c r="B17" s="219" t="s">
        <v>6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</row>
    <row r="18" spans="1:17" ht="15" customHeight="1" x14ac:dyDescent="0.25">
      <c r="A18" s="7" t="s">
        <v>203</v>
      </c>
      <c r="B18" s="66" t="s">
        <v>20</v>
      </c>
      <c r="C18" s="86" t="s">
        <v>9</v>
      </c>
      <c r="D18" s="320">
        <f>E18+G18</f>
        <v>5764</v>
      </c>
      <c r="E18" s="320">
        <v>5764</v>
      </c>
      <c r="F18" s="320"/>
      <c r="G18" s="320"/>
      <c r="H18" s="321">
        <f>I18+K18</f>
        <v>0</v>
      </c>
      <c r="I18" s="321"/>
      <c r="J18" s="321"/>
      <c r="K18" s="321"/>
      <c r="L18" s="87">
        <f>M18+O18</f>
        <v>5764</v>
      </c>
      <c r="M18" s="87">
        <f>E18+I18</f>
        <v>5764</v>
      </c>
      <c r="N18" s="87">
        <f>F18+J18</f>
        <v>0</v>
      </c>
      <c r="O18" s="87">
        <f>G18+K18</f>
        <v>0</v>
      </c>
    </row>
    <row r="19" spans="1:17" x14ac:dyDescent="0.25">
      <c r="A19" s="7" t="s">
        <v>80</v>
      </c>
      <c r="B19" s="471" t="s">
        <v>466</v>
      </c>
      <c r="C19" s="470" t="s">
        <v>9</v>
      </c>
      <c r="D19" s="461">
        <f>E19+G19</f>
        <v>2867</v>
      </c>
      <c r="E19" s="461">
        <v>2067</v>
      </c>
      <c r="F19" s="461"/>
      <c r="G19" s="461">
        <v>800</v>
      </c>
      <c r="H19" s="460">
        <f>I19+K19</f>
        <v>0</v>
      </c>
      <c r="I19" s="460"/>
      <c r="J19" s="460"/>
      <c r="K19" s="460"/>
      <c r="L19" s="182">
        <f>M19+O19</f>
        <v>2867</v>
      </c>
      <c r="M19" s="182">
        <f>E19+I19</f>
        <v>2067</v>
      </c>
      <c r="N19" s="182">
        <f>F19+J19</f>
        <v>0</v>
      </c>
      <c r="O19" s="182">
        <f>G19+K19</f>
        <v>800</v>
      </c>
      <c r="P19" s="238"/>
      <c r="Q19" s="238"/>
    </row>
    <row r="20" spans="1:17" ht="15" customHeight="1" x14ac:dyDescent="0.25">
      <c r="A20" s="7" t="s">
        <v>81</v>
      </c>
      <c r="B20" s="18" t="s">
        <v>10</v>
      </c>
      <c r="C20" s="9" t="s">
        <v>9</v>
      </c>
      <c r="D20" s="317">
        <f>E20+G20</f>
        <v>580</v>
      </c>
      <c r="E20" s="317">
        <v>580</v>
      </c>
      <c r="F20" s="317"/>
      <c r="G20" s="317"/>
      <c r="H20" s="316">
        <f>I20+K20</f>
        <v>0</v>
      </c>
      <c r="I20" s="316"/>
      <c r="J20" s="316"/>
      <c r="K20" s="316"/>
      <c r="L20" s="10">
        <f>M20+O20</f>
        <v>580</v>
      </c>
      <c r="M20" s="10">
        <f>E20+I20</f>
        <v>580</v>
      </c>
      <c r="N20" s="10">
        <f>F20+J20</f>
        <v>0</v>
      </c>
      <c r="O20" s="10">
        <f>G20+K20</f>
        <v>0</v>
      </c>
      <c r="P20" s="387" t="s">
        <v>435</v>
      </c>
      <c r="Q20" s="386">
        <f>SUM(L18:L27)</f>
        <v>17092</v>
      </c>
    </row>
    <row r="21" spans="1:17" ht="15" customHeight="1" x14ac:dyDescent="0.25">
      <c r="A21" s="7" t="s">
        <v>82</v>
      </c>
      <c r="B21" s="18" t="s">
        <v>11</v>
      </c>
      <c r="C21" s="9" t="s">
        <v>9</v>
      </c>
      <c r="D21" s="317">
        <f>E21+G21</f>
        <v>464</v>
      </c>
      <c r="E21" s="317">
        <v>464</v>
      </c>
      <c r="F21" s="317"/>
      <c r="G21" s="317"/>
      <c r="H21" s="316">
        <f>I21+K21</f>
        <v>0</v>
      </c>
      <c r="I21" s="316"/>
      <c r="J21" s="316"/>
      <c r="K21" s="316"/>
      <c r="L21" s="10">
        <f>M21+O21</f>
        <v>464</v>
      </c>
      <c r="M21" s="10">
        <f>E21+I21</f>
        <v>464</v>
      </c>
      <c r="N21" s="10">
        <f>F21+J21</f>
        <v>0</v>
      </c>
      <c r="O21" s="10">
        <f>G21+K21</f>
        <v>0</v>
      </c>
      <c r="P21" s="387" t="s">
        <v>434</v>
      </c>
      <c r="Q21" s="386"/>
    </row>
    <row r="22" spans="1:17" ht="15" customHeight="1" x14ac:dyDescent="0.25">
      <c r="A22" s="7" t="s">
        <v>83</v>
      </c>
      <c r="B22" s="18" t="s">
        <v>12</v>
      </c>
      <c r="C22" s="9" t="s">
        <v>9</v>
      </c>
      <c r="D22" s="317">
        <f>E22+G22</f>
        <v>1304</v>
      </c>
      <c r="E22" s="317">
        <v>1304</v>
      </c>
      <c r="F22" s="317"/>
      <c r="G22" s="317"/>
      <c r="H22" s="316">
        <f>I22+K22</f>
        <v>0</v>
      </c>
      <c r="I22" s="316"/>
      <c r="J22" s="316"/>
      <c r="K22" s="316"/>
      <c r="L22" s="10">
        <f>M22+O22</f>
        <v>1304</v>
      </c>
      <c r="M22" s="10">
        <f>E22+I22</f>
        <v>1304</v>
      </c>
      <c r="N22" s="10">
        <f>F22+J22</f>
        <v>0</v>
      </c>
      <c r="O22" s="10">
        <f>G22+K22</f>
        <v>0</v>
      </c>
      <c r="P22" s="387" t="s">
        <v>433</v>
      </c>
      <c r="Q22" s="386"/>
    </row>
    <row r="23" spans="1:17" ht="15" customHeight="1" x14ac:dyDescent="0.25">
      <c r="A23" s="11" t="s">
        <v>84</v>
      </c>
      <c r="B23" s="10" t="s">
        <v>14</v>
      </c>
      <c r="C23" s="9" t="s">
        <v>9</v>
      </c>
      <c r="D23" s="317">
        <f>E23+G23</f>
        <v>724</v>
      </c>
      <c r="E23" s="317">
        <v>724</v>
      </c>
      <c r="F23" s="317"/>
      <c r="G23" s="317"/>
      <c r="H23" s="316">
        <f>I23+K23</f>
        <v>0</v>
      </c>
      <c r="I23" s="316"/>
      <c r="J23" s="316"/>
      <c r="K23" s="316"/>
      <c r="L23" s="10">
        <f>M23+O23</f>
        <v>724</v>
      </c>
      <c r="M23" s="10">
        <f>E23+I23</f>
        <v>724</v>
      </c>
      <c r="N23" s="10">
        <f>F23+J23</f>
        <v>0</v>
      </c>
      <c r="O23" s="10">
        <f>G23+K23</f>
        <v>0</v>
      </c>
      <c r="P23" s="387" t="s">
        <v>432</v>
      </c>
      <c r="Q23" s="386"/>
    </row>
    <row r="24" spans="1:17" ht="15" customHeight="1" x14ac:dyDescent="0.25">
      <c r="A24" s="13" t="s">
        <v>85</v>
      </c>
      <c r="B24" s="66" t="s">
        <v>15</v>
      </c>
      <c r="C24" s="9" t="s">
        <v>9</v>
      </c>
      <c r="D24" s="317">
        <f>E24+G24</f>
        <v>87</v>
      </c>
      <c r="E24" s="317">
        <v>87</v>
      </c>
      <c r="F24" s="317"/>
      <c r="G24" s="317"/>
      <c r="H24" s="316">
        <f>I24+K24</f>
        <v>0</v>
      </c>
      <c r="I24" s="316"/>
      <c r="J24" s="316"/>
      <c r="K24" s="316"/>
      <c r="L24" s="10">
        <f>M24+O24</f>
        <v>87</v>
      </c>
      <c r="M24" s="10">
        <f>E24+I24</f>
        <v>87</v>
      </c>
      <c r="N24" s="10">
        <f>F24+J24</f>
        <v>0</v>
      </c>
      <c r="O24" s="10">
        <f>G24+K24</f>
        <v>0</v>
      </c>
      <c r="P24" s="387" t="s">
        <v>431</v>
      </c>
      <c r="Q24" s="386"/>
    </row>
    <row r="25" spans="1:17" ht="15" customHeight="1" x14ac:dyDescent="0.25">
      <c r="A25" s="7" t="s">
        <v>86</v>
      </c>
      <c r="B25" s="18" t="s">
        <v>16</v>
      </c>
      <c r="C25" s="9" t="s">
        <v>9</v>
      </c>
      <c r="D25" s="317">
        <f>E25+G25</f>
        <v>4055</v>
      </c>
      <c r="E25" s="317">
        <v>4055</v>
      </c>
      <c r="F25" s="317"/>
      <c r="G25" s="317"/>
      <c r="H25" s="316">
        <f>I25+K25</f>
        <v>0</v>
      </c>
      <c r="I25" s="316"/>
      <c r="J25" s="316"/>
      <c r="K25" s="316"/>
      <c r="L25" s="10">
        <f>M25+O25</f>
        <v>4055</v>
      </c>
      <c r="M25" s="10">
        <f>E25+I25</f>
        <v>4055</v>
      </c>
      <c r="N25" s="10">
        <f>F25+J25</f>
        <v>0</v>
      </c>
      <c r="O25" s="10">
        <f>G25+K25</f>
        <v>0</v>
      </c>
      <c r="P25" s="387" t="s">
        <v>430</v>
      </c>
      <c r="Q25" s="386">
        <f>SUM(L30:L40)</f>
        <v>43670</v>
      </c>
    </row>
    <row r="26" spans="1:17" ht="15" customHeight="1" x14ac:dyDescent="0.25">
      <c r="A26" s="7" t="s">
        <v>87</v>
      </c>
      <c r="B26" s="18" t="s">
        <v>17</v>
      </c>
      <c r="C26" s="9" t="s">
        <v>9</v>
      </c>
      <c r="D26" s="317">
        <f>E26+G26</f>
        <v>493</v>
      </c>
      <c r="E26" s="317">
        <v>493</v>
      </c>
      <c r="F26" s="317"/>
      <c r="G26" s="317"/>
      <c r="H26" s="316">
        <f>I26+K26</f>
        <v>0</v>
      </c>
      <c r="I26" s="316"/>
      <c r="J26" s="316"/>
      <c r="K26" s="316"/>
      <c r="L26" s="10">
        <f>M26+O26</f>
        <v>493</v>
      </c>
      <c r="M26" s="10">
        <f>E26+I26</f>
        <v>493</v>
      </c>
      <c r="N26" s="10">
        <f>F26+J26</f>
        <v>0</v>
      </c>
      <c r="O26" s="10">
        <f>G26+K26</f>
        <v>0</v>
      </c>
      <c r="P26" s="387" t="s">
        <v>429</v>
      </c>
      <c r="Q26" s="386">
        <f>L43</f>
        <v>99484</v>
      </c>
    </row>
    <row r="27" spans="1:17" ht="15" customHeight="1" x14ac:dyDescent="0.25">
      <c r="A27" s="7" t="s">
        <v>88</v>
      </c>
      <c r="B27" s="18" t="s">
        <v>18</v>
      </c>
      <c r="C27" s="9" t="s">
        <v>9</v>
      </c>
      <c r="D27" s="317">
        <f>E27+G27</f>
        <v>754</v>
      </c>
      <c r="E27" s="317">
        <v>754</v>
      </c>
      <c r="F27" s="317"/>
      <c r="G27" s="317"/>
      <c r="H27" s="316">
        <f>I27+K27</f>
        <v>0</v>
      </c>
      <c r="I27" s="316"/>
      <c r="J27" s="316"/>
      <c r="K27" s="316"/>
      <c r="L27" s="10">
        <f>M27+O27</f>
        <v>754</v>
      </c>
      <c r="M27" s="10">
        <f>E27+I27</f>
        <v>754</v>
      </c>
      <c r="N27" s="10">
        <f>F27+J27</f>
        <v>0</v>
      </c>
      <c r="O27" s="10">
        <f>G27+K27</f>
        <v>0</v>
      </c>
      <c r="P27" s="387" t="s">
        <v>428</v>
      </c>
      <c r="Q27" s="386">
        <f>SUM(L75:L88)</f>
        <v>43596</v>
      </c>
    </row>
    <row r="28" spans="1:17" ht="15.95" customHeight="1" x14ac:dyDescent="0.25">
      <c r="A28" s="15" t="s">
        <v>89</v>
      </c>
      <c r="B28" s="35" t="s">
        <v>195</v>
      </c>
      <c r="C28" s="382"/>
      <c r="D28" s="376">
        <f>SUM(D18:D27)</f>
        <v>17092</v>
      </c>
      <c r="E28" s="376">
        <f>SUM(E18:E27)</f>
        <v>16292</v>
      </c>
      <c r="F28" s="376">
        <f>SUM(F18:F27)</f>
        <v>0</v>
      </c>
      <c r="G28" s="376">
        <f>SUM(G18:G27)</f>
        <v>800</v>
      </c>
      <c r="H28" s="375">
        <f>SUM(H18:H27)</f>
        <v>0</v>
      </c>
      <c r="I28" s="375">
        <f>SUM(I18:I27)</f>
        <v>0</v>
      </c>
      <c r="J28" s="375">
        <f>SUM(J18:J27)</f>
        <v>0</v>
      </c>
      <c r="K28" s="375">
        <f>SUM(K18:K27)</f>
        <v>0</v>
      </c>
      <c r="L28" s="35">
        <f>SUM(L18:L27)</f>
        <v>17092</v>
      </c>
      <c r="M28" s="35">
        <f>SUM(M18:M27)</f>
        <v>16292</v>
      </c>
      <c r="N28" s="35">
        <f>SUM(N18:N27)</f>
        <v>0</v>
      </c>
      <c r="O28" s="35">
        <f>SUM(O18:O27)</f>
        <v>800</v>
      </c>
      <c r="P28" s="387" t="s">
        <v>427</v>
      </c>
      <c r="Q28" s="386">
        <f>SUM(L46:L72)</f>
        <v>542255</v>
      </c>
    </row>
    <row r="29" spans="1:17" ht="15.95" customHeight="1" x14ac:dyDescent="0.25">
      <c r="A29" s="13" t="s">
        <v>90</v>
      </c>
      <c r="B29" s="219" t="s">
        <v>66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387" t="s">
        <v>426</v>
      </c>
      <c r="Q29" s="386">
        <f>SUM(L91:L94)</f>
        <v>192068</v>
      </c>
    </row>
    <row r="30" spans="1:17" ht="15" customHeight="1" x14ac:dyDescent="0.25">
      <c r="A30" s="7" t="s">
        <v>91</v>
      </c>
      <c r="B30" s="66" t="s">
        <v>7</v>
      </c>
      <c r="C30" s="86" t="s">
        <v>22</v>
      </c>
      <c r="D30" s="320">
        <f>E30+G30</f>
        <v>87</v>
      </c>
      <c r="E30" s="320">
        <v>87</v>
      </c>
      <c r="F30" s="320"/>
      <c r="G30" s="320"/>
      <c r="H30" s="321">
        <f>I30+K30</f>
        <v>0</v>
      </c>
      <c r="I30" s="321"/>
      <c r="J30" s="321"/>
      <c r="K30" s="321"/>
      <c r="L30" s="87">
        <f>M30+O30</f>
        <v>87</v>
      </c>
      <c r="M30" s="87">
        <f>E30+I30</f>
        <v>87</v>
      </c>
      <c r="N30" s="87">
        <f>F30+J30</f>
        <v>0</v>
      </c>
      <c r="O30" s="87">
        <f>G30+K30</f>
        <v>0</v>
      </c>
      <c r="P30" s="385" t="s">
        <v>191</v>
      </c>
      <c r="Q30" s="384">
        <f>SUM(Q20:Q29)</f>
        <v>938165</v>
      </c>
    </row>
    <row r="31" spans="1:17" ht="15" customHeight="1" x14ac:dyDescent="0.25">
      <c r="A31" s="7" t="s">
        <v>92</v>
      </c>
      <c r="B31" s="18" t="s">
        <v>10</v>
      </c>
      <c r="C31" s="9" t="s">
        <v>22</v>
      </c>
      <c r="D31" s="317">
        <f>E31+G31</f>
        <v>985</v>
      </c>
      <c r="E31" s="317">
        <v>985</v>
      </c>
      <c r="F31" s="317"/>
      <c r="G31" s="317"/>
      <c r="H31" s="316">
        <f>I31+K31</f>
        <v>0</v>
      </c>
      <c r="I31" s="316"/>
      <c r="J31" s="316"/>
      <c r="K31" s="316"/>
      <c r="L31" s="10">
        <f>M31+O31</f>
        <v>985</v>
      </c>
      <c r="M31" s="10">
        <f>E31+I31</f>
        <v>985</v>
      </c>
      <c r="N31" s="10">
        <f>F31+J31</f>
        <v>0</v>
      </c>
      <c r="O31" s="10">
        <f>G31+K31</f>
        <v>0</v>
      </c>
      <c r="P31" s="174"/>
      <c r="Q31" s="174"/>
    </row>
    <row r="32" spans="1:17" ht="15" customHeight="1" x14ac:dyDescent="0.25">
      <c r="A32" s="7" t="s">
        <v>93</v>
      </c>
      <c r="B32" s="18" t="s">
        <v>11</v>
      </c>
      <c r="C32" s="9" t="s">
        <v>22</v>
      </c>
      <c r="D32" s="317">
        <f>E32+G32</f>
        <v>16942</v>
      </c>
      <c r="E32" s="317">
        <v>12598</v>
      </c>
      <c r="F32" s="317"/>
      <c r="G32" s="317">
        <v>4344</v>
      </c>
      <c r="H32" s="316">
        <f>I32+K32</f>
        <v>0</v>
      </c>
      <c r="I32" s="316"/>
      <c r="J32" s="316"/>
      <c r="K32" s="316"/>
      <c r="L32" s="10">
        <f>M32+O32</f>
        <v>16942</v>
      </c>
      <c r="M32" s="10">
        <f>E32+I32</f>
        <v>12598</v>
      </c>
      <c r="N32" s="10">
        <f>F32+J32</f>
        <v>0</v>
      </c>
      <c r="O32" s="10">
        <f>G32+K32</f>
        <v>4344</v>
      </c>
      <c r="P32" s="174"/>
      <c r="Q32" s="174">
        <f>Q30-L96</f>
        <v>0</v>
      </c>
    </row>
    <row r="33" spans="1:15" ht="15" customHeight="1" x14ac:dyDescent="0.25">
      <c r="A33" s="7" t="s">
        <v>94</v>
      </c>
      <c r="B33" s="18" t="s">
        <v>12</v>
      </c>
      <c r="C33" s="9" t="s">
        <v>22</v>
      </c>
      <c r="D33" s="317">
        <f>E33+G33</f>
        <v>811</v>
      </c>
      <c r="E33" s="317">
        <v>811</v>
      </c>
      <c r="F33" s="317"/>
      <c r="G33" s="317"/>
      <c r="H33" s="316">
        <f>I33+K33</f>
        <v>0</v>
      </c>
      <c r="I33" s="316"/>
      <c r="J33" s="316"/>
      <c r="K33" s="316"/>
      <c r="L33" s="10">
        <f>M33+O33</f>
        <v>811</v>
      </c>
      <c r="M33" s="10">
        <f>E33+I33</f>
        <v>811</v>
      </c>
      <c r="N33" s="10">
        <f>F33+J33</f>
        <v>0</v>
      </c>
      <c r="O33" s="10">
        <f>G33+K33</f>
        <v>0</v>
      </c>
    </row>
    <row r="34" spans="1:15" ht="15" customHeight="1" x14ac:dyDescent="0.25">
      <c r="A34" s="7" t="s">
        <v>95</v>
      </c>
      <c r="B34" s="18" t="s">
        <v>13</v>
      </c>
      <c r="C34" s="9" t="s">
        <v>22</v>
      </c>
      <c r="D34" s="317">
        <f>E34+G34</f>
        <v>2027</v>
      </c>
      <c r="E34" s="317">
        <v>2027</v>
      </c>
      <c r="F34" s="317"/>
      <c r="G34" s="317"/>
      <c r="H34" s="316">
        <f>I34+K34</f>
        <v>0</v>
      </c>
      <c r="I34" s="316"/>
      <c r="J34" s="316"/>
      <c r="K34" s="316"/>
      <c r="L34" s="10">
        <f>M34+O34</f>
        <v>2027</v>
      </c>
      <c r="M34" s="10">
        <f>E34+I34</f>
        <v>2027</v>
      </c>
      <c r="N34" s="10">
        <f>F34+J34</f>
        <v>0</v>
      </c>
      <c r="O34" s="10">
        <f>G34+K34</f>
        <v>0</v>
      </c>
    </row>
    <row r="35" spans="1:15" ht="15" customHeight="1" x14ac:dyDescent="0.25">
      <c r="A35" s="11" t="s">
        <v>96</v>
      </c>
      <c r="B35" s="10" t="s">
        <v>14</v>
      </c>
      <c r="C35" s="9" t="s">
        <v>22</v>
      </c>
      <c r="D35" s="317">
        <f>E35+G35</f>
        <v>3766</v>
      </c>
      <c r="E35" s="317">
        <v>3766</v>
      </c>
      <c r="F35" s="317"/>
      <c r="G35" s="317"/>
      <c r="H35" s="316">
        <f>I35+K35</f>
        <v>0</v>
      </c>
      <c r="I35" s="316"/>
      <c r="J35" s="316"/>
      <c r="K35" s="316"/>
      <c r="L35" s="10">
        <f>M35+O35</f>
        <v>3766</v>
      </c>
      <c r="M35" s="10">
        <f>E35+I35</f>
        <v>3766</v>
      </c>
      <c r="N35" s="10">
        <f>F35+J35</f>
        <v>0</v>
      </c>
      <c r="O35" s="10">
        <f>G35+K35</f>
        <v>0</v>
      </c>
    </row>
    <row r="36" spans="1:15" ht="18" customHeight="1" x14ac:dyDescent="0.25">
      <c r="A36" s="11" t="s">
        <v>97</v>
      </c>
      <c r="B36" s="10" t="s">
        <v>15</v>
      </c>
      <c r="C36" s="9" t="s">
        <v>22</v>
      </c>
      <c r="D36" s="317">
        <f>E36+G36</f>
        <v>7289</v>
      </c>
      <c r="E36" s="317">
        <v>2289</v>
      </c>
      <c r="F36" s="317"/>
      <c r="G36" s="317">
        <v>5000</v>
      </c>
      <c r="H36" s="316">
        <f>I36+K36</f>
        <v>0</v>
      </c>
      <c r="I36" s="316"/>
      <c r="J36" s="316"/>
      <c r="K36" s="316"/>
      <c r="L36" s="10">
        <f>M36+O36</f>
        <v>7289</v>
      </c>
      <c r="M36" s="10">
        <f>E36+I36</f>
        <v>2289</v>
      </c>
      <c r="N36" s="10">
        <f>F36+J36</f>
        <v>0</v>
      </c>
      <c r="O36" s="10">
        <f>G36+K36</f>
        <v>5000</v>
      </c>
    </row>
    <row r="37" spans="1:15" ht="15" customHeight="1" x14ac:dyDescent="0.25">
      <c r="A37" s="7" t="s">
        <v>98</v>
      </c>
      <c r="B37" s="18" t="s">
        <v>16</v>
      </c>
      <c r="C37" s="9" t="s">
        <v>22</v>
      </c>
      <c r="D37" s="317">
        <f>E37+G37</f>
        <v>8228</v>
      </c>
      <c r="E37" s="317">
        <v>5621</v>
      </c>
      <c r="F37" s="317"/>
      <c r="G37" s="317">
        <v>2607</v>
      </c>
      <c r="H37" s="316">
        <f>I37+K37</f>
        <v>0</v>
      </c>
      <c r="I37" s="316"/>
      <c r="J37" s="316"/>
      <c r="K37" s="316"/>
      <c r="L37" s="10">
        <f>M37+O37</f>
        <v>8228</v>
      </c>
      <c r="M37" s="10">
        <f>E37+I37</f>
        <v>5621</v>
      </c>
      <c r="N37" s="10">
        <f>F37+J37</f>
        <v>0</v>
      </c>
      <c r="O37" s="10">
        <f>G37+K37</f>
        <v>2607</v>
      </c>
    </row>
    <row r="38" spans="1:15" ht="15" customHeight="1" x14ac:dyDescent="0.25">
      <c r="A38" s="7" t="s">
        <v>99</v>
      </c>
      <c r="B38" s="18" t="s">
        <v>17</v>
      </c>
      <c r="C38" s="9" t="s">
        <v>22</v>
      </c>
      <c r="D38" s="317">
        <f>E38+G38</f>
        <v>464</v>
      </c>
      <c r="E38" s="317">
        <v>464</v>
      </c>
      <c r="F38" s="317"/>
      <c r="G38" s="317"/>
      <c r="H38" s="316">
        <f>I38+K38</f>
        <v>0</v>
      </c>
      <c r="I38" s="316"/>
      <c r="J38" s="316"/>
      <c r="K38" s="316"/>
      <c r="L38" s="10">
        <f>M38+O38</f>
        <v>464</v>
      </c>
      <c r="M38" s="10">
        <f>E38+I38</f>
        <v>464</v>
      </c>
      <c r="N38" s="10">
        <f>F38+J38</f>
        <v>0</v>
      </c>
      <c r="O38" s="10">
        <f>G38+K38</f>
        <v>0</v>
      </c>
    </row>
    <row r="39" spans="1:15" ht="15" customHeight="1" x14ac:dyDescent="0.25">
      <c r="A39" s="7" t="s">
        <v>100</v>
      </c>
      <c r="B39" s="18" t="s">
        <v>18</v>
      </c>
      <c r="C39" s="9" t="s">
        <v>22</v>
      </c>
      <c r="D39" s="317">
        <f>E39+G39</f>
        <v>2202</v>
      </c>
      <c r="E39" s="317">
        <v>2202</v>
      </c>
      <c r="F39" s="317"/>
      <c r="G39" s="317"/>
      <c r="H39" s="316">
        <f>I39+K39</f>
        <v>0</v>
      </c>
      <c r="I39" s="316"/>
      <c r="J39" s="316"/>
      <c r="K39" s="316"/>
      <c r="L39" s="10">
        <f>M39+O39</f>
        <v>2202</v>
      </c>
      <c r="M39" s="10">
        <f>E39+I39</f>
        <v>2202</v>
      </c>
      <c r="N39" s="10">
        <f>F39+J39</f>
        <v>0</v>
      </c>
      <c r="O39" s="10">
        <f>G39+K39</f>
        <v>0</v>
      </c>
    </row>
    <row r="40" spans="1:15" ht="15" customHeight="1" x14ac:dyDescent="0.25">
      <c r="A40" s="7" t="s">
        <v>101</v>
      </c>
      <c r="B40" s="18" t="s">
        <v>19</v>
      </c>
      <c r="C40" s="9" t="s">
        <v>22</v>
      </c>
      <c r="D40" s="317">
        <f>E40+G40</f>
        <v>869</v>
      </c>
      <c r="E40" s="317">
        <v>869</v>
      </c>
      <c r="F40" s="317"/>
      <c r="G40" s="317"/>
      <c r="H40" s="316">
        <f>I40+K40</f>
        <v>0</v>
      </c>
      <c r="I40" s="316"/>
      <c r="J40" s="316"/>
      <c r="K40" s="316"/>
      <c r="L40" s="10">
        <f>M40+O40</f>
        <v>869</v>
      </c>
      <c r="M40" s="10">
        <f>E40+I40</f>
        <v>869</v>
      </c>
      <c r="N40" s="10">
        <f>F40+J40</f>
        <v>0</v>
      </c>
      <c r="O40" s="10">
        <f>G40+K40</f>
        <v>0</v>
      </c>
    </row>
    <row r="41" spans="1:15" ht="15.95" customHeight="1" x14ac:dyDescent="0.25">
      <c r="A41" s="15" t="s">
        <v>102</v>
      </c>
      <c r="B41" s="1" t="s">
        <v>196</v>
      </c>
      <c r="C41" s="17"/>
      <c r="D41" s="315">
        <f>SUM(D30:D40)</f>
        <v>43670</v>
      </c>
      <c r="E41" s="315">
        <f>SUM(E30:E40)</f>
        <v>31719</v>
      </c>
      <c r="F41" s="315">
        <f>SUM(F30:F40)</f>
        <v>0</v>
      </c>
      <c r="G41" s="315">
        <f>SUM(G30:G40)</f>
        <v>11951</v>
      </c>
      <c r="H41" s="314">
        <f>SUM(H30:H40)</f>
        <v>0</v>
      </c>
      <c r="I41" s="314">
        <f>SUM(I30:I40)</f>
        <v>0</v>
      </c>
      <c r="J41" s="314">
        <f>SUM(J30:J40)</f>
        <v>0</v>
      </c>
      <c r="K41" s="314">
        <f>SUM(K30:K40)</f>
        <v>0</v>
      </c>
      <c r="L41" s="1">
        <f>SUM(L30:L40)</f>
        <v>43670</v>
      </c>
      <c r="M41" s="1">
        <f>SUM(M30:M40)</f>
        <v>31719</v>
      </c>
      <c r="N41" s="1">
        <f>SUM(N30:N40)</f>
        <v>0</v>
      </c>
      <c r="O41" s="1">
        <f>SUM(O30:O40)</f>
        <v>11951</v>
      </c>
    </row>
    <row r="42" spans="1:15" ht="15.95" customHeight="1" x14ac:dyDescent="0.25">
      <c r="A42" s="11" t="s">
        <v>103</v>
      </c>
      <c r="B42" s="230" t="s">
        <v>70</v>
      </c>
      <c r="C42" s="469"/>
      <c r="D42" s="469"/>
      <c r="E42" s="469"/>
      <c r="F42" s="469"/>
      <c r="G42" s="469"/>
      <c r="H42" s="469"/>
      <c r="I42" s="469"/>
      <c r="J42" s="469"/>
      <c r="K42" s="469"/>
      <c r="L42" s="469"/>
      <c r="M42" s="469"/>
      <c r="N42" s="469"/>
      <c r="O42" s="469"/>
    </row>
    <row r="43" spans="1:15" ht="15" customHeight="1" x14ac:dyDescent="0.25">
      <c r="A43" s="7" t="s">
        <v>104</v>
      </c>
      <c r="B43" s="18" t="s">
        <v>20</v>
      </c>
      <c r="C43" s="9" t="s">
        <v>34</v>
      </c>
      <c r="D43" s="317">
        <f>E43+G43</f>
        <v>99484</v>
      </c>
      <c r="E43" s="317">
        <v>44087</v>
      </c>
      <c r="F43" s="317"/>
      <c r="G43" s="317">
        <v>55397</v>
      </c>
      <c r="H43" s="316">
        <f>I43+K43</f>
        <v>0</v>
      </c>
      <c r="I43" s="316"/>
      <c r="J43" s="316"/>
      <c r="K43" s="316"/>
      <c r="L43" s="10">
        <f>M43+O43</f>
        <v>99484</v>
      </c>
      <c r="M43" s="10">
        <f>E43+I43</f>
        <v>44087</v>
      </c>
      <c r="N43" s="10">
        <f>F43+J43</f>
        <v>0</v>
      </c>
      <c r="O43" s="10">
        <f>G43+K43</f>
        <v>55397</v>
      </c>
    </row>
    <row r="44" spans="1:15" ht="15.95" customHeight="1" x14ac:dyDescent="0.25">
      <c r="A44" s="15" t="s">
        <v>105</v>
      </c>
      <c r="B44" s="35" t="s">
        <v>197</v>
      </c>
      <c r="C44" s="105"/>
      <c r="D44" s="376">
        <f>D43</f>
        <v>99484</v>
      </c>
      <c r="E44" s="376">
        <f>E43</f>
        <v>44087</v>
      </c>
      <c r="F44" s="376">
        <f>F43</f>
        <v>0</v>
      </c>
      <c r="G44" s="376">
        <f>G43</f>
        <v>55397</v>
      </c>
      <c r="H44" s="411">
        <f>H43</f>
        <v>0</v>
      </c>
      <c r="I44" s="411">
        <f>I43</f>
        <v>0</v>
      </c>
      <c r="J44" s="411">
        <f>J43</f>
        <v>0</v>
      </c>
      <c r="K44" s="411">
        <f>K43</f>
        <v>0</v>
      </c>
      <c r="L44" s="35">
        <f>L43</f>
        <v>99484</v>
      </c>
      <c r="M44" s="35">
        <f>M43</f>
        <v>44087</v>
      </c>
      <c r="N44" s="35">
        <f>N43</f>
        <v>0</v>
      </c>
      <c r="O44" s="35">
        <f>O43</f>
        <v>55397</v>
      </c>
    </row>
    <row r="45" spans="1:15" ht="15.95" customHeight="1" x14ac:dyDescent="0.25">
      <c r="A45" s="11" t="s">
        <v>106</v>
      </c>
      <c r="B45" s="219" t="s">
        <v>190</v>
      </c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</row>
    <row r="46" spans="1:15" ht="15" customHeight="1" x14ac:dyDescent="0.25">
      <c r="A46" s="7" t="s">
        <v>107</v>
      </c>
      <c r="B46" s="49" t="s">
        <v>176</v>
      </c>
      <c r="C46" s="372" t="s">
        <v>57</v>
      </c>
      <c r="D46" s="320">
        <f>E46+G46</f>
        <v>1738</v>
      </c>
      <c r="E46" s="320">
        <v>1738</v>
      </c>
      <c r="F46" s="320"/>
      <c r="G46" s="320"/>
      <c r="H46" s="321">
        <f>I46+K46</f>
        <v>87</v>
      </c>
      <c r="I46" s="321">
        <v>87</v>
      </c>
      <c r="J46" s="321"/>
      <c r="K46" s="321"/>
      <c r="L46" s="87">
        <f>M46+O46</f>
        <v>1825</v>
      </c>
      <c r="M46" s="87">
        <f>E46+I46</f>
        <v>1825</v>
      </c>
      <c r="N46" s="87">
        <f>F46+J46</f>
        <v>0</v>
      </c>
      <c r="O46" s="87">
        <f>G46+K46</f>
        <v>0</v>
      </c>
    </row>
    <row r="47" spans="1:15" ht="15" customHeight="1" x14ac:dyDescent="0.25">
      <c r="A47" s="7" t="s">
        <v>108</v>
      </c>
      <c r="B47" s="21" t="s">
        <v>184</v>
      </c>
      <c r="C47" s="22" t="s">
        <v>57</v>
      </c>
      <c r="D47" s="317">
        <f>E47+G47</f>
        <v>6563</v>
      </c>
      <c r="E47" s="317">
        <v>6563</v>
      </c>
      <c r="F47" s="317"/>
      <c r="G47" s="317"/>
      <c r="H47" s="316">
        <f>I47+K47</f>
        <v>0</v>
      </c>
      <c r="I47" s="316"/>
      <c r="J47" s="316"/>
      <c r="K47" s="316"/>
      <c r="L47" s="10">
        <f>M47+O47</f>
        <v>6563</v>
      </c>
      <c r="M47" s="10">
        <f>E47+I47</f>
        <v>6563</v>
      </c>
      <c r="N47" s="10">
        <f>F47+J47</f>
        <v>0</v>
      </c>
      <c r="O47" s="10">
        <f>G47+K47</f>
        <v>0</v>
      </c>
    </row>
    <row r="48" spans="1:15" ht="15" customHeight="1" x14ac:dyDescent="0.25">
      <c r="A48" s="11" t="s">
        <v>109</v>
      </c>
      <c r="B48" s="10" t="s">
        <v>163</v>
      </c>
      <c r="C48" s="22" t="s">
        <v>57</v>
      </c>
      <c r="D48" s="317">
        <f>E48+G48</f>
        <v>7327</v>
      </c>
      <c r="E48" s="317">
        <v>7327</v>
      </c>
      <c r="F48" s="317"/>
      <c r="G48" s="317"/>
      <c r="H48" s="316">
        <f>I48+K48</f>
        <v>0</v>
      </c>
      <c r="I48" s="316"/>
      <c r="J48" s="316"/>
      <c r="K48" s="316"/>
      <c r="L48" s="10">
        <f>M48+O48</f>
        <v>7327</v>
      </c>
      <c r="M48" s="10">
        <f>E48+I48</f>
        <v>7327</v>
      </c>
      <c r="N48" s="10">
        <f>F48+J48</f>
        <v>0</v>
      </c>
      <c r="O48" s="10">
        <f>G48+K48</f>
        <v>0</v>
      </c>
    </row>
    <row r="49" spans="1:15" ht="15" customHeight="1" x14ac:dyDescent="0.25">
      <c r="A49" s="13" t="s">
        <v>110</v>
      </c>
      <c r="B49" s="23" t="s">
        <v>465</v>
      </c>
      <c r="C49" s="22" t="s">
        <v>57</v>
      </c>
      <c r="D49" s="317">
        <f>E49+G49</f>
        <v>5797</v>
      </c>
      <c r="E49" s="317">
        <v>5797</v>
      </c>
      <c r="F49" s="317"/>
      <c r="G49" s="317"/>
      <c r="H49" s="316">
        <f>I49+K49</f>
        <v>0</v>
      </c>
      <c r="I49" s="316"/>
      <c r="J49" s="316"/>
      <c r="K49" s="316"/>
      <c r="L49" s="10">
        <f>M49+O49</f>
        <v>5797</v>
      </c>
      <c r="M49" s="10">
        <f>E49+I49</f>
        <v>5797</v>
      </c>
      <c r="N49" s="10">
        <f>F49+J49</f>
        <v>0</v>
      </c>
      <c r="O49" s="10">
        <f>G49+K49</f>
        <v>0</v>
      </c>
    </row>
    <row r="50" spans="1:15" ht="15" customHeight="1" x14ac:dyDescent="0.25">
      <c r="A50" s="7" t="s">
        <v>111</v>
      </c>
      <c r="B50" s="21" t="s">
        <v>45</v>
      </c>
      <c r="C50" s="22" t="s">
        <v>57</v>
      </c>
      <c r="D50" s="317">
        <f>E50+G50</f>
        <v>6957</v>
      </c>
      <c r="E50" s="317">
        <v>6957</v>
      </c>
      <c r="F50" s="317"/>
      <c r="G50" s="317"/>
      <c r="H50" s="316">
        <f>I50+K50</f>
        <v>0</v>
      </c>
      <c r="I50" s="316"/>
      <c r="J50" s="316"/>
      <c r="K50" s="316"/>
      <c r="L50" s="10">
        <f>M50+O50</f>
        <v>6957</v>
      </c>
      <c r="M50" s="10">
        <f>E50+I50</f>
        <v>6957</v>
      </c>
      <c r="N50" s="10">
        <f>F50+J50</f>
        <v>0</v>
      </c>
      <c r="O50" s="10">
        <f>G50+K50</f>
        <v>0</v>
      </c>
    </row>
    <row r="51" spans="1:15" ht="15" customHeight="1" x14ac:dyDescent="0.25">
      <c r="A51" s="7" t="s">
        <v>112</v>
      </c>
      <c r="B51" s="21" t="s">
        <v>167</v>
      </c>
      <c r="C51" s="9" t="s">
        <v>57</v>
      </c>
      <c r="D51" s="317">
        <f>E51+G51</f>
        <v>32878</v>
      </c>
      <c r="E51" s="317">
        <v>32878</v>
      </c>
      <c r="F51" s="317">
        <v>16044</v>
      </c>
      <c r="G51" s="317"/>
      <c r="H51" s="316">
        <f>I51+K51</f>
        <v>674</v>
      </c>
      <c r="I51" s="316">
        <v>674</v>
      </c>
      <c r="J51" s="316"/>
      <c r="K51" s="316"/>
      <c r="L51" s="10">
        <f>M51+O51</f>
        <v>33552</v>
      </c>
      <c r="M51" s="10">
        <f>E51+I51</f>
        <v>33552</v>
      </c>
      <c r="N51" s="10">
        <f>F51+J51</f>
        <v>16044</v>
      </c>
      <c r="O51" s="10">
        <f>G51+K51</f>
        <v>0</v>
      </c>
    </row>
    <row r="52" spans="1:15" ht="15" customHeight="1" x14ac:dyDescent="0.25">
      <c r="A52" s="7" t="s">
        <v>113</v>
      </c>
      <c r="B52" s="21" t="s">
        <v>165</v>
      </c>
      <c r="C52" s="9" t="s">
        <v>57</v>
      </c>
      <c r="D52" s="317">
        <f>E52+G52</f>
        <v>1449</v>
      </c>
      <c r="E52" s="317">
        <v>1449</v>
      </c>
      <c r="F52" s="317"/>
      <c r="G52" s="317"/>
      <c r="H52" s="316">
        <f>I52+K52</f>
        <v>0</v>
      </c>
      <c r="I52" s="316"/>
      <c r="J52" s="316"/>
      <c r="K52" s="316"/>
      <c r="L52" s="10">
        <f>M52+O52</f>
        <v>1449</v>
      </c>
      <c r="M52" s="10">
        <f>E52+I52</f>
        <v>1449</v>
      </c>
      <c r="N52" s="10">
        <f>F52+J52</f>
        <v>0</v>
      </c>
      <c r="O52" s="10">
        <f>G52+K52</f>
        <v>0</v>
      </c>
    </row>
    <row r="53" spans="1:15" ht="15" customHeight="1" x14ac:dyDescent="0.25">
      <c r="A53" s="7" t="s">
        <v>114</v>
      </c>
      <c r="B53" s="21" t="s">
        <v>166</v>
      </c>
      <c r="C53" s="9" t="s">
        <v>57</v>
      </c>
      <c r="D53" s="317">
        <f>E53+G53</f>
        <v>1738</v>
      </c>
      <c r="E53" s="317">
        <v>1738</v>
      </c>
      <c r="F53" s="317"/>
      <c r="G53" s="317"/>
      <c r="H53" s="316">
        <f>I53+K53</f>
        <v>0</v>
      </c>
      <c r="I53" s="316"/>
      <c r="J53" s="316"/>
      <c r="K53" s="316"/>
      <c r="L53" s="10">
        <f>M53+O53</f>
        <v>1738</v>
      </c>
      <c r="M53" s="10">
        <f>E53+I53</f>
        <v>1738</v>
      </c>
      <c r="N53" s="10">
        <f>F53+J53</f>
        <v>0</v>
      </c>
      <c r="O53" s="10">
        <f>G53+K53</f>
        <v>0</v>
      </c>
    </row>
    <row r="54" spans="1:15" ht="15" customHeight="1" x14ac:dyDescent="0.25">
      <c r="A54" s="7" t="s">
        <v>115</v>
      </c>
      <c r="B54" s="24" t="s">
        <v>52</v>
      </c>
      <c r="C54" s="22" t="s">
        <v>57</v>
      </c>
      <c r="D54" s="317">
        <f>E54+G54</f>
        <v>5593</v>
      </c>
      <c r="E54" s="317">
        <v>5593</v>
      </c>
      <c r="F54" s="317"/>
      <c r="G54" s="317"/>
      <c r="H54" s="316">
        <f>I54+K54</f>
        <v>0</v>
      </c>
      <c r="I54" s="316"/>
      <c r="J54" s="316"/>
      <c r="K54" s="316"/>
      <c r="L54" s="10">
        <f>M54+O54</f>
        <v>5593</v>
      </c>
      <c r="M54" s="10">
        <f>E54+I54</f>
        <v>5593</v>
      </c>
      <c r="N54" s="10">
        <f>F54+J54</f>
        <v>0</v>
      </c>
      <c r="O54" s="10">
        <f>G54+K54</f>
        <v>0</v>
      </c>
    </row>
    <row r="55" spans="1:15" ht="15" customHeight="1" x14ac:dyDescent="0.25">
      <c r="A55" s="7" t="s">
        <v>116</v>
      </c>
      <c r="B55" s="21" t="s">
        <v>71</v>
      </c>
      <c r="C55" s="22" t="s">
        <v>57</v>
      </c>
      <c r="D55" s="317">
        <f>E55+G55</f>
        <v>5730</v>
      </c>
      <c r="E55" s="317">
        <v>5730</v>
      </c>
      <c r="F55" s="317"/>
      <c r="G55" s="317"/>
      <c r="H55" s="316">
        <f>I55+K55</f>
        <v>0</v>
      </c>
      <c r="I55" s="316"/>
      <c r="J55" s="316"/>
      <c r="K55" s="316"/>
      <c r="L55" s="10">
        <f>M55+O55</f>
        <v>5730</v>
      </c>
      <c r="M55" s="10">
        <f>E55+I55</f>
        <v>5730</v>
      </c>
      <c r="N55" s="10">
        <f>F55+J55</f>
        <v>0</v>
      </c>
      <c r="O55" s="10">
        <f>G55+K55</f>
        <v>0</v>
      </c>
    </row>
    <row r="56" spans="1:15" ht="15" customHeight="1" x14ac:dyDescent="0.25">
      <c r="A56" s="7" t="s">
        <v>117</v>
      </c>
      <c r="B56" s="21" t="s">
        <v>44</v>
      </c>
      <c r="C56" s="22" t="s">
        <v>57</v>
      </c>
      <c r="D56" s="317">
        <f>E56+G56</f>
        <v>24312</v>
      </c>
      <c r="E56" s="317">
        <v>24312</v>
      </c>
      <c r="F56" s="317"/>
      <c r="G56" s="317"/>
      <c r="H56" s="316">
        <f>I56+K56</f>
        <v>0</v>
      </c>
      <c r="I56" s="316"/>
      <c r="J56" s="316"/>
      <c r="K56" s="316"/>
      <c r="L56" s="10">
        <f>M56+O56</f>
        <v>24312</v>
      </c>
      <c r="M56" s="10">
        <f>E56+I56</f>
        <v>24312</v>
      </c>
      <c r="N56" s="10">
        <f>F56+J56</f>
        <v>0</v>
      </c>
      <c r="O56" s="10">
        <f>G56+K56</f>
        <v>0</v>
      </c>
    </row>
    <row r="57" spans="1:15" ht="15" customHeight="1" x14ac:dyDescent="0.25">
      <c r="A57" s="7" t="s">
        <v>170</v>
      </c>
      <c r="B57" s="24" t="s">
        <v>43</v>
      </c>
      <c r="C57" s="22" t="s">
        <v>57</v>
      </c>
      <c r="D57" s="317">
        <f>E57+G57</f>
        <v>21904</v>
      </c>
      <c r="E57" s="317">
        <v>21904</v>
      </c>
      <c r="F57" s="317"/>
      <c r="G57" s="317"/>
      <c r="H57" s="316">
        <f>I57+K57</f>
        <v>0</v>
      </c>
      <c r="I57" s="316"/>
      <c r="J57" s="316"/>
      <c r="K57" s="316"/>
      <c r="L57" s="10">
        <f>M57+O57</f>
        <v>21904</v>
      </c>
      <c r="M57" s="10">
        <f>E57+I57</f>
        <v>21904</v>
      </c>
      <c r="N57" s="10">
        <f>F57+J57</f>
        <v>0</v>
      </c>
      <c r="O57" s="10">
        <f>G57+K57</f>
        <v>0</v>
      </c>
    </row>
    <row r="58" spans="1:15" ht="15" customHeight="1" x14ac:dyDescent="0.25">
      <c r="A58" s="7" t="s">
        <v>171</v>
      </c>
      <c r="B58" s="21" t="s">
        <v>177</v>
      </c>
      <c r="C58" s="22" t="s">
        <v>57</v>
      </c>
      <c r="D58" s="317">
        <f>E58+G58</f>
        <v>10015</v>
      </c>
      <c r="E58" s="317">
        <v>10015</v>
      </c>
      <c r="F58" s="317"/>
      <c r="G58" s="317"/>
      <c r="H58" s="316">
        <f>I58+K58</f>
        <v>0</v>
      </c>
      <c r="I58" s="316"/>
      <c r="J58" s="316"/>
      <c r="K58" s="316"/>
      <c r="L58" s="10">
        <f>M58+O58</f>
        <v>10015</v>
      </c>
      <c r="M58" s="10">
        <f>E58+I58</f>
        <v>10015</v>
      </c>
      <c r="N58" s="10">
        <f>F58+J58</f>
        <v>0</v>
      </c>
      <c r="O58" s="10">
        <f>G58+K58</f>
        <v>0</v>
      </c>
    </row>
    <row r="59" spans="1:15" ht="15" customHeight="1" x14ac:dyDescent="0.25">
      <c r="A59" s="7" t="s">
        <v>118</v>
      </c>
      <c r="B59" s="21" t="s">
        <v>168</v>
      </c>
      <c r="C59" s="22" t="s">
        <v>57</v>
      </c>
      <c r="D59" s="317">
        <f>E59+G59</f>
        <v>57941</v>
      </c>
      <c r="E59" s="317">
        <v>57941</v>
      </c>
      <c r="F59" s="317"/>
      <c r="G59" s="317"/>
      <c r="H59" s="316">
        <f>I59+K59</f>
        <v>0</v>
      </c>
      <c r="I59" s="316"/>
      <c r="J59" s="316"/>
      <c r="K59" s="316"/>
      <c r="L59" s="10">
        <f>M59+O59</f>
        <v>57941</v>
      </c>
      <c r="M59" s="10">
        <f>E59+I59</f>
        <v>57941</v>
      </c>
      <c r="N59" s="10">
        <f>F59+J59</f>
        <v>0</v>
      </c>
      <c r="O59" s="10">
        <f>G59+K59</f>
        <v>0</v>
      </c>
    </row>
    <row r="60" spans="1:15" ht="15" customHeight="1" x14ac:dyDescent="0.25">
      <c r="A60" s="7" t="s">
        <v>172</v>
      </c>
      <c r="B60" s="21" t="s">
        <v>36</v>
      </c>
      <c r="C60" s="22" t="s">
        <v>57</v>
      </c>
      <c r="D60" s="317">
        <f>E60+G60</f>
        <v>33475</v>
      </c>
      <c r="E60" s="317">
        <v>33475</v>
      </c>
      <c r="F60" s="317"/>
      <c r="G60" s="317"/>
      <c r="H60" s="316">
        <f>I60+K60</f>
        <v>0</v>
      </c>
      <c r="I60" s="316"/>
      <c r="J60" s="316"/>
      <c r="K60" s="316"/>
      <c r="L60" s="10">
        <f>M60+O60</f>
        <v>33475</v>
      </c>
      <c r="M60" s="10">
        <f>E60+I60</f>
        <v>33475</v>
      </c>
      <c r="N60" s="10">
        <f>F60+J60</f>
        <v>0</v>
      </c>
      <c r="O60" s="10">
        <f>G60+K60</f>
        <v>0</v>
      </c>
    </row>
    <row r="61" spans="1:15" ht="15" customHeight="1" x14ac:dyDescent="0.25">
      <c r="A61" s="7" t="s">
        <v>173</v>
      </c>
      <c r="B61" s="21" t="s">
        <v>38</v>
      </c>
      <c r="C61" s="22" t="s">
        <v>57</v>
      </c>
      <c r="D61" s="317">
        <f>E61+G61</f>
        <v>32467</v>
      </c>
      <c r="E61" s="317">
        <v>32467</v>
      </c>
      <c r="F61" s="317"/>
      <c r="G61" s="317"/>
      <c r="H61" s="316">
        <f>I61+K61</f>
        <v>0</v>
      </c>
      <c r="I61" s="316"/>
      <c r="J61" s="316"/>
      <c r="K61" s="316"/>
      <c r="L61" s="10">
        <f>M61+O61</f>
        <v>32467</v>
      </c>
      <c r="M61" s="10">
        <f>E61+I61</f>
        <v>32467</v>
      </c>
      <c r="N61" s="10">
        <f>F61+J61</f>
        <v>0</v>
      </c>
      <c r="O61" s="10">
        <f>G61+K61</f>
        <v>0</v>
      </c>
    </row>
    <row r="62" spans="1:15" ht="15" customHeight="1" x14ac:dyDescent="0.25">
      <c r="A62" s="7" t="s">
        <v>119</v>
      </c>
      <c r="B62" s="21" t="s">
        <v>40</v>
      </c>
      <c r="C62" s="22" t="s">
        <v>57</v>
      </c>
      <c r="D62" s="317">
        <f>E62+G62</f>
        <v>72516</v>
      </c>
      <c r="E62" s="317">
        <v>72516</v>
      </c>
      <c r="F62" s="317"/>
      <c r="G62" s="317"/>
      <c r="H62" s="316">
        <f>I62+K62</f>
        <v>0</v>
      </c>
      <c r="I62" s="316"/>
      <c r="J62" s="316"/>
      <c r="K62" s="316"/>
      <c r="L62" s="10">
        <f>M62+O62</f>
        <v>72516</v>
      </c>
      <c r="M62" s="10">
        <f>E62+I62</f>
        <v>72516</v>
      </c>
      <c r="N62" s="10">
        <f>F62+J62</f>
        <v>0</v>
      </c>
      <c r="O62" s="10">
        <f>G62+K62</f>
        <v>0</v>
      </c>
    </row>
    <row r="63" spans="1:15" ht="16.5" customHeight="1" x14ac:dyDescent="0.25">
      <c r="A63" s="7" t="s">
        <v>120</v>
      </c>
      <c r="B63" s="10" t="s">
        <v>39</v>
      </c>
      <c r="C63" s="22" t="s">
        <v>57</v>
      </c>
      <c r="D63" s="317">
        <f>E63+G63</f>
        <v>34183</v>
      </c>
      <c r="E63" s="317">
        <v>33033</v>
      </c>
      <c r="F63" s="317"/>
      <c r="G63" s="317">
        <v>1150</v>
      </c>
      <c r="H63" s="316">
        <f>I63+K63</f>
        <v>0</v>
      </c>
      <c r="I63" s="316"/>
      <c r="J63" s="316"/>
      <c r="K63" s="316"/>
      <c r="L63" s="10">
        <f>M63+O63</f>
        <v>34183</v>
      </c>
      <c r="M63" s="10">
        <f>E63+I63</f>
        <v>33033</v>
      </c>
      <c r="N63" s="10">
        <f>F63+J63</f>
        <v>0</v>
      </c>
      <c r="O63" s="10">
        <f>G63+K63</f>
        <v>1150</v>
      </c>
    </row>
    <row r="64" spans="1:15" x14ac:dyDescent="0.25">
      <c r="A64" s="7" t="s">
        <v>121</v>
      </c>
      <c r="B64" s="18" t="s">
        <v>37</v>
      </c>
      <c r="C64" s="9" t="s">
        <v>57</v>
      </c>
      <c r="D64" s="317">
        <f>E64+G64</f>
        <v>55947</v>
      </c>
      <c r="E64" s="317">
        <v>55947</v>
      </c>
      <c r="F64" s="317"/>
      <c r="G64" s="317"/>
      <c r="H64" s="316">
        <f>I64+K64</f>
        <v>0</v>
      </c>
      <c r="I64" s="316"/>
      <c r="J64" s="316"/>
      <c r="K64" s="316"/>
      <c r="L64" s="10">
        <f>M64+O64</f>
        <v>55947</v>
      </c>
      <c r="M64" s="10">
        <f>E64+I64</f>
        <v>55947</v>
      </c>
      <c r="N64" s="10">
        <f>F64+J64</f>
        <v>0</v>
      </c>
      <c r="O64" s="10">
        <f>G64+K64</f>
        <v>0</v>
      </c>
    </row>
    <row r="65" spans="1:15" ht="15" customHeight="1" x14ac:dyDescent="0.25">
      <c r="A65" s="7" t="s">
        <v>122</v>
      </c>
      <c r="B65" s="25" t="s">
        <v>41</v>
      </c>
      <c r="C65" s="9" t="s">
        <v>57</v>
      </c>
      <c r="D65" s="317">
        <f>E65+G65</f>
        <v>9185</v>
      </c>
      <c r="E65" s="317">
        <v>9185</v>
      </c>
      <c r="F65" s="317"/>
      <c r="G65" s="317"/>
      <c r="H65" s="316">
        <f>I65+K65</f>
        <v>0</v>
      </c>
      <c r="I65" s="316"/>
      <c r="J65" s="316"/>
      <c r="K65" s="316"/>
      <c r="L65" s="10">
        <f>M65+O65</f>
        <v>9185</v>
      </c>
      <c r="M65" s="10">
        <f>E65+I65</f>
        <v>9185</v>
      </c>
      <c r="N65" s="10">
        <f>F65+J65</f>
        <v>0</v>
      </c>
      <c r="O65" s="10">
        <f>G65+K65</f>
        <v>0</v>
      </c>
    </row>
    <row r="66" spans="1:15" ht="15" customHeight="1" x14ac:dyDescent="0.25">
      <c r="A66" s="7" t="s">
        <v>123</v>
      </c>
      <c r="B66" s="25" t="s">
        <v>42</v>
      </c>
      <c r="C66" s="9" t="s">
        <v>57</v>
      </c>
      <c r="D66" s="317">
        <f>E66+G66</f>
        <v>15391</v>
      </c>
      <c r="E66" s="317">
        <v>15391</v>
      </c>
      <c r="F66" s="317"/>
      <c r="G66" s="317"/>
      <c r="H66" s="316">
        <f>I66+K66</f>
        <v>0</v>
      </c>
      <c r="I66" s="316"/>
      <c r="J66" s="316"/>
      <c r="K66" s="316"/>
      <c r="L66" s="10">
        <f>M66+O66</f>
        <v>15391</v>
      </c>
      <c r="M66" s="10">
        <f>E66+I66</f>
        <v>15391</v>
      </c>
      <c r="N66" s="10">
        <f>F66+J66</f>
        <v>0</v>
      </c>
      <c r="O66" s="10">
        <f>G66+K66</f>
        <v>0</v>
      </c>
    </row>
    <row r="67" spans="1:15" ht="15" customHeight="1" x14ac:dyDescent="0.25">
      <c r="A67" s="7" t="s">
        <v>183</v>
      </c>
      <c r="B67" s="18" t="s">
        <v>55</v>
      </c>
      <c r="C67" s="9" t="s">
        <v>57</v>
      </c>
      <c r="D67" s="317">
        <f>E67+G67</f>
        <v>2984</v>
      </c>
      <c r="E67" s="317">
        <v>2984</v>
      </c>
      <c r="F67" s="317">
        <v>1738</v>
      </c>
      <c r="G67" s="317"/>
      <c r="H67" s="316">
        <f>I67+K67</f>
        <v>0</v>
      </c>
      <c r="I67" s="316"/>
      <c r="J67" s="316"/>
      <c r="K67" s="316"/>
      <c r="L67" s="10">
        <f>M67+O67</f>
        <v>2984</v>
      </c>
      <c r="M67" s="10">
        <f>E67+I67</f>
        <v>2984</v>
      </c>
      <c r="N67" s="10">
        <f>F67+J67</f>
        <v>1738</v>
      </c>
      <c r="O67" s="10">
        <f>G67+K67</f>
        <v>0</v>
      </c>
    </row>
    <row r="68" spans="1:15" ht="15" customHeight="1" x14ac:dyDescent="0.25">
      <c r="A68" s="7" t="s">
        <v>124</v>
      </c>
      <c r="B68" s="18" t="s">
        <v>54</v>
      </c>
      <c r="C68" s="9" t="s">
        <v>57</v>
      </c>
      <c r="D68" s="317">
        <f>E68+G68</f>
        <v>47310</v>
      </c>
      <c r="E68" s="317">
        <v>47310</v>
      </c>
      <c r="F68" s="317">
        <v>30394</v>
      </c>
      <c r="G68" s="317"/>
      <c r="H68" s="316">
        <f>I68+K68</f>
        <v>0</v>
      </c>
      <c r="I68" s="316"/>
      <c r="J68" s="316"/>
      <c r="K68" s="316"/>
      <c r="L68" s="10">
        <f>M68+O68</f>
        <v>47310</v>
      </c>
      <c r="M68" s="10">
        <f>E68+I68</f>
        <v>47310</v>
      </c>
      <c r="N68" s="10">
        <f>F68+J68</f>
        <v>30394</v>
      </c>
      <c r="O68" s="10">
        <f>G68+K68</f>
        <v>0</v>
      </c>
    </row>
    <row r="69" spans="1:15" ht="15" customHeight="1" x14ac:dyDescent="0.25">
      <c r="A69" s="7" t="s">
        <v>125</v>
      </c>
      <c r="B69" s="18" t="s">
        <v>73</v>
      </c>
      <c r="C69" s="9" t="s">
        <v>57</v>
      </c>
      <c r="D69" s="317">
        <f>E69+G69</f>
        <v>7937</v>
      </c>
      <c r="E69" s="317">
        <v>7937</v>
      </c>
      <c r="F69" s="317">
        <v>3620</v>
      </c>
      <c r="G69" s="317"/>
      <c r="H69" s="316">
        <f>I69+K69</f>
        <v>0</v>
      </c>
      <c r="I69" s="316"/>
      <c r="J69" s="316"/>
      <c r="K69" s="316"/>
      <c r="L69" s="10">
        <f>M69+O69</f>
        <v>7937</v>
      </c>
      <c r="M69" s="10">
        <f>E69+I69</f>
        <v>7937</v>
      </c>
      <c r="N69" s="10">
        <f>F69+J69</f>
        <v>3620</v>
      </c>
      <c r="O69" s="10">
        <f>G69+K69</f>
        <v>0</v>
      </c>
    </row>
    <row r="70" spans="1:15" ht="15" customHeight="1" x14ac:dyDescent="0.25">
      <c r="A70" s="7" t="s">
        <v>126</v>
      </c>
      <c r="B70" s="18" t="s">
        <v>56</v>
      </c>
      <c r="C70" s="9" t="s">
        <v>57</v>
      </c>
      <c r="D70" s="317">
        <f>E70+G70</f>
        <v>26065</v>
      </c>
      <c r="E70" s="317">
        <v>26065</v>
      </c>
      <c r="F70" s="317"/>
      <c r="G70" s="317"/>
      <c r="H70" s="316">
        <f>I70+K70</f>
        <v>0</v>
      </c>
      <c r="I70" s="316"/>
      <c r="J70" s="316"/>
      <c r="K70" s="316"/>
      <c r="L70" s="10">
        <f>M70+O70</f>
        <v>26065</v>
      </c>
      <c r="M70" s="10">
        <f>E70+I70</f>
        <v>26065</v>
      </c>
      <c r="N70" s="10">
        <f>F70+J70</f>
        <v>0</v>
      </c>
      <c r="O70" s="10">
        <f>G70+K70</f>
        <v>0</v>
      </c>
    </row>
    <row r="71" spans="1:15" ht="15" customHeight="1" x14ac:dyDescent="0.25">
      <c r="A71" s="7" t="s">
        <v>127</v>
      </c>
      <c r="B71" s="18" t="s">
        <v>185</v>
      </c>
      <c r="C71" s="9" t="s">
        <v>57</v>
      </c>
      <c r="D71" s="317">
        <f>E71+G71</f>
        <v>12354</v>
      </c>
      <c r="E71" s="317">
        <v>12354</v>
      </c>
      <c r="F71" s="317"/>
      <c r="G71" s="317"/>
      <c r="H71" s="316">
        <f>I71+K71</f>
        <v>0</v>
      </c>
      <c r="I71" s="316"/>
      <c r="J71" s="316"/>
      <c r="K71" s="316"/>
      <c r="L71" s="10">
        <f>M71+O71</f>
        <v>12354</v>
      </c>
      <c r="M71" s="10">
        <f>E71+I71</f>
        <v>12354</v>
      </c>
      <c r="N71" s="10">
        <f>F71+J71</f>
        <v>0</v>
      </c>
      <c r="O71" s="10">
        <f>G71+K71</f>
        <v>0</v>
      </c>
    </row>
    <row r="72" spans="1:15" s="26" customFormat="1" ht="15" customHeight="1" x14ac:dyDescent="0.25">
      <c r="A72" s="7" t="s">
        <v>128</v>
      </c>
      <c r="B72" s="18" t="s">
        <v>186</v>
      </c>
      <c r="C72" s="9" t="s">
        <v>57</v>
      </c>
      <c r="D72" s="317">
        <f>E72+G72</f>
        <v>1738</v>
      </c>
      <c r="E72" s="317">
        <v>1738</v>
      </c>
      <c r="F72" s="317"/>
      <c r="G72" s="317"/>
      <c r="H72" s="316">
        <f>I72+K72</f>
        <v>0</v>
      </c>
      <c r="I72" s="316"/>
      <c r="J72" s="316"/>
      <c r="K72" s="316"/>
      <c r="L72" s="10">
        <f>M72+O72</f>
        <v>1738</v>
      </c>
      <c r="M72" s="10">
        <f>E72+I72</f>
        <v>1738</v>
      </c>
      <c r="N72" s="10">
        <f>F72+J72</f>
        <v>0</v>
      </c>
      <c r="O72" s="10">
        <f>G72+K72</f>
        <v>0</v>
      </c>
    </row>
    <row r="73" spans="1:15" ht="15.95" customHeight="1" x14ac:dyDescent="0.25">
      <c r="A73" s="15" t="s">
        <v>179</v>
      </c>
      <c r="B73" s="1" t="s">
        <v>198</v>
      </c>
      <c r="C73" s="17"/>
      <c r="D73" s="315">
        <f>SUM(D46:D72)</f>
        <v>541494</v>
      </c>
      <c r="E73" s="315">
        <f>SUM(E46:E72)</f>
        <v>540344</v>
      </c>
      <c r="F73" s="315">
        <f>SUM(F46:F72)</f>
        <v>51796</v>
      </c>
      <c r="G73" s="315">
        <f>SUM(G46:G72)</f>
        <v>1150</v>
      </c>
      <c r="H73" s="314">
        <f>SUM(H46:H72)</f>
        <v>761</v>
      </c>
      <c r="I73" s="314">
        <f>SUM(I46:I72)</f>
        <v>761</v>
      </c>
      <c r="J73" s="314">
        <f>SUM(J46:J72)</f>
        <v>0</v>
      </c>
      <c r="K73" s="314">
        <f>SUM(K46:K72)</f>
        <v>0</v>
      </c>
      <c r="L73" s="1">
        <f>SUM(L46:L72)</f>
        <v>542255</v>
      </c>
      <c r="M73" s="1">
        <f>SUM(M46:M72)</f>
        <v>541105</v>
      </c>
      <c r="N73" s="1">
        <f>SUM(N46:N72)</f>
        <v>51796</v>
      </c>
      <c r="O73" s="1">
        <f>SUM(O46:O72)</f>
        <v>1150</v>
      </c>
    </row>
    <row r="74" spans="1:15" ht="15.95" customHeight="1" x14ac:dyDescent="0.25">
      <c r="A74" s="13" t="s">
        <v>129</v>
      </c>
      <c r="B74" s="230" t="s">
        <v>74</v>
      </c>
      <c r="C74" s="469"/>
      <c r="D74" s="469"/>
      <c r="E74" s="469"/>
      <c r="F74" s="469"/>
      <c r="G74" s="469"/>
      <c r="H74" s="469"/>
      <c r="I74" s="469"/>
      <c r="J74" s="469"/>
      <c r="K74" s="469"/>
      <c r="L74" s="469"/>
      <c r="M74" s="469"/>
      <c r="N74" s="469"/>
      <c r="O74" s="469"/>
    </row>
    <row r="75" spans="1:15" ht="15" customHeight="1" x14ac:dyDescent="0.25">
      <c r="A75" s="27" t="s">
        <v>130</v>
      </c>
      <c r="B75" s="21" t="s">
        <v>7</v>
      </c>
      <c r="C75" s="28" t="s">
        <v>32</v>
      </c>
      <c r="D75" s="317">
        <f>E75+G75</f>
        <v>754</v>
      </c>
      <c r="E75" s="317">
        <v>754</v>
      </c>
      <c r="F75" s="317"/>
      <c r="G75" s="317"/>
      <c r="H75" s="316">
        <f>I75+K75</f>
        <v>0</v>
      </c>
      <c r="I75" s="316"/>
      <c r="J75" s="316"/>
      <c r="K75" s="316"/>
      <c r="L75" s="10">
        <f>M75+O75</f>
        <v>754</v>
      </c>
      <c r="M75" s="10">
        <f>E75+I75</f>
        <v>754</v>
      </c>
      <c r="N75" s="10">
        <f>F75+J75</f>
        <v>0</v>
      </c>
      <c r="O75" s="10">
        <f>G75+K75</f>
        <v>0</v>
      </c>
    </row>
    <row r="76" spans="1:15" ht="15" customHeight="1" x14ac:dyDescent="0.25">
      <c r="A76" s="27" t="s">
        <v>131</v>
      </c>
      <c r="B76" s="21" t="s">
        <v>10</v>
      </c>
      <c r="C76" s="28" t="s">
        <v>32</v>
      </c>
      <c r="D76" s="317">
        <f>E76+G76</f>
        <v>812</v>
      </c>
      <c r="E76" s="317">
        <v>812</v>
      </c>
      <c r="F76" s="317"/>
      <c r="G76" s="317"/>
      <c r="H76" s="316">
        <f>I76+K76</f>
        <v>0</v>
      </c>
      <c r="I76" s="316"/>
      <c r="J76" s="316"/>
      <c r="K76" s="316"/>
      <c r="L76" s="10">
        <f>M76+O76</f>
        <v>812</v>
      </c>
      <c r="M76" s="10">
        <f>E76+I76</f>
        <v>812</v>
      </c>
      <c r="N76" s="10">
        <f>F76+J76</f>
        <v>0</v>
      </c>
      <c r="O76" s="10">
        <f>G76+K76</f>
        <v>0</v>
      </c>
    </row>
    <row r="77" spans="1:15" ht="15" customHeight="1" x14ac:dyDescent="0.25">
      <c r="A77" s="27" t="s">
        <v>132</v>
      </c>
      <c r="B77" s="21" t="s">
        <v>11</v>
      </c>
      <c r="C77" s="28" t="s">
        <v>32</v>
      </c>
      <c r="D77" s="317">
        <f>E77+G77</f>
        <v>1246</v>
      </c>
      <c r="E77" s="317">
        <v>1246</v>
      </c>
      <c r="F77" s="317"/>
      <c r="G77" s="317"/>
      <c r="H77" s="316">
        <f>I77+K77</f>
        <v>0</v>
      </c>
      <c r="I77" s="316"/>
      <c r="J77" s="316"/>
      <c r="K77" s="316"/>
      <c r="L77" s="10">
        <f>M77+O77</f>
        <v>1246</v>
      </c>
      <c r="M77" s="10">
        <f>E77+I77</f>
        <v>1246</v>
      </c>
      <c r="N77" s="10">
        <f>F77+J77</f>
        <v>0</v>
      </c>
      <c r="O77" s="10">
        <f>G77+K77</f>
        <v>0</v>
      </c>
    </row>
    <row r="78" spans="1:15" ht="15" customHeight="1" x14ac:dyDescent="0.25">
      <c r="A78" s="30" t="s">
        <v>133</v>
      </c>
      <c r="B78" s="21" t="s">
        <v>15</v>
      </c>
      <c r="C78" s="28" t="s">
        <v>32</v>
      </c>
      <c r="D78" s="317">
        <f>E78+G78</f>
        <v>957</v>
      </c>
      <c r="E78" s="317">
        <v>957</v>
      </c>
      <c r="F78" s="317"/>
      <c r="G78" s="317"/>
      <c r="H78" s="316">
        <f>I78+K78</f>
        <v>0</v>
      </c>
      <c r="I78" s="316"/>
      <c r="J78" s="316"/>
      <c r="K78" s="316"/>
      <c r="L78" s="10">
        <f>M78+O78</f>
        <v>957</v>
      </c>
      <c r="M78" s="10">
        <f>E78+I78</f>
        <v>957</v>
      </c>
      <c r="N78" s="10">
        <f>F78+J78</f>
        <v>0</v>
      </c>
      <c r="O78" s="10">
        <f>G78+K78</f>
        <v>0</v>
      </c>
    </row>
    <row r="79" spans="1:15" ht="15" customHeight="1" x14ac:dyDescent="0.25">
      <c r="A79" s="31" t="s">
        <v>134</v>
      </c>
      <c r="B79" s="21" t="s">
        <v>27</v>
      </c>
      <c r="C79" s="28" t="s">
        <v>32</v>
      </c>
      <c r="D79" s="317">
        <f>E79+G79</f>
        <v>10426</v>
      </c>
      <c r="E79" s="317">
        <v>9702</v>
      </c>
      <c r="F79" s="317"/>
      <c r="G79" s="317">
        <v>724</v>
      </c>
      <c r="H79" s="316">
        <f>I79+K79</f>
        <v>0</v>
      </c>
      <c r="I79" s="316"/>
      <c r="J79" s="316"/>
      <c r="K79" s="316"/>
      <c r="L79" s="10">
        <f>M79+O79</f>
        <v>10426</v>
      </c>
      <c r="M79" s="10">
        <f>E79+I79</f>
        <v>9702</v>
      </c>
      <c r="N79" s="10">
        <f>F79+J79</f>
        <v>0</v>
      </c>
      <c r="O79" s="10">
        <f>G79+K79</f>
        <v>724</v>
      </c>
    </row>
    <row r="80" spans="1:15" ht="15" customHeight="1" x14ac:dyDescent="0.25">
      <c r="A80" s="27" t="s">
        <v>135</v>
      </c>
      <c r="B80" s="21" t="s">
        <v>64</v>
      </c>
      <c r="C80" s="28" t="s">
        <v>32</v>
      </c>
      <c r="D80" s="317">
        <f>E80+G80</f>
        <v>2173</v>
      </c>
      <c r="E80" s="317">
        <v>2173</v>
      </c>
      <c r="F80" s="317"/>
      <c r="G80" s="317"/>
      <c r="H80" s="316">
        <f>I80+K80</f>
        <v>515</v>
      </c>
      <c r="I80" s="316">
        <v>515</v>
      </c>
      <c r="J80" s="316"/>
      <c r="K80" s="316"/>
      <c r="L80" s="10">
        <f>M80+O80</f>
        <v>2688</v>
      </c>
      <c r="M80" s="10">
        <f>E80+I80</f>
        <v>2688</v>
      </c>
      <c r="N80" s="10">
        <f>F80+J80</f>
        <v>0</v>
      </c>
      <c r="O80" s="10">
        <f>G80+K80</f>
        <v>0</v>
      </c>
    </row>
    <row r="81" spans="1:15" ht="15" customHeight="1" x14ac:dyDescent="0.25">
      <c r="A81" s="27" t="s">
        <v>136</v>
      </c>
      <c r="B81" s="21" t="s">
        <v>65</v>
      </c>
      <c r="C81" s="28" t="s">
        <v>32</v>
      </c>
      <c r="D81" s="317">
        <f>E81+G81</f>
        <v>1160</v>
      </c>
      <c r="E81" s="317">
        <v>1160</v>
      </c>
      <c r="F81" s="317"/>
      <c r="G81" s="317"/>
      <c r="H81" s="316">
        <f>I81+K81</f>
        <v>420</v>
      </c>
      <c r="I81" s="316">
        <v>420</v>
      </c>
      <c r="J81" s="316"/>
      <c r="K81" s="316"/>
      <c r="L81" s="10">
        <f>M81+O81</f>
        <v>1580</v>
      </c>
      <c r="M81" s="10">
        <f>E81+I81</f>
        <v>1580</v>
      </c>
      <c r="N81" s="10">
        <f>F81+J81</f>
        <v>0</v>
      </c>
      <c r="O81" s="10">
        <f>G81+K81</f>
        <v>0</v>
      </c>
    </row>
    <row r="82" spans="1:15" ht="15" customHeight="1" x14ac:dyDescent="0.25">
      <c r="A82" s="27" t="s">
        <v>137</v>
      </c>
      <c r="B82" s="21" t="s">
        <v>28</v>
      </c>
      <c r="C82" s="28" t="s">
        <v>32</v>
      </c>
      <c r="D82" s="317">
        <f>E82+G82</f>
        <v>1159</v>
      </c>
      <c r="E82" s="317">
        <v>1159</v>
      </c>
      <c r="F82" s="317"/>
      <c r="G82" s="317"/>
      <c r="H82" s="316">
        <f>I82+K82</f>
        <v>0</v>
      </c>
      <c r="I82" s="316"/>
      <c r="J82" s="316"/>
      <c r="K82" s="316"/>
      <c r="L82" s="10">
        <f>M82+O82</f>
        <v>1159</v>
      </c>
      <c r="M82" s="10">
        <f>E82+I82</f>
        <v>1159</v>
      </c>
      <c r="N82" s="10">
        <f>F82+J82</f>
        <v>0</v>
      </c>
      <c r="O82" s="10">
        <f>G82+K82</f>
        <v>0</v>
      </c>
    </row>
    <row r="83" spans="1:15" ht="15" customHeight="1" x14ac:dyDescent="0.25">
      <c r="A83" s="27" t="s">
        <v>138</v>
      </c>
      <c r="B83" s="21" t="s">
        <v>29</v>
      </c>
      <c r="C83" s="28" t="s">
        <v>32</v>
      </c>
      <c r="D83" s="317">
        <f>E83+G83</f>
        <v>725</v>
      </c>
      <c r="E83" s="317">
        <v>725</v>
      </c>
      <c r="F83" s="317"/>
      <c r="G83" s="317"/>
      <c r="H83" s="316">
        <f>I83+K83</f>
        <v>800</v>
      </c>
      <c r="I83" s="316">
        <v>800</v>
      </c>
      <c r="J83" s="316"/>
      <c r="K83" s="316"/>
      <c r="L83" s="10">
        <f>M83+O83</f>
        <v>1525</v>
      </c>
      <c r="M83" s="10">
        <f>E83+I83</f>
        <v>1525</v>
      </c>
      <c r="N83" s="10">
        <f>F83+J83</f>
        <v>0</v>
      </c>
      <c r="O83" s="10">
        <f>G83+K83</f>
        <v>0</v>
      </c>
    </row>
    <row r="84" spans="1:15" ht="15" customHeight="1" x14ac:dyDescent="0.25">
      <c r="A84" s="27" t="s">
        <v>139</v>
      </c>
      <c r="B84" s="21" t="s">
        <v>75</v>
      </c>
      <c r="C84" s="28" t="s">
        <v>32</v>
      </c>
      <c r="D84" s="317">
        <f>E84+G84</f>
        <v>1015</v>
      </c>
      <c r="E84" s="317">
        <v>1015</v>
      </c>
      <c r="F84" s="317"/>
      <c r="G84" s="317"/>
      <c r="H84" s="316">
        <f>I84+K84</f>
        <v>0</v>
      </c>
      <c r="I84" s="316"/>
      <c r="J84" s="316"/>
      <c r="K84" s="316"/>
      <c r="L84" s="10">
        <f>M84+O84</f>
        <v>1015</v>
      </c>
      <c r="M84" s="10">
        <f>E84+I84</f>
        <v>1015</v>
      </c>
      <c r="N84" s="10">
        <f>F84+J84</f>
        <v>0</v>
      </c>
      <c r="O84" s="10">
        <f>G84+K84</f>
        <v>0</v>
      </c>
    </row>
    <row r="85" spans="1:15" ht="15" customHeight="1" x14ac:dyDescent="0.25">
      <c r="A85" s="27" t="s">
        <v>140</v>
      </c>
      <c r="B85" s="21" t="s">
        <v>169</v>
      </c>
      <c r="C85" s="28" t="s">
        <v>32</v>
      </c>
      <c r="D85" s="317">
        <f>E85+G85</f>
        <v>1015</v>
      </c>
      <c r="E85" s="317">
        <v>1015</v>
      </c>
      <c r="F85" s="317"/>
      <c r="G85" s="317"/>
      <c r="H85" s="316">
        <f>I85+K85</f>
        <v>0</v>
      </c>
      <c r="I85" s="316"/>
      <c r="J85" s="316"/>
      <c r="K85" s="316"/>
      <c r="L85" s="10">
        <f>M85+O85</f>
        <v>1015</v>
      </c>
      <c r="M85" s="10">
        <f>E85+I85</f>
        <v>1015</v>
      </c>
      <c r="N85" s="10">
        <f>F85+J85</f>
        <v>0</v>
      </c>
      <c r="O85" s="10">
        <f>G85+K85</f>
        <v>0</v>
      </c>
    </row>
    <row r="86" spans="1:15" ht="15" customHeight="1" x14ac:dyDescent="0.25">
      <c r="A86" s="27" t="s">
        <v>180</v>
      </c>
      <c r="B86" s="21" t="s">
        <v>30</v>
      </c>
      <c r="C86" s="28" t="s">
        <v>32</v>
      </c>
      <c r="D86" s="317">
        <f>E86+G86</f>
        <v>725</v>
      </c>
      <c r="E86" s="317">
        <v>725</v>
      </c>
      <c r="F86" s="317"/>
      <c r="G86" s="317"/>
      <c r="H86" s="316">
        <f>I86+K86</f>
        <v>0</v>
      </c>
      <c r="I86" s="316"/>
      <c r="J86" s="316"/>
      <c r="K86" s="316"/>
      <c r="L86" s="10">
        <f>M86+O86</f>
        <v>725</v>
      </c>
      <c r="M86" s="10">
        <f>E86+I86</f>
        <v>725</v>
      </c>
      <c r="N86" s="10">
        <f>F86+J86</f>
        <v>0</v>
      </c>
      <c r="O86" s="10">
        <f>G86+K86</f>
        <v>0</v>
      </c>
    </row>
    <row r="87" spans="1:15" ht="15" customHeight="1" x14ac:dyDescent="0.25">
      <c r="A87" s="27" t="s">
        <v>141</v>
      </c>
      <c r="B87" s="10" t="s">
        <v>31</v>
      </c>
      <c r="C87" s="28" t="s">
        <v>32</v>
      </c>
      <c r="D87" s="317">
        <f>E87+G87</f>
        <v>11006</v>
      </c>
      <c r="E87" s="317">
        <v>11006</v>
      </c>
      <c r="F87" s="317"/>
      <c r="G87" s="317"/>
      <c r="H87" s="316">
        <f>I87+K87</f>
        <v>0</v>
      </c>
      <c r="I87" s="316"/>
      <c r="J87" s="316"/>
      <c r="K87" s="316"/>
      <c r="L87" s="10">
        <f>M87+O87</f>
        <v>11006</v>
      </c>
      <c r="M87" s="10">
        <f>E87+I87</f>
        <v>11006</v>
      </c>
      <c r="N87" s="10">
        <f>F87+J87</f>
        <v>0</v>
      </c>
      <c r="O87" s="10">
        <f>G87+K87</f>
        <v>0</v>
      </c>
    </row>
    <row r="88" spans="1:15" ht="15" customHeight="1" x14ac:dyDescent="0.25">
      <c r="A88" s="27" t="s">
        <v>142</v>
      </c>
      <c r="B88" s="32" t="s">
        <v>72</v>
      </c>
      <c r="C88" s="28" t="s">
        <v>32</v>
      </c>
      <c r="D88" s="317">
        <f>E88+G88</f>
        <v>8688</v>
      </c>
      <c r="E88" s="317">
        <v>8688</v>
      </c>
      <c r="F88" s="317"/>
      <c r="G88" s="317"/>
      <c r="H88" s="316">
        <f>I88+K88</f>
        <v>0</v>
      </c>
      <c r="I88" s="316"/>
      <c r="J88" s="316"/>
      <c r="K88" s="316"/>
      <c r="L88" s="10">
        <f>M88+O88</f>
        <v>8688</v>
      </c>
      <c r="M88" s="10">
        <f>E88+I88</f>
        <v>8688</v>
      </c>
      <c r="N88" s="10">
        <f>F88+J88</f>
        <v>0</v>
      </c>
      <c r="O88" s="10">
        <f>G88+K88</f>
        <v>0</v>
      </c>
    </row>
    <row r="89" spans="1:15" ht="15.95" customHeight="1" x14ac:dyDescent="0.25">
      <c r="A89" s="15" t="s">
        <v>143</v>
      </c>
      <c r="B89" s="35" t="s">
        <v>200</v>
      </c>
      <c r="C89" s="209"/>
      <c r="D89" s="376">
        <f>SUM(D75:D88)</f>
        <v>41861</v>
      </c>
      <c r="E89" s="376">
        <f>SUM(E75:E88)</f>
        <v>41137</v>
      </c>
      <c r="F89" s="376">
        <f>SUM(F75:F88)</f>
        <v>0</v>
      </c>
      <c r="G89" s="376">
        <f>SUM(G75:G88)</f>
        <v>724</v>
      </c>
      <c r="H89" s="375">
        <f>SUM(H75:H88)</f>
        <v>1735</v>
      </c>
      <c r="I89" s="375">
        <f>SUM(I75:I88)</f>
        <v>1735</v>
      </c>
      <c r="J89" s="375">
        <f>SUM(J75:J88)</f>
        <v>0</v>
      </c>
      <c r="K89" s="375">
        <f>SUM(K75:K88)</f>
        <v>0</v>
      </c>
      <c r="L89" s="35">
        <f>SUM(L75:L88)</f>
        <v>43596</v>
      </c>
      <c r="M89" s="35">
        <f>SUM(M75:M88)</f>
        <v>42872</v>
      </c>
      <c r="N89" s="35">
        <f>SUM(N75:N88)</f>
        <v>0</v>
      </c>
      <c r="O89" s="35">
        <f>SUM(O75:O88)</f>
        <v>724</v>
      </c>
    </row>
    <row r="90" spans="1:15" ht="15.95" customHeight="1" x14ac:dyDescent="0.25">
      <c r="A90" s="11" t="s">
        <v>144</v>
      </c>
      <c r="B90" s="219" t="s">
        <v>76</v>
      </c>
      <c r="C90" s="219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219"/>
      <c r="O90" s="219"/>
    </row>
    <row r="91" spans="1:15" ht="15" customHeight="1" x14ac:dyDescent="0.25">
      <c r="A91" s="11" t="s">
        <v>145</v>
      </c>
      <c r="B91" s="87" t="s">
        <v>58</v>
      </c>
      <c r="C91" s="86" t="s">
        <v>24</v>
      </c>
      <c r="D91" s="320">
        <f>E91+G91</f>
        <v>173772</v>
      </c>
      <c r="E91" s="319">
        <v>173772</v>
      </c>
      <c r="F91" s="319">
        <v>78497</v>
      </c>
      <c r="G91" s="319"/>
      <c r="H91" s="321">
        <f>I91+K91</f>
        <v>0</v>
      </c>
      <c r="I91" s="321"/>
      <c r="J91" s="321"/>
      <c r="K91" s="321"/>
      <c r="L91" s="87">
        <f>M91+O91</f>
        <v>173772</v>
      </c>
      <c r="M91" s="87">
        <f>E91+I91</f>
        <v>173772</v>
      </c>
      <c r="N91" s="87">
        <f>F91+J91</f>
        <v>78497</v>
      </c>
      <c r="O91" s="87">
        <f>G91+K91</f>
        <v>0</v>
      </c>
    </row>
    <row r="92" spans="1:15" ht="15" customHeight="1" x14ac:dyDescent="0.25">
      <c r="A92" s="11" t="s">
        <v>146</v>
      </c>
      <c r="B92" s="10" t="s">
        <v>59</v>
      </c>
      <c r="C92" s="9" t="s">
        <v>24</v>
      </c>
      <c r="D92" s="317">
        <f>E92+G92</f>
        <v>11586</v>
      </c>
      <c r="E92" s="317">
        <v>11586</v>
      </c>
      <c r="F92" s="317"/>
      <c r="G92" s="317"/>
      <c r="H92" s="316">
        <f>I92+K92</f>
        <v>0</v>
      </c>
      <c r="I92" s="316"/>
      <c r="J92" s="316"/>
      <c r="K92" s="316"/>
      <c r="L92" s="10">
        <f>M92+O92</f>
        <v>11586</v>
      </c>
      <c r="M92" s="10">
        <f>E92+I92</f>
        <v>11586</v>
      </c>
      <c r="N92" s="10">
        <f>F92+J92</f>
        <v>0</v>
      </c>
      <c r="O92" s="10">
        <f>G92+K92</f>
        <v>0</v>
      </c>
    </row>
    <row r="93" spans="1:15" ht="15" customHeight="1" x14ac:dyDescent="0.25">
      <c r="A93" s="11" t="s">
        <v>147</v>
      </c>
      <c r="B93" s="10" t="s">
        <v>185</v>
      </c>
      <c r="C93" s="9" t="s">
        <v>24</v>
      </c>
      <c r="D93" s="317">
        <f>E93+G93</f>
        <v>5210</v>
      </c>
      <c r="E93" s="318">
        <v>5210</v>
      </c>
      <c r="F93" s="318"/>
      <c r="G93" s="318"/>
      <c r="H93" s="316">
        <f>I93+K93</f>
        <v>0</v>
      </c>
      <c r="I93" s="316"/>
      <c r="J93" s="316"/>
      <c r="K93" s="316"/>
      <c r="L93" s="10">
        <f>M93+O93</f>
        <v>5210</v>
      </c>
      <c r="M93" s="10">
        <f>E93+I93</f>
        <v>5210</v>
      </c>
      <c r="N93" s="10">
        <f>F93+J93</f>
        <v>0</v>
      </c>
      <c r="O93" s="10">
        <f>G93+K93</f>
        <v>0</v>
      </c>
    </row>
    <row r="94" spans="1:15" s="26" customFormat="1" ht="16.5" customHeight="1" x14ac:dyDescent="0.25">
      <c r="A94" s="11" t="s">
        <v>181</v>
      </c>
      <c r="B94" s="10" t="s">
        <v>77</v>
      </c>
      <c r="C94" s="22" t="s">
        <v>24</v>
      </c>
      <c r="D94" s="317">
        <f>E94+G94</f>
        <v>1500</v>
      </c>
      <c r="E94" s="317">
        <v>1500</v>
      </c>
      <c r="F94" s="317"/>
      <c r="G94" s="317"/>
      <c r="H94" s="316">
        <f>I94+K94</f>
        <v>0</v>
      </c>
      <c r="I94" s="316"/>
      <c r="J94" s="316"/>
      <c r="K94" s="316"/>
      <c r="L94" s="10">
        <f>M94+O94</f>
        <v>1500</v>
      </c>
      <c r="M94" s="10">
        <f>E94+I94</f>
        <v>1500</v>
      </c>
      <c r="N94" s="10">
        <f>F94+J94</f>
        <v>0</v>
      </c>
      <c r="O94" s="10">
        <f>G94+K94</f>
        <v>0</v>
      </c>
    </row>
    <row r="95" spans="1:15" ht="15.95" customHeight="1" x14ac:dyDescent="0.25">
      <c r="A95" s="34" t="s">
        <v>148</v>
      </c>
      <c r="B95" s="181" t="s">
        <v>201</v>
      </c>
      <c r="C95" s="207"/>
      <c r="D95" s="452">
        <f>SUM(D91:D94)</f>
        <v>192068</v>
      </c>
      <c r="E95" s="452">
        <f>SUM(E91:E94)</f>
        <v>192068</v>
      </c>
      <c r="F95" s="452">
        <f>SUM(F91:F94)</f>
        <v>78497</v>
      </c>
      <c r="G95" s="452">
        <f>SUM(G91:G94)</f>
        <v>0</v>
      </c>
      <c r="H95" s="321">
        <f>SUM(H91:H94)</f>
        <v>0</v>
      </c>
      <c r="I95" s="321">
        <f>SUM(I91:I94)</f>
        <v>0</v>
      </c>
      <c r="J95" s="321">
        <f>SUM(J91:J94)</f>
        <v>0</v>
      </c>
      <c r="K95" s="321">
        <f>SUM(K91:K94)</f>
        <v>0</v>
      </c>
      <c r="L95" s="95">
        <f>SUM(L91:L94)</f>
        <v>192068</v>
      </c>
      <c r="M95" s="95">
        <f>SUM(M91:M94)</f>
        <v>192068</v>
      </c>
      <c r="N95" s="95">
        <f>SUM(N91:N94)</f>
        <v>78497</v>
      </c>
      <c r="O95" s="95">
        <f>SUM(O91:O94)</f>
        <v>0</v>
      </c>
    </row>
    <row r="96" spans="1:15" ht="15.95" customHeight="1" x14ac:dyDescent="0.25">
      <c r="A96" s="36" t="s">
        <v>204</v>
      </c>
      <c r="B96" s="37" t="s">
        <v>191</v>
      </c>
      <c r="C96" s="38"/>
      <c r="D96" s="313">
        <f>D28+D41+D44+D73+D89+D95</f>
        <v>935669</v>
      </c>
      <c r="E96" s="313">
        <f>E28+E41+E44+E73+E89+E95</f>
        <v>865647</v>
      </c>
      <c r="F96" s="313">
        <f>F28+F41+F44+F73+F89+F95</f>
        <v>130293</v>
      </c>
      <c r="G96" s="313">
        <f>G28+G41+G44+G73+G89+G95</f>
        <v>70022</v>
      </c>
      <c r="H96" s="312">
        <f>H28+H41+H44+H73+H89+H95</f>
        <v>2496</v>
      </c>
      <c r="I96" s="312">
        <f>I28+I41+I44+I73+I89+I95</f>
        <v>2496</v>
      </c>
      <c r="J96" s="312">
        <f>J28+J41+J44+J73+J89+J95</f>
        <v>0</v>
      </c>
      <c r="K96" s="312">
        <f>K28+K41+K44+K73+K89+K95</f>
        <v>0</v>
      </c>
      <c r="L96" s="39">
        <f>L28+L41+L44+L73+L89+L95</f>
        <v>938165</v>
      </c>
      <c r="M96" s="39">
        <f>M28+M41+M44+M73+M89+M95</f>
        <v>868143</v>
      </c>
      <c r="N96" s="39">
        <f>N28+N41+N44+N73+N89+N95</f>
        <v>130293</v>
      </c>
      <c r="O96" s="39">
        <f>O28+O41+O44+O73+O89+O95</f>
        <v>70022</v>
      </c>
    </row>
    <row r="97" spans="1:14" x14ac:dyDescent="0.25">
      <c r="A97" s="14"/>
      <c r="B97" s="310"/>
      <c r="C97" s="311"/>
      <c r="D97" s="310"/>
      <c r="E97" s="310"/>
      <c r="F97" s="310"/>
      <c r="G97" s="310"/>
      <c r="H97" s="310"/>
      <c r="I97" s="310"/>
      <c r="J97" s="310"/>
      <c r="K97" s="310"/>
      <c r="L97" s="310"/>
      <c r="M97" s="310"/>
      <c r="N97" s="310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C196" s="47"/>
    </row>
    <row r="197" spans="1:14" x14ac:dyDescent="0.25">
      <c r="C197" s="47"/>
    </row>
    <row r="198" spans="1:14" x14ac:dyDescent="0.25">
      <c r="C198" s="47"/>
    </row>
    <row r="199" spans="1:14" x14ac:dyDescent="0.25">
      <c r="C199" s="47"/>
    </row>
    <row r="200" spans="1:14" x14ac:dyDescent="0.25">
      <c r="C200" s="47"/>
    </row>
    <row r="201" spans="1:14" x14ac:dyDescent="0.25">
      <c r="C201" s="47"/>
    </row>
    <row r="202" spans="1:14" x14ac:dyDescent="0.25">
      <c r="C202" s="47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</sheetData>
  <mergeCells count="33">
    <mergeCell ref="M14:O14"/>
    <mergeCell ref="D14:D16"/>
    <mergeCell ref="G15:G16"/>
    <mergeCell ref="I15:J15"/>
    <mergeCell ref="C14:C16"/>
    <mergeCell ref="I14:K14"/>
    <mergeCell ref="L14:L16"/>
    <mergeCell ref="B7:O7"/>
    <mergeCell ref="B8:O8"/>
    <mergeCell ref="A12:O12"/>
    <mergeCell ref="B9:O9"/>
    <mergeCell ref="B10:O10"/>
    <mergeCell ref="P19:Q19"/>
    <mergeCell ref="B17:O17"/>
    <mergeCell ref="E15:F15"/>
    <mergeCell ref="O15:O16"/>
    <mergeCell ref="H14:H16"/>
    <mergeCell ref="A14:A16"/>
    <mergeCell ref="B14:B16"/>
    <mergeCell ref="B90:O90"/>
    <mergeCell ref="B42:O42"/>
    <mergeCell ref="B45:O45"/>
    <mergeCell ref="B74:O74"/>
    <mergeCell ref="E14:G14"/>
    <mergeCell ref="K15:K16"/>
    <mergeCell ref="M15:N15"/>
    <mergeCell ref="B29:O29"/>
    <mergeCell ref="B6:O6"/>
    <mergeCell ref="B1:O1"/>
    <mergeCell ref="B2:O2"/>
    <mergeCell ref="B3:O3"/>
    <mergeCell ref="B4:O4"/>
    <mergeCell ref="B5:O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7</vt:i4>
      </vt:variant>
    </vt:vector>
  </HeadingPairs>
  <TitlesOfParts>
    <vt:vector size="19" baseType="lpstr">
      <vt:lpstr>1 pr._pajamos</vt:lpstr>
      <vt:lpstr>2 pr._pajamos pagal rūšis (2)</vt:lpstr>
      <vt:lpstr>3 pr._asignavimų suvestinė</vt:lpstr>
      <vt:lpstr>4 pr._savarankiškos f-jos (2)</vt:lpstr>
      <vt:lpstr>5 pr._valstybinės f-jos (2)</vt:lpstr>
      <vt:lpstr>6 pr._mokinio krepšelis (2)</vt:lpstr>
      <vt:lpstr>7 pr._kita dotacija (2)</vt:lpstr>
      <vt:lpstr>8 pr._aplinkos apsaugos s. p.</vt:lpstr>
      <vt:lpstr>9 pr._įstaigų pajamos (2)</vt:lpstr>
      <vt:lpstr>10 pr._skolintos lėšos (2)</vt:lpstr>
      <vt:lpstr>11 pr._apyvartinės lėšos (2)</vt:lpstr>
      <vt:lpstr>12 pr._suvestinė pagal progr.</vt:lpstr>
      <vt:lpstr>'1 pr._pajamos'!Print_Titles</vt:lpstr>
      <vt:lpstr>'11 pr._apyvartinės lėšos (2)'!Print_Titles</vt:lpstr>
      <vt:lpstr>'2 pr._pajamos pagal rūšis (2)'!Print_Titles</vt:lpstr>
      <vt:lpstr>'3 pr._asignavimų suvestinė'!Print_Titles</vt:lpstr>
      <vt:lpstr>'4 pr._savarankiškos f-jos (2)'!Print_Titles</vt:lpstr>
      <vt:lpstr>'7 pr._kita dotacija (2)'!Print_Titles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2015-01-28T06:56:51Z</cp:lastPrinted>
  <dcterms:created xsi:type="dcterms:W3CDTF">2007-01-10T08:42:24Z</dcterms:created>
  <dcterms:modified xsi:type="dcterms:W3CDTF">2016-05-19T10:39:30Z</dcterms:modified>
</cp:coreProperties>
</file>